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1.xml" ContentType="application/vnd.openxmlformats-officedocument.spreadsheetml.comments+xml"/>
  <Override PartName="/xl/drawings/drawing15.xml" ContentType="application/vnd.openxmlformats-officedocument.drawing+xml"/>
  <Override PartName="/xl/comments2.xml" ContentType="application/vnd.openxmlformats-officedocument.spreadsheetml.comments+xml"/>
  <Override PartName="/xl/drawings/drawing16.xml" ContentType="application/vnd.openxmlformats-officedocument.drawing+xml"/>
  <Override PartName="/xl/comments3.xml" ContentType="application/vnd.openxmlformats-officedocument.spreadsheetml.comments+xml"/>
  <Override PartName="/xl/drawings/drawing17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8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7f7fd69ebd30c/Documents/SBIS/SOA/"/>
    </mc:Choice>
  </mc:AlternateContent>
  <xr:revisionPtr revIDLastSave="73" documentId="14_{7F2FDFCE-79D1-4E6A-9031-1583FB180DAD}" xr6:coauthVersionLast="47" xr6:coauthVersionMax="47" xr10:uidLastSave="{7BEA43C6-373B-4ED5-95A2-A9FE26AFBEF5}"/>
  <bookViews>
    <workbookView xWindow="-108" yWindow="-108" windowWidth="23256" windowHeight="12576" tabRatio="826" activeTab="5" xr2:uid="{00000000-000D-0000-FFFF-FFFF00000000}"/>
  </bookViews>
  <sheets>
    <sheet name="N" sheetId="39" r:id="rId1"/>
    <sheet name="PreK" sheetId="2" r:id="rId2"/>
    <sheet name="K" sheetId="3" r:id="rId3"/>
    <sheet name="Sheet1" sheetId="13" state="hidden" r:id="rId4"/>
    <sheet name="1" sheetId="4" r:id="rId5"/>
    <sheet name="2" sheetId="1" r:id="rId6"/>
    <sheet name="3" sheetId="5" r:id="rId7"/>
    <sheet name="4" sheetId="6" r:id="rId8"/>
    <sheet name="5" sheetId="7" r:id="rId9"/>
    <sheet name="6" sheetId="8" r:id="rId10"/>
    <sheet name="7" sheetId="9" r:id="rId11"/>
    <sheet name="8" sheetId="10" r:id="rId12"/>
    <sheet name="9" sheetId="11" r:id="rId13"/>
    <sheet name="10" sheetId="12" r:id="rId14"/>
    <sheet name="SUMMARY" sheetId="15" r:id="rId15"/>
    <sheet name="PAYMENT" sheetId="29" r:id="rId16"/>
    <sheet name="LIST PER GRADE LEVEL" sheetId="22" r:id="rId17"/>
    <sheet name="Adviser's Copy" sheetId="42" r:id="rId18"/>
    <sheet name="ENROLLMENT SUMMARY" sheetId="21" r:id="rId19"/>
    <sheet name="HEADCOUNT MONITORING" sheetId="41" r:id="rId20"/>
    <sheet name="SCHOOL FORMS  OTHERS" sheetId="28" r:id="rId21"/>
    <sheet name="Reg SUMMER" sheetId="40" r:id="rId22"/>
    <sheet name="ON HOLD REPORT CARD" sheetId="16" r:id="rId23"/>
    <sheet name="GRADUATING CLASS" sheetId="37" r:id="rId24"/>
    <sheet name="FIELD TRIP" sheetId="33" r:id="rId25"/>
    <sheet name="CLASS PICTURE" sheetId="36" r:id="rId26"/>
    <sheet name="MONSANTO - REMEDIAL" sheetId="35" r:id="rId27"/>
    <sheet name="GENERAL INFO" sheetId="38" r:id="rId28"/>
  </sheets>
  <externalReferences>
    <externalReference r:id="rId29"/>
  </externalReferences>
  <definedNames>
    <definedName name="_xlnm._FilterDatabase" localSheetId="15" hidden="1">PAYMENT!$A$9:$BA$9</definedName>
    <definedName name="_xlnm.Print_Area" localSheetId="4">'1'!$EC$1:$EM$54</definedName>
    <definedName name="_xlnm.Print_Area" localSheetId="13">'10'!$BI$1:$BS$55</definedName>
    <definedName name="_xlnm.Print_Area" localSheetId="5">'2'!#REF!</definedName>
    <definedName name="_xlnm.Print_Area" localSheetId="6">'3'!$CG$1:$CQ$54</definedName>
    <definedName name="_xlnm.Print_Area" localSheetId="7">'4'!$DE$1:$DO$54</definedName>
    <definedName name="_xlnm.Print_Area" localSheetId="8">'5'!$J$22:$J$26</definedName>
    <definedName name="_xlnm.Print_Area" localSheetId="9">'6'!$CG$1:$CQ$55</definedName>
    <definedName name="_xlnm.Print_Area" localSheetId="10">'7'!#REF!</definedName>
    <definedName name="_xlnm.Print_Area" localSheetId="11">'8'!#REF!</definedName>
    <definedName name="_xlnm.Print_Area" localSheetId="12">'9'!$Y$1:$AI$54</definedName>
    <definedName name="_xlnm.Print_Area" localSheetId="17">'Adviser''s Copy'!$A$277:$H$295</definedName>
    <definedName name="_xlnm.Print_Area" localSheetId="18">'ENROLLMENT SUMMARY'!$A$1:$L$44</definedName>
    <definedName name="_xlnm.Print_Area" localSheetId="24">'FIELD TRIP'!$A$1:$G$47</definedName>
    <definedName name="_xlnm.Print_Area" localSheetId="27">'GENERAL INFO'!$M$11</definedName>
    <definedName name="_xlnm.Print_Area" localSheetId="23">'GRADUATING CLASS'!$A$2:$I$49</definedName>
    <definedName name="_xlnm.Print_Area" localSheetId="2">K!$BU$1:$CE$55</definedName>
    <definedName name="_xlnm.Print_Area" localSheetId="16">'LIST PER GRADE LEVEL'!$A$218:$M$292</definedName>
    <definedName name="_xlnm.Print_Area" localSheetId="22">'ON HOLD REPORT CARD'!$B$1:$F$24</definedName>
    <definedName name="_xlnm.Print_Area" localSheetId="15">PAYMENT!$R$1:$AX$107</definedName>
    <definedName name="_xlnm.Print_Area" localSheetId="1">PreK!$A$1:$K$59</definedName>
    <definedName name="_xlnm.Print_Area" localSheetId="20">'SCHOOL FORMS  OTHERS'!$A$112:$F$134</definedName>
    <definedName name="_xlnm.Print_Titles" localSheetId="17">'Adviser''s Copy'!$1:$5</definedName>
    <definedName name="_xlnm.Print_Titles" localSheetId="15">PAYMENT!$1:$2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8" i="1" l="1"/>
  <c r="AX7" i="29"/>
  <c r="AT7" i="29"/>
  <c r="AT6" i="29"/>
  <c r="AX6" i="29"/>
  <c r="BW10" i="12"/>
  <c r="CH10" i="11"/>
  <c r="CS10" i="9"/>
  <c r="DQ10" i="7"/>
  <c r="DR12" i="5"/>
  <c r="DR10" i="5"/>
  <c r="IF10" i="4"/>
  <c r="DP10" i="3"/>
  <c r="N12" i="2"/>
  <c r="N10" i="2"/>
  <c r="T18" i="12"/>
  <c r="EI18" i="8"/>
  <c r="CM18" i="7"/>
  <c r="I13" i="2"/>
  <c r="D22" i="28"/>
  <c r="AF18" i="8"/>
  <c r="AA51" i="29" l="1"/>
  <c r="J16" i="12" l="1"/>
  <c r="V16" i="12"/>
  <c r="O12" i="12"/>
  <c r="BP13" i="11"/>
  <c r="BJ12" i="11"/>
  <c r="BQ16" i="11" s="1"/>
  <c r="BQ18" i="11" s="1"/>
  <c r="BQ20" i="11" s="1"/>
  <c r="BQ22" i="11" s="1"/>
  <c r="BQ24" i="11" s="1"/>
  <c r="BQ26" i="11" s="1"/>
  <c r="BQ28" i="11" s="1"/>
  <c r="BQ30" i="11" s="1"/>
  <c r="BQ32" i="11" s="1"/>
  <c r="BQ34" i="11" s="1"/>
  <c r="BQ36" i="11" s="1"/>
  <c r="BQ38" i="11" s="1"/>
  <c r="BQ40" i="11" s="1"/>
  <c r="BQ44" i="11" s="1"/>
  <c r="BQ46" i="11" s="1"/>
  <c r="BQ48" i="11" s="1"/>
  <c r="BQ50" i="11" s="1"/>
  <c r="BQ52" i="11" s="1"/>
  <c r="BP10" i="11"/>
  <c r="CS12" i="9"/>
  <c r="CC65" i="9"/>
  <c r="BV12" i="9"/>
  <c r="CC16" i="9" s="1"/>
  <c r="CC18" i="9" s="1"/>
  <c r="CC20" i="9" s="1"/>
  <c r="CC22" i="9" s="1"/>
  <c r="CC24" i="9" s="1"/>
  <c r="CC26" i="9" s="1"/>
  <c r="CC28" i="9" s="1"/>
  <c r="CC30" i="9" s="1"/>
  <c r="CC32" i="9" s="1"/>
  <c r="CC34" i="9" s="1"/>
  <c r="CC36" i="9" s="1"/>
  <c r="CC38" i="9" s="1"/>
  <c r="CC40" i="9" s="1"/>
  <c r="CC44" i="9" s="1"/>
  <c r="CC46" i="9" s="1"/>
  <c r="CC48" i="9" s="1"/>
  <c r="CC50" i="9" s="1"/>
  <c r="CC52" i="9" s="1"/>
  <c r="CB10" i="9"/>
  <c r="AH65" i="9"/>
  <c r="AA12" i="9"/>
  <c r="AH16" i="9" s="1"/>
  <c r="AH18" i="9" s="1"/>
  <c r="AH20" i="9" s="1"/>
  <c r="AH22" i="9" s="1"/>
  <c r="AH24" i="9" s="1"/>
  <c r="AH26" i="9" s="1"/>
  <c r="AH28" i="9" s="1"/>
  <c r="AH30" i="9" s="1"/>
  <c r="AH32" i="9" s="1"/>
  <c r="AH34" i="9" s="1"/>
  <c r="AH36" i="9" s="1"/>
  <c r="AH38" i="9" s="1"/>
  <c r="AH40" i="9" s="1"/>
  <c r="AH44" i="9" s="1"/>
  <c r="AH46" i="9" s="1"/>
  <c r="AH48" i="9" s="1"/>
  <c r="AH50" i="9" s="1"/>
  <c r="AH52" i="9" s="1"/>
  <c r="AG10" i="9"/>
  <c r="FB12" i="8" l="1"/>
  <c r="EP12" i="8"/>
  <c r="ED12" i="8"/>
  <c r="DR12" i="8"/>
  <c r="DF12" i="8"/>
  <c r="CT12" i="8"/>
  <c r="O12" i="8"/>
  <c r="CH12" i="8"/>
  <c r="AY12" i="8"/>
  <c r="AM12" i="8"/>
  <c r="AA12" i="8"/>
  <c r="C12" i="8"/>
  <c r="DQ12" i="7"/>
  <c r="DF12" i="7"/>
  <c r="CT12" i="7"/>
  <c r="BV12" i="7"/>
  <c r="BJ12" i="7"/>
  <c r="AA12" i="7"/>
  <c r="O12" i="7"/>
  <c r="DQ12" i="6"/>
  <c r="DF12" i="6"/>
  <c r="CT12" i="6"/>
  <c r="CH12" i="6"/>
  <c r="BV12" i="6"/>
  <c r="BJ12" i="6"/>
  <c r="AX12" i="6"/>
  <c r="AA12" i="6"/>
  <c r="O12" i="6"/>
  <c r="DF12" i="5"/>
  <c r="CT12" i="5"/>
  <c r="AG13" i="5"/>
  <c r="AA12" i="5"/>
  <c r="AH16" i="5" s="1"/>
  <c r="AH18" i="5" s="1"/>
  <c r="AH20" i="5" s="1"/>
  <c r="AH22" i="5" s="1"/>
  <c r="AH24" i="5" s="1"/>
  <c r="AH26" i="5" s="1"/>
  <c r="AH28" i="5" s="1"/>
  <c r="AH30" i="5" s="1"/>
  <c r="AH32" i="5" s="1"/>
  <c r="AH34" i="5" s="1"/>
  <c r="AH36" i="5" s="1"/>
  <c r="AH38" i="5" s="1"/>
  <c r="AH40" i="5" s="1"/>
  <c r="AH44" i="5" s="1"/>
  <c r="AH46" i="5" s="1"/>
  <c r="AH48" i="5" s="1"/>
  <c r="AH50" i="5" s="1"/>
  <c r="AH52" i="5" s="1"/>
  <c r="AG10" i="5"/>
  <c r="AS13" i="5"/>
  <c r="AM12" i="5"/>
  <c r="AT16" i="5" s="1"/>
  <c r="AT18" i="5" s="1"/>
  <c r="AT20" i="5" s="1"/>
  <c r="AT22" i="5" s="1"/>
  <c r="AT24" i="5" s="1"/>
  <c r="AT26" i="5" s="1"/>
  <c r="AT28" i="5" s="1"/>
  <c r="AT30" i="5" s="1"/>
  <c r="AT32" i="5" s="1"/>
  <c r="AT34" i="5" s="1"/>
  <c r="AT36" i="5" s="1"/>
  <c r="AT38" i="5" s="1"/>
  <c r="AT40" i="5" s="1"/>
  <c r="AT44" i="5" s="1"/>
  <c r="AT46" i="5" s="1"/>
  <c r="AT48" i="5" s="1"/>
  <c r="AT50" i="5" s="1"/>
  <c r="AT52" i="5" s="1"/>
  <c r="AS10" i="5"/>
  <c r="FA12" i="1"/>
  <c r="CZ13" i="1"/>
  <c r="CT12" i="1"/>
  <c r="DA16" i="1" s="1"/>
  <c r="DA18" i="1" s="1"/>
  <c r="DA20" i="1" s="1"/>
  <c r="DA22" i="1" s="1"/>
  <c r="DA24" i="1" s="1"/>
  <c r="DA26" i="1" s="1"/>
  <c r="DA28" i="1" s="1"/>
  <c r="DA30" i="1" s="1"/>
  <c r="DA32" i="1" s="1"/>
  <c r="DA34" i="1" s="1"/>
  <c r="DA36" i="1" s="1"/>
  <c r="DA38" i="1" s="1"/>
  <c r="DA40" i="1" s="1"/>
  <c r="DA44" i="1" s="1"/>
  <c r="DA46" i="1" s="1"/>
  <c r="DA48" i="1" s="1"/>
  <c r="DA50" i="1" s="1"/>
  <c r="DA52" i="1" s="1"/>
  <c r="CZ10" i="1"/>
  <c r="AG13" i="1"/>
  <c r="AA12" i="1"/>
  <c r="AH16" i="1" s="1"/>
  <c r="AH18" i="1" s="1"/>
  <c r="AH20" i="1" s="1"/>
  <c r="AH22" i="1" s="1"/>
  <c r="AH24" i="1" s="1"/>
  <c r="AH26" i="1" s="1"/>
  <c r="AH28" i="1" s="1"/>
  <c r="AH30" i="1" s="1"/>
  <c r="AH32" i="1" s="1"/>
  <c r="AH34" i="1" s="1"/>
  <c r="AH36" i="1" s="1"/>
  <c r="AH38" i="1" s="1"/>
  <c r="AH40" i="1" s="1"/>
  <c r="AH44" i="1" s="1"/>
  <c r="AH46" i="1" s="1"/>
  <c r="AH48" i="1" s="1"/>
  <c r="AH50" i="1" s="1"/>
  <c r="AH52" i="1" s="1"/>
  <c r="AG10" i="1"/>
  <c r="FA10" i="1" s="1"/>
  <c r="DF12" i="1"/>
  <c r="CH12" i="1"/>
  <c r="BV12" i="1"/>
  <c r="AM12" i="1"/>
  <c r="IF12" i="4"/>
  <c r="HD13" i="4"/>
  <c r="GX12" i="4"/>
  <c r="HE16" i="4" s="1"/>
  <c r="HE18" i="4" s="1"/>
  <c r="HE20" i="4" s="1"/>
  <c r="HE22" i="4" s="1"/>
  <c r="HE24" i="4" s="1"/>
  <c r="HE26" i="4" s="1"/>
  <c r="HE28" i="4" s="1"/>
  <c r="HE30" i="4" s="1"/>
  <c r="HE32" i="4" s="1"/>
  <c r="HE34" i="4" s="1"/>
  <c r="HE36" i="4" s="1"/>
  <c r="HE38" i="4" s="1"/>
  <c r="HE40" i="4" s="1"/>
  <c r="HE44" i="4" s="1"/>
  <c r="HE46" i="4" s="1"/>
  <c r="HE48" i="4" s="1"/>
  <c r="HE50" i="4" s="1"/>
  <c r="HE52" i="4" s="1"/>
  <c r="HD10" i="4"/>
  <c r="CZ13" i="4"/>
  <c r="CT12" i="4"/>
  <c r="DA16" i="4" s="1"/>
  <c r="DA18" i="4" s="1"/>
  <c r="DA20" i="4" s="1"/>
  <c r="DA22" i="4" s="1"/>
  <c r="DA24" i="4" s="1"/>
  <c r="DA26" i="4" s="1"/>
  <c r="DA28" i="4" s="1"/>
  <c r="DA30" i="4" s="1"/>
  <c r="DA32" i="4" s="1"/>
  <c r="DA34" i="4" s="1"/>
  <c r="DA36" i="4" s="1"/>
  <c r="DA38" i="4" s="1"/>
  <c r="DA40" i="4" s="1"/>
  <c r="DA44" i="4" s="1"/>
  <c r="DA46" i="4" s="1"/>
  <c r="DA48" i="4" s="1"/>
  <c r="DA50" i="4" s="1"/>
  <c r="DA52" i="4" s="1"/>
  <c r="CZ10" i="4"/>
  <c r="HJ12" i="4"/>
  <c r="FN12" i="4"/>
  <c r="EP12" i="4"/>
  <c r="DR12" i="4"/>
  <c r="DF12" i="4"/>
  <c r="CH12" i="4"/>
  <c r="AM12" i="4"/>
  <c r="AT16" i="4" s="1"/>
  <c r="AT18" i="4" s="1"/>
  <c r="AT20" i="4" s="1"/>
  <c r="AT22" i="4" s="1"/>
  <c r="AT24" i="4" s="1"/>
  <c r="AT26" i="4" s="1"/>
  <c r="AT28" i="4" s="1"/>
  <c r="AT30" i="4" s="1"/>
  <c r="AT32" i="4" s="1"/>
  <c r="AT34" i="4" s="1"/>
  <c r="AT36" i="4" s="1"/>
  <c r="AT38" i="4" s="1"/>
  <c r="AT40" i="4" s="1"/>
  <c r="AT44" i="4" s="1"/>
  <c r="AT46" i="4" s="1"/>
  <c r="AT48" i="4" s="1"/>
  <c r="AT50" i="4" s="1"/>
  <c r="AT52" i="4" s="1"/>
  <c r="AS10" i="4"/>
  <c r="U13" i="4"/>
  <c r="AS13" i="4" s="1"/>
  <c r="O12" i="4"/>
  <c r="V16" i="4" s="1"/>
  <c r="V18" i="4" s="1"/>
  <c r="V20" i="4" s="1"/>
  <c r="V22" i="4" s="1"/>
  <c r="V24" i="4" s="1"/>
  <c r="V26" i="4" s="1"/>
  <c r="V28" i="4" s="1"/>
  <c r="V30" i="4" s="1"/>
  <c r="V32" i="4" s="1"/>
  <c r="V34" i="4" s="1"/>
  <c r="V36" i="4" s="1"/>
  <c r="V38" i="4" s="1"/>
  <c r="V40" i="4" s="1"/>
  <c r="V44" i="4" s="1"/>
  <c r="V46" i="4" s="1"/>
  <c r="V48" i="4" s="1"/>
  <c r="V50" i="4" s="1"/>
  <c r="V52" i="4" s="1"/>
  <c r="U10" i="4"/>
  <c r="DP12" i="3"/>
  <c r="I10" i="2"/>
  <c r="AR10" i="39"/>
  <c r="U13" i="39"/>
  <c r="AR13" i="39" s="1"/>
  <c r="U10" i="39"/>
  <c r="I10" i="39"/>
  <c r="AW10" i="39" s="1"/>
  <c r="H14" i="21" l="1"/>
  <c r="J14" i="21" s="1"/>
  <c r="R9" i="41"/>
  <c r="B5" i="41"/>
  <c r="G297" i="42"/>
  <c r="AX13" i="29"/>
  <c r="AT13" i="29"/>
  <c r="AX8" i="29"/>
  <c r="AT8" i="29"/>
  <c r="AP9" i="29"/>
  <c r="AT68" i="29"/>
  <c r="AT32" i="29" l="1"/>
  <c r="AY12" i="4"/>
  <c r="AA12" i="4"/>
  <c r="C12" i="4"/>
  <c r="AX25" i="29" l="1"/>
  <c r="AT25" i="29"/>
  <c r="E19" i="28"/>
  <c r="N20" i="41" l="1"/>
  <c r="O20" i="41"/>
  <c r="P19" i="41"/>
  <c r="P18" i="41"/>
  <c r="P17" i="41"/>
  <c r="P16" i="41"/>
  <c r="P15" i="41"/>
  <c r="P14" i="41"/>
  <c r="P13" i="41"/>
  <c r="P12" i="41"/>
  <c r="P11" i="41"/>
  <c r="P10" i="41"/>
  <c r="P9" i="41"/>
  <c r="P8" i="41"/>
  <c r="P7" i="41"/>
  <c r="AP80" i="29"/>
  <c r="AA72" i="29"/>
  <c r="T20" i="41" l="1"/>
  <c r="M20" i="41"/>
  <c r="L20" i="41"/>
  <c r="K20" i="41"/>
  <c r="J20" i="41"/>
  <c r="F20" i="41"/>
  <c r="E20" i="41"/>
  <c r="D20" i="41"/>
  <c r="C20" i="41"/>
  <c r="H303" i="22"/>
  <c r="AP31" i="29"/>
  <c r="AX38" i="29" l="1"/>
  <c r="AX50" i="29"/>
  <c r="AP43" i="29"/>
  <c r="R7" i="41" l="1"/>
  <c r="G7" i="41"/>
  <c r="R19" i="41"/>
  <c r="U19" i="41" s="1"/>
  <c r="G19" i="41"/>
  <c r="R18" i="41"/>
  <c r="G18" i="41"/>
  <c r="R17" i="41"/>
  <c r="G17" i="41"/>
  <c r="R16" i="41"/>
  <c r="U16" i="41" s="1"/>
  <c r="G16" i="41"/>
  <c r="R15" i="41"/>
  <c r="U15" i="41" s="1"/>
  <c r="G15" i="41"/>
  <c r="R14" i="41"/>
  <c r="G14" i="41"/>
  <c r="R13" i="41"/>
  <c r="U13" i="41" s="1"/>
  <c r="G13" i="41"/>
  <c r="R12" i="41"/>
  <c r="U12" i="41" s="1"/>
  <c r="G12" i="41"/>
  <c r="R11" i="41"/>
  <c r="U11" i="41" s="1"/>
  <c r="G11" i="41"/>
  <c r="R10" i="41"/>
  <c r="G10" i="41"/>
  <c r="U9" i="41"/>
  <c r="G9" i="41"/>
  <c r="R8" i="41"/>
  <c r="U8" i="41" s="1"/>
  <c r="G8" i="41"/>
  <c r="P20" i="41" s="1"/>
  <c r="I5" i="41"/>
  <c r="I3" i="41"/>
  <c r="G20" i="41" l="1"/>
  <c r="R20" i="41"/>
  <c r="Q12" i="41"/>
  <c r="Q16" i="41"/>
  <c r="Q7" i="41"/>
  <c r="U7" i="41"/>
  <c r="Q11" i="41"/>
  <c r="Q19" i="41"/>
  <c r="Q17" i="41"/>
  <c r="Q15" i="41"/>
  <c r="U17" i="41"/>
  <c r="D21" i="41"/>
  <c r="Q13" i="41"/>
  <c r="Q18" i="41"/>
  <c r="Q10" i="41"/>
  <c r="Q9" i="41"/>
  <c r="Q14" i="41"/>
  <c r="Q8" i="41"/>
  <c r="U10" i="41"/>
  <c r="U14" i="41"/>
  <c r="U18" i="41"/>
  <c r="U20" i="41" l="1"/>
  <c r="Q20" i="41"/>
  <c r="AA33" i="29"/>
  <c r="AX92" i="29"/>
  <c r="AX34" i="29"/>
  <c r="AX68" i="29" l="1"/>
  <c r="AX39" i="29"/>
  <c r="P11" i="40" l="1"/>
  <c r="U11" i="40"/>
  <c r="DF12" i="3"/>
  <c r="CT12" i="3"/>
  <c r="CH12" i="3"/>
  <c r="BV12" i="3"/>
  <c r="BJ12" i="3"/>
  <c r="AM12" i="3"/>
  <c r="AA12" i="3"/>
  <c r="O12" i="3"/>
  <c r="C12" i="3"/>
  <c r="HV12" i="4"/>
  <c r="GL12" i="4"/>
  <c r="FZ12" i="4"/>
  <c r="GG16" i="4" s="1"/>
  <c r="GG18" i="4" s="1"/>
  <c r="GG20" i="4" s="1"/>
  <c r="GG22" i="4" s="1"/>
  <c r="GG24" i="4" s="1"/>
  <c r="GG26" i="4" s="1"/>
  <c r="GG28" i="4" s="1"/>
  <c r="GG30" i="4" s="1"/>
  <c r="GG32" i="4" s="1"/>
  <c r="GG34" i="4" s="1"/>
  <c r="GG36" i="4" s="1"/>
  <c r="GG38" i="4" s="1"/>
  <c r="GG40" i="4" s="1"/>
  <c r="GG44" i="4" s="1"/>
  <c r="GG46" i="4" s="1"/>
  <c r="GG48" i="4" s="1"/>
  <c r="GG50" i="4" s="1"/>
  <c r="GG52" i="4" s="1"/>
  <c r="FB12" i="4"/>
  <c r="FI16" i="4" s="1"/>
  <c r="FI18" i="4" s="1"/>
  <c r="FI20" i="4" s="1"/>
  <c r="FI22" i="4" s="1"/>
  <c r="FI24" i="4" s="1"/>
  <c r="FI26" i="4" s="1"/>
  <c r="FI28" i="4" s="1"/>
  <c r="FI30" i="4" s="1"/>
  <c r="FI32" i="4" s="1"/>
  <c r="FI34" i="4" s="1"/>
  <c r="FI36" i="4" s="1"/>
  <c r="FI38" i="4" s="1"/>
  <c r="FI40" i="4" s="1"/>
  <c r="FI44" i="4" s="1"/>
  <c r="FI46" i="4" s="1"/>
  <c r="FI48" i="4" s="1"/>
  <c r="FI50" i="4" s="1"/>
  <c r="FI52" i="4" s="1"/>
  <c r="BF16" i="4"/>
  <c r="BF18" i="4" s="1"/>
  <c r="BF20" i="4" s="1"/>
  <c r="BF22" i="4" s="1"/>
  <c r="BF24" i="4" s="1"/>
  <c r="BF26" i="4" s="1"/>
  <c r="BF28" i="4" s="1"/>
  <c r="BF30" i="4" s="1"/>
  <c r="BF32" i="4" s="1"/>
  <c r="BF34" i="4" s="1"/>
  <c r="BF36" i="4" s="1"/>
  <c r="BF38" i="4" s="1"/>
  <c r="BF40" i="4" s="1"/>
  <c r="BF44" i="4" s="1"/>
  <c r="BF46" i="4" s="1"/>
  <c r="BF48" i="4" s="1"/>
  <c r="BF50" i="4" s="1"/>
  <c r="AH16" i="4"/>
  <c r="AH18" i="4" s="1"/>
  <c r="AH20" i="4" s="1"/>
  <c r="AH22" i="4" s="1"/>
  <c r="AH24" i="4" s="1"/>
  <c r="AH26" i="4" s="1"/>
  <c r="AH28" i="4" s="1"/>
  <c r="AH30" i="4" s="1"/>
  <c r="AH32" i="4" s="1"/>
  <c r="AH34" i="4" s="1"/>
  <c r="AH36" i="4" s="1"/>
  <c r="AH38" i="4" s="1"/>
  <c r="AH40" i="4" s="1"/>
  <c r="AH44" i="4" s="1"/>
  <c r="AH46" i="4" s="1"/>
  <c r="AH48" i="4" s="1"/>
  <c r="AH50" i="4" s="1"/>
  <c r="IF18" i="4"/>
  <c r="IB13" i="4"/>
  <c r="HP13" i="4"/>
  <c r="GF13" i="4"/>
  <c r="FT13" i="4"/>
  <c r="EV13" i="4"/>
  <c r="FH13" i="4"/>
  <c r="DX13" i="4"/>
  <c r="DL13" i="4"/>
  <c r="CN13" i="4"/>
  <c r="BE13" i="4"/>
  <c r="BQ13" i="4" s="1"/>
  <c r="I13" i="4"/>
  <c r="AG13" i="4" s="1"/>
  <c r="FU16" i="4"/>
  <c r="FU18" i="4" s="1"/>
  <c r="FU20" i="4" s="1"/>
  <c r="FU22" i="4" s="1"/>
  <c r="FU24" i="4" s="1"/>
  <c r="FU26" i="4" s="1"/>
  <c r="DY16" i="4"/>
  <c r="DY18" i="4" s="1"/>
  <c r="DY20" i="4" s="1"/>
  <c r="DY22" i="4" s="1"/>
  <c r="DY24" i="4" s="1"/>
  <c r="DY26" i="4" s="1"/>
  <c r="DY28" i="4" s="1"/>
  <c r="DY30" i="4" s="1"/>
  <c r="DY32" i="4" s="1"/>
  <c r="DY34" i="4" s="1"/>
  <c r="DY36" i="4" s="1"/>
  <c r="DY38" i="4" s="1"/>
  <c r="DY40" i="4" s="1"/>
  <c r="DY44" i="4" s="1"/>
  <c r="DY46" i="4" s="1"/>
  <c r="DY48" i="4" s="1"/>
  <c r="DY50" i="4" s="1"/>
  <c r="DY52" i="4" s="1"/>
  <c r="DM16" i="4"/>
  <c r="DM18" i="4" s="1"/>
  <c r="DM20" i="4" s="1"/>
  <c r="DM22" i="4" s="1"/>
  <c r="DM24" i="4" s="1"/>
  <c r="DM26" i="4" s="1"/>
  <c r="DM28" i="4" s="1"/>
  <c r="DM30" i="4" s="1"/>
  <c r="DM32" i="4" s="1"/>
  <c r="DM34" i="4" s="1"/>
  <c r="DM36" i="4" s="1"/>
  <c r="DM38" i="4" s="1"/>
  <c r="DM40" i="4" s="1"/>
  <c r="DM44" i="4" s="1"/>
  <c r="DM46" i="4" s="1"/>
  <c r="DM48" i="4" s="1"/>
  <c r="DM50" i="4" s="1"/>
  <c r="DM52" i="4" s="1"/>
  <c r="CO16" i="4"/>
  <c r="CO18" i="4" s="1"/>
  <c r="CO20" i="4" s="1"/>
  <c r="CO22" i="4" s="1"/>
  <c r="CO24" i="4" s="1"/>
  <c r="CO26" i="4" s="1"/>
  <c r="CO28" i="4" s="1"/>
  <c r="CO30" i="4" s="1"/>
  <c r="CO32" i="4" s="1"/>
  <c r="CO34" i="4" s="1"/>
  <c r="CO36" i="4" s="1"/>
  <c r="CO38" i="4" s="1"/>
  <c r="CO40" i="4" s="1"/>
  <c r="CO44" i="4" s="1"/>
  <c r="CO46" i="4" s="1"/>
  <c r="CO48" i="4" s="1"/>
  <c r="CO50" i="4" s="1"/>
  <c r="CO52" i="4" s="1"/>
  <c r="BW12" i="4"/>
  <c r="CC16" i="4" s="1"/>
  <c r="CC18" i="4" s="1"/>
  <c r="CC20" i="4" s="1"/>
  <c r="CC22" i="4" s="1"/>
  <c r="CC24" i="4" s="1"/>
  <c r="CC26" i="4" s="1"/>
  <c r="CC28" i="4" s="1"/>
  <c r="CC30" i="4" s="1"/>
  <c r="CC32" i="4" s="1"/>
  <c r="CC34" i="4" s="1"/>
  <c r="CC36" i="4" s="1"/>
  <c r="BK12" i="4"/>
  <c r="IB10" i="4"/>
  <c r="GR10" i="4"/>
  <c r="GF10" i="4"/>
  <c r="FT10" i="4"/>
  <c r="FH10" i="4"/>
  <c r="EJ10" i="4"/>
  <c r="DX10" i="4"/>
  <c r="DL10" i="4"/>
  <c r="CN10" i="4"/>
  <c r="CB10" i="4"/>
  <c r="I10" i="4"/>
  <c r="AY12" i="1"/>
  <c r="BF16" i="1" s="1"/>
  <c r="BF18" i="1" s="1"/>
  <c r="BF20" i="1" s="1"/>
  <c r="BF22" i="1" s="1"/>
  <c r="BF24" i="1" s="1"/>
  <c r="BF26" i="1" s="1"/>
  <c r="BF28" i="1" s="1"/>
  <c r="BF30" i="1" s="1"/>
  <c r="BF32" i="1" s="1"/>
  <c r="BF34" i="1" s="1"/>
  <c r="BF36" i="1" s="1"/>
  <c r="BF38" i="1" s="1"/>
  <c r="BF40" i="1" s="1"/>
  <c r="BF44" i="1" s="1"/>
  <c r="BF46" i="1" s="1"/>
  <c r="BF48" i="1" s="1"/>
  <c r="BF50" i="1" s="1"/>
  <c r="BF52" i="1" s="1"/>
  <c r="EP12" i="1"/>
  <c r="EW16" i="1" s="1"/>
  <c r="EW18" i="1" s="1"/>
  <c r="EW20" i="1" s="1"/>
  <c r="EW22" i="1" s="1"/>
  <c r="EW24" i="1" s="1"/>
  <c r="EW26" i="1" s="1"/>
  <c r="EW28" i="1" s="1"/>
  <c r="EW30" i="1" s="1"/>
  <c r="EW32" i="1" s="1"/>
  <c r="EW34" i="1" s="1"/>
  <c r="EW36" i="1" s="1"/>
  <c r="EW38" i="1" s="1"/>
  <c r="EW40" i="1" s="1"/>
  <c r="EW44" i="1" s="1"/>
  <c r="EW46" i="1" s="1"/>
  <c r="EW48" i="1" s="1"/>
  <c r="EW50" i="1" s="1"/>
  <c r="DR12" i="1"/>
  <c r="DY16" i="1" s="1"/>
  <c r="DY18" i="1" s="1"/>
  <c r="DY20" i="1" s="1"/>
  <c r="DY22" i="1" s="1"/>
  <c r="DY24" i="1" s="1"/>
  <c r="DY26" i="1" s="1"/>
  <c r="DY28" i="1" s="1"/>
  <c r="DY30" i="1" s="1"/>
  <c r="DY32" i="1" s="1"/>
  <c r="DY34" i="1" s="1"/>
  <c r="DY36" i="1" s="1"/>
  <c r="DY38" i="1" s="1"/>
  <c r="DY40" i="1" s="1"/>
  <c r="DY44" i="1" s="1"/>
  <c r="DY46" i="1" s="1"/>
  <c r="DY48" i="1" s="1"/>
  <c r="DY50" i="1" s="1"/>
  <c r="DY52" i="1" s="1"/>
  <c r="FA18" i="1"/>
  <c r="DM16" i="1"/>
  <c r="DM18" i="1" s="1"/>
  <c r="DM20" i="1" s="1"/>
  <c r="DM22" i="1" s="1"/>
  <c r="DM24" i="1" s="1"/>
  <c r="DM26" i="1" s="1"/>
  <c r="DM28" i="1" s="1"/>
  <c r="DM30" i="1" s="1"/>
  <c r="DM32" i="1" s="1"/>
  <c r="DM34" i="1" s="1"/>
  <c r="DM36" i="1" s="1"/>
  <c r="DM38" i="1" s="1"/>
  <c r="DM40" i="1" s="1"/>
  <c r="DM44" i="1" s="1"/>
  <c r="DM46" i="1" s="1"/>
  <c r="DM48" i="1" s="1"/>
  <c r="DM50" i="1" s="1"/>
  <c r="DM52" i="1" s="1"/>
  <c r="AT16" i="1"/>
  <c r="AT18" i="1" s="1"/>
  <c r="AT20" i="1" s="1"/>
  <c r="AT22" i="1" s="1"/>
  <c r="AT24" i="1" s="1"/>
  <c r="AT26" i="1" s="1"/>
  <c r="AT28" i="1" s="1"/>
  <c r="AT30" i="1" s="1"/>
  <c r="AT32" i="1" s="1"/>
  <c r="AT34" i="1" s="1"/>
  <c r="AT36" i="1" s="1"/>
  <c r="AT38" i="1" s="1"/>
  <c r="AT40" i="1" s="1"/>
  <c r="AT44" i="1" s="1"/>
  <c r="AT46" i="1" s="1"/>
  <c r="AT48" i="1" s="1"/>
  <c r="AT50" i="1" s="1"/>
  <c r="AT52" i="1" s="1"/>
  <c r="EV13" i="1"/>
  <c r="EJ13" i="1"/>
  <c r="DX13" i="1"/>
  <c r="DL13" i="1"/>
  <c r="CN13" i="1"/>
  <c r="CB13" i="1"/>
  <c r="BE13" i="1"/>
  <c r="AS13" i="1"/>
  <c r="U13" i="1"/>
  <c r="I13" i="1"/>
  <c r="CC16" i="1"/>
  <c r="CC18" i="1" s="1"/>
  <c r="CC20" i="1" s="1"/>
  <c r="CC22" i="1" s="1"/>
  <c r="CC24" i="1" s="1"/>
  <c r="CC26" i="1" s="1"/>
  <c r="CC28" i="1" s="1"/>
  <c r="CC30" i="1" s="1"/>
  <c r="CC32" i="1" s="1"/>
  <c r="CC34" i="1" s="1"/>
  <c r="CC36" i="1" s="1"/>
  <c r="CC38" i="1" s="1"/>
  <c r="CC40" i="1" s="1"/>
  <c r="CC44" i="1" s="1"/>
  <c r="CC46" i="1" s="1"/>
  <c r="CC48" i="1" s="1"/>
  <c r="CC50" i="1" s="1"/>
  <c r="CC52" i="1" s="1"/>
  <c r="BK12" i="1"/>
  <c r="BQ16" i="1" s="1"/>
  <c r="BQ18" i="1" s="1"/>
  <c r="BQ20" i="1" s="1"/>
  <c r="BQ22" i="1" s="1"/>
  <c r="BQ24" i="1" s="1"/>
  <c r="BQ26" i="1" s="1"/>
  <c r="BQ28" i="1" s="1"/>
  <c r="BQ30" i="1" s="1"/>
  <c r="BQ32" i="1" s="1"/>
  <c r="BQ34" i="1" s="1"/>
  <c r="BQ36" i="1" s="1"/>
  <c r="O12" i="1"/>
  <c r="V16" i="1" s="1"/>
  <c r="V18" i="1" s="1"/>
  <c r="V20" i="1" s="1"/>
  <c r="V22" i="1" s="1"/>
  <c r="V24" i="1" s="1"/>
  <c r="V26" i="1" s="1"/>
  <c r="V28" i="1" s="1"/>
  <c r="V30" i="1" s="1"/>
  <c r="V32" i="1" s="1"/>
  <c r="V34" i="1" s="1"/>
  <c r="V36" i="1" s="1"/>
  <c r="V38" i="1" s="1"/>
  <c r="V40" i="1" s="1"/>
  <c r="V44" i="1" s="1"/>
  <c r="V46" i="1" s="1"/>
  <c r="V48" i="1" s="1"/>
  <c r="V50" i="1" s="1"/>
  <c r="V52" i="1" s="1"/>
  <c r="C12" i="1"/>
  <c r="J16" i="1" s="1"/>
  <c r="J18" i="1" s="1"/>
  <c r="J20" i="1" s="1"/>
  <c r="J22" i="1" s="1"/>
  <c r="J24" i="1" s="1"/>
  <c r="J26" i="1" s="1"/>
  <c r="J28" i="1" s="1"/>
  <c r="J30" i="1" s="1"/>
  <c r="J32" i="1" s="1"/>
  <c r="J34" i="1" s="1"/>
  <c r="J36" i="1" s="1"/>
  <c r="J38" i="1" s="1"/>
  <c r="J40" i="1" s="1"/>
  <c r="J44" i="1" s="1"/>
  <c r="J46" i="1" s="1"/>
  <c r="J48" i="1" s="1"/>
  <c r="J50" i="1" s="1"/>
  <c r="J52" i="1" s="1"/>
  <c r="CO16" i="1"/>
  <c r="CO18" i="1" s="1"/>
  <c r="CO20" i="1" s="1"/>
  <c r="CO22" i="1" s="1"/>
  <c r="CO24" i="1" s="1"/>
  <c r="CO26" i="1" s="1"/>
  <c r="CO28" i="1" s="1"/>
  <c r="CO30" i="1" s="1"/>
  <c r="CO32" i="1" s="1"/>
  <c r="CO34" i="1" s="1"/>
  <c r="CO36" i="1" s="1"/>
  <c r="CO38" i="1" s="1"/>
  <c r="CO40" i="1" s="1"/>
  <c r="CO44" i="1" s="1"/>
  <c r="CO46" i="1" s="1"/>
  <c r="CO48" i="1" s="1"/>
  <c r="CO50" i="1" s="1"/>
  <c r="CO52" i="1" s="1"/>
  <c r="DX10" i="1"/>
  <c r="DL10" i="1"/>
  <c r="CN10" i="1"/>
  <c r="CB10" i="1"/>
  <c r="BP10" i="1"/>
  <c r="BE10" i="1"/>
  <c r="AS10" i="1"/>
  <c r="U10" i="1"/>
  <c r="I10" i="1"/>
  <c r="O12" i="5"/>
  <c r="C12" i="5"/>
  <c r="J16" i="5" s="1"/>
  <c r="J18" i="5" s="1"/>
  <c r="J20" i="5" s="1"/>
  <c r="J22" i="5" s="1"/>
  <c r="J24" i="5" s="1"/>
  <c r="J26" i="5" s="1"/>
  <c r="J28" i="5" s="1"/>
  <c r="J30" i="5" s="1"/>
  <c r="J32" i="5" s="1"/>
  <c r="J34" i="5" s="1"/>
  <c r="J36" i="5" s="1"/>
  <c r="J38" i="5" s="1"/>
  <c r="J40" i="5" s="1"/>
  <c r="J44" i="5" s="1"/>
  <c r="J46" i="5" s="1"/>
  <c r="J48" i="5" s="1"/>
  <c r="J50" i="5" s="1"/>
  <c r="J52" i="5" s="1"/>
  <c r="DR18" i="5"/>
  <c r="DA16" i="5"/>
  <c r="DA18" i="5" s="1"/>
  <c r="DA20" i="5" s="1"/>
  <c r="DA22" i="5" s="1"/>
  <c r="DA24" i="5" s="1"/>
  <c r="DA26" i="5" s="1"/>
  <c r="DA28" i="5" s="1"/>
  <c r="DA30" i="5" s="1"/>
  <c r="DA32" i="5" s="1"/>
  <c r="DA34" i="5" s="1"/>
  <c r="DA36" i="5" s="1"/>
  <c r="DA38" i="5" s="1"/>
  <c r="DA40" i="5" s="1"/>
  <c r="DA44" i="5" s="1"/>
  <c r="DA46" i="5" s="1"/>
  <c r="DA48" i="5" s="1"/>
  <c r="DA50" i="5" s="1"/>
  <c r="DA52" i="5" s="1"/>
  <c r="CZ10" i="5" s="1"/>
  <c r="DL13" i="5"/>
  <c r="CZ13" i="5"/>
  <c r="CN13" i="5"/>
  <c r="CB13" i="5"/>
  <c r="BE13" i="5"/>
  <c r="U13" i="5"/>
  <c r="I13" i="5"/>
  <c r="CH12" i="5"/>
  <c r="CO16" i="5" s="1"/>
  <c r="CO18" i="5" s="1"/>
  <c r="CO20" i="5" s="1"/>
  <c r="CO22" i="5" s="1"/>
  <c r="CO24" i="5" s="1"/>
  <c r="CO26" i="5" s="1"/>
  <c r="CO28" i="5" s="1"/>
  <c r="CO30" i="5" s="1"/>
  <c r="CO32" i="5" s="1"/>
  <c r="CO34" i="5" s="1"/>
  <c r="CO36" i="5" s="1"/>
  <c r="CO38" i="5" s="1"/>
  <c r="CO40" i="5" s="1"/>
  <c r="CO44" i="5" s="1"/>
  <c r="CO46" i="5" s="1"/>
  <c r="CO48" i="5" s="1"/>
  <c r="CO50" i="5" s="1"/>
  <c r="CO52" i="5" s="1"/>
  <c r="BK12" i="5"/>
  <c r="BQ16" i="5" s="1"/>
  <c r="BQ18" i="5" s="1"/>
  <c r="BQ20" i="5" s="1"/>
  <c r="BQ22" i="5" s="1"/>
  <c r="BQ24" i="5" s="1"/>
  <c r="BQ26" i="5" s="1"/>
  <c r="BQ28" i="5" s="1"/>
  <c r="BQ30" i="5" s="1"/>
  <c r="BQ32" i="5" s="1"/>
  <c r="BQ34" i="5" s="1"/>
  <c r="BQ36" i="5" s="1"/>
  <c r="AY12" i="5"/>
  <c r="BF16" i="5" s="1"/>
  <c r="BF18" i="5" s="1"/>
  <c r="BF20" i="5" s="1"/>
  <c r="BF22" i="5" s="1"/>
  <c r="BF24" i="5" s="1"/>
  <c r="BF26" i="5" s="1"/>
  <c r="BF28" i="5" s="1"/>
  <c r="BF30" i="5" s="1"/>
  <c r="BF32" i="5" s="1"/>
  <c r="BF34" i="5" s="1"/>
  <c r="BF36" i="5" s="1"/>
  <c r="BF38" i="5" s="1"/>
  <c r="BF40" i="5" s="1"/>
  <c r="BF44" i="5" s="1"/>
  <c r="BF46" i="5" s="1"/>
  <c r="BF48" i="5" s="1"/>
  <c r="BF50" i="5" s="1"/>
  <c r="BF52" i="5" s="1"/>
  <c r="CN10" i="5"/>
  <c r="CB10" i="5"/>
  <c r="BP10" i="5"/>
  <c r="BE10" i="5"/>
  <c r="U10" i="5"/>
  <c r="I10" i="5"/>
  <c r="DQ18" i="6"/>
  <c r="DL13" i="6"/>
  <c r="CZ13" i="6"/>
  <c r="CN13" i="6"/>
  <c r="CB13" i="6"/>
  <c r="BP13" i="6"/>
  <c r="BD13" i="6"/>
  <c r="AG13" i="6"/>
  <c r="U13" i="6"/>
  <c r="I13" i="6"/>
  <c r="DM16" i="6"/>
  <c r="DM18" i="6" s="1"/>
  <c r="DM20" i="6" s="1"/>
  <c r="DM22" i="6" s="1"/>
  <c r="DM24" i="6" s="1"/>
  <c r="DM26" i="6" s="1"/>
  <c r="DM28" i="6" s="1"/>
  <c r="DM30" i="6" s="1"/>
  <c r="DM32" i="6" s="1"/>
  <c r="DM34" i="6" s="1"/>
  <c r="DM36" i="6" s="1"/>
  <c r="DM38" i="6" s="1"/>
  <c r="DM40" i="6" s="1"/>
  <c r="DM44" i="6" s="1"/>
  <c r="DM46" i="6" s="1"/>
  <c r="DM48" i="6" s="1"/>
  <c r="DM50" i="6" s="1"/>
  <c r="DM52" i="6" s="1"/>
  <c r="AM12" i="6"/>
  <c r="AS16" i="6" s="1"/>
  <c r="AS18" i="6" s="1"/>
  <c r="AS20" i="6" s="1"/>
  <c r="AS22" i="6" s="1"/>
  <c r="AS24" i="6" s="1"/>
  <c r="AS26" i="6" s="1"/>
  <c r="AS28" i="6" s="1"/>
  <c r="AS30" i="6" s="1"/>
  <c r="AS32" i="6" s="1"/>
  <c r="AS34" i="6" s="1"/>
  <c r="AS36" i="6" s="1"/>
  <c r="C12" i="6"/>
  <c r="J16" i="6" s="1"/>
  <c r="CN10" i="6"/>
  <c r="BQ16" i="6"/>
  <c r="BQ18" i="6" s="1"/>
  <c r="BQ20" i="6" s="1"/>
  <c r="BQ22" i="6" s="1"/>
  <c r="BQ24" i="6" s="1"/>
  <c r="BQ26" i="6" s="1"/>
  <c r="BQ28" i="6" s="1"/>
  <c r="BQ30" i="6" s="1"/>
  <c r="BQ32" i="6" s="1"/>
  <c r="BQ34" i="6" s="1"/>
  <c r="BQ36" i="6" s="1"/>
  <c r="BQ38" i="6" s="1"/>
  <c r="BQ40" i="6" s="1"/>
  <c r="BQ44" i="6" s="1"/>
  <c r="BQ46" i="6" s="1"/>
  <c r="BQ48" i="6" s="1"/>
  <c r="BQ50" i="6" s="1"/>
  <c r="BQ52" i="6" s="1"/>
  <c r="DL10" i="6"/>
  <c r="CZ10" i="6"/>
  <c r="AR10" i="6"/>
  <c r="AH16" i="7"/>
  <c r="AH18" i="7" s="1"/>
  <c r="AH20" i="7" s="1"/>
  <c r="AH22" i="7" s="1"/>
  <c r="AH24" i="7" s="1"/>
  <c r="AH26" i="7" s="1"/>
  <c r="AH28" i="7" s="1"/>
  <c r="AH30" i="7" s="1"/>
  <c r="AH32" i="7" s="1"/>
  <c r="AH34" i="7" s="1"/>
  <c r="AH36" i="7" s="1"/>
  <c r="AH38" i="7" s="1"/>
  <c r="AH40" i="7" s="1"/>
  <c r="AH44" i="7" s="1"/>
  <c r="AH46" i="7" s="1"/>
  <c r="AH48" i="7" s="1"/>
  <c r="AH50" i="7" s="1"/>
  <c r="AM12" i="7"/>
  <c r="AT16" i="7" s="1"/>
  <c r="AT18" i="7" s="1"/>
  <c r="AT20" i="7" s="1"/>
  <c r="AT22" i="7" s="1"/>
  <c r="AT24" i="7" s="1"/>
  <c r="AT26" i="7" s="1"/>
  <c r="AT28" i="7" s="1"/>
  <c r="AT30" i="7" s="1"/>
  <c r="AT32" i="7" s="1"/>
  <c r="AT34" i="7" s="1"/>
  <c r="AT36" i="7" s="1"/>
  <c r="AT38" i="7" s="1"/>
  <c r="AT40" i="7" s="1"/>
  <c r="AT44" i="7" s="1"/>
  <c r="AT46" i="7" s="1"/>
  <c r="AT48" i="7" s="1"/>
  <c r="AT50" i="7" s="1"/>
  <c r="AT52" i="7" s="1"/>
  <c r="DQ18" i="7"/>
  <c r="CH12" i="7"/>
  <c r="DL13" i="7"/>
  <c r="CZ13" i="7"/>
  <c r="CN13" i="7"/>
  <c r="CB13" i="7"/>
  <c r="BP13" i="7"/>
  <c r="AS13" i="7"/>
  <c r="AG13" i="7"/>
  <c r="U13" i="7"/>
  <c r="I13" i="7"/>
  <c r="DM16" i="7"/>
  <c r="DM18" i="7" s="1"/>
  <c r="DM20" i="7" s="1"/>
  <c r="DM22" i="7" s="1"/>
  <c r="DM24" i="7" s="1"/>
  <c r="DM26" i="7" s="1"/>
  <c r="DM28" i="7" s="1"/>
  <c r="DM30" i="7" s="1"/>
  <c r="DM32" i="7" s="1"/>
  <c r="DM34" i="7" s="1"/>
  <c r="DM36" i="7" s="1"/>
  <c r="DM38" i="7" s="1"/>
  <c r="DM40" i="7" s="1"/>
  <c r="DM44" i="7" s="1"/>
  <c r="DM46" i="7" s="1"/>
  <c r="DM48" i="7" s="1"/>
  <c r="DM50" i="7" s="1"/>
  <c r="DM52" i="7" s="1"/>
  <c r="DA16" i="7"/>
  <c r="DA18" i="7" s="1"/>
  <c r="DA20" i="7" s="1"/>
  <c r="DA22" i="7" s="1"/>
  <c r="DA24" i="7" s="1"/>
  <c r="DA26" i="7" s="1"/>
  <c r="DA28" i="7" s="1"/>
  <c r="DA30" i="7" s="1"/>
  <c r="DA32" i="7" s="1"/>
  <c r="DA34" i="7" s="1"/>
  <c r="DA36" i="7" s="1"/>
  <c r="DA38" i="7" s="1"/>
  <c r="DA40" i="7" s="1"/>
  <c r="DA44" i="7" s="1"/>
  <c r="DA46" i="7" s="1"/>
  <c r="DA48" i="7" s="1"/>
  <c r="DA50" i="7" s="1"/>
  <c r="DA52" i="7" s="1"/>
  <c r="CC16" i="7"/>
  <c r="CC18" i="7" s="1"/>
  <c r="CC20" i="7" s="1"/>
  <c r="CC22" i="7" s="1"/>
  <c r="CC24" i="7" s="1"/>
  <c r="CC26" i="7" s="1"/>
  <c r="CC28" i="7" s="1"/>
  <c r="CC30" i="7" s="1"/>
  <c r="CC32" i="7" s="1"/>
  <c r="CC34" i="7" s="1"/>
  <c r="CC36" i="7" s="1"/>
  <c r="CC38" i="7" s="1"/>
  <c r="CC40" i="7" s="1"/>
  <c r="CC44" i="7" s="1"/>
  <c r="CC46" i="7" s="1"/>
  <c r="CC48" i="7" s="1"/>
  <c r="CC50" i="7" s="1"/>
  <c r="BQ16" i="7"/>
  <c r="BQ18" i="7" s="1"/>
  <c r="BQ20" i="7" s="1"/>
  <c r="BQ22" i="7" s="1"/>
  <c r="BQ24" i="7" s="1"/>
  <c r="BQ26" i="7" s="1"/>
  <c r="BQ28" i="7" s="1"/>
  <c r="BQ30" i="7" s="1"/>
  <c r="BQ32" i="7" s="1"/>
  <c r="BQ34" i="7" s="1"/>
  <c r="BQ36" i="7" s="1"/>
  <c r="BQ38" i="7" s="1"/>
  <c r="BQ40" i="7" s="1"/>
  <c r="BQ44" i="7" s="1"/>
  <c r="BQ46" i="7" s="1"/>
  <c r="BQ48" i="7" s="1"/>
  <c r="BQ50" i="7" s="1"/>
  <c r="BQ52" i="7" s="1"/>
  <c r="AY12" i="7"/>
  <c r="BE16" i="7" s="1"/>
  <c r="BE18" i="7" s="1"/>
  <c r="BE20" i="7" s="1"/>
  <c r="BE22" i="7" s="1"/>
  <c r="BE24" i="7" s="1"/>
  <c r="BE26" i="7" s="1"/>
  <c r="BE28" i="7" s="1"/>
  <c r="BE30" i="7" s="1"/>
  <c r="BE32" i="7" s="1"/>
  <c r="BE34" i="7" s="1"/>
  <c r="BE36" i="7" s="1"/>
  <c r="V16" i="7"/>
  <c r="V18" i="7" s="1"/>
  <c r="V20" i="7" s="1"/>
  <c r="V22" i="7" s="1"/>
  <c r="V24" i="7" s="1"/>
  <c r="V26" i="7" s="1"/>
  <c r="V28" i="7" s="1"/>
  <c r="V30" i="7" s="1"/>
  <c r="V32" i="7" s="1"/>
  <c r="V34" i="7" s="1"/>
  <c r="V36" i="7" s="1"/>
  <c r="V38" i="7" s="1"/>
  <c r="V40" i="7" s="1"/>
  <c r="V44" i="7" s="1"/>
  <c r="V46" i="7" s="1"/>
  <c r="V48" i="7" s="1"/>
  <c r="V50" i="7" s="1"/>
  <c r="V52" i="7" s="1"/>
  <c r="C12" i="7"/>
  <c r="J16" i="7" s="1"/>
  <c r="J18" i="7" s="1"/>
  <c r="J20" i="7" s="1"/>
  <c r="J22" i="7" s="1"/>
  <c r="J24" i="7" s="1"/>
  <c r="J26" i="7" s="1"/>
  <c r="J28" i="7" s="1"/>
  <c r="J30" i="7" s="1"/>
  <c r="J32" i="7" s="1"/>
  <c r="J34" i="7" s="1"/>
  <c r="J36" i="7" s="1"/>
  <c r="J38" i="7" s="1"/>
  <c r="J40" i="7" s="1"/>
  <c r="J44" i="7" s="1"/>
  <c r="J46" i="7" s="1"/>
  <c r="J48" i="7" s="1"/>
  <c r="J50" i="7" s="1"/>
  <c r="DL10" i="7"/>
  <c r="CZ10" i="7"/>
  <c r="BP10" i="7"/>
  <c r="BD10" i="7"/>
  <c r="AS10" i="7"/>
  <c r="U10" i="7"/>
  <c r="CB44" i="8"/>
  <c r="BV12" i="8" s="1"/>
  <c r="BF16" i="8"/>
  <c r="FM18" i="8"/>
  <c r="V16" i="8"/>
  <c r="V18" i="8" s="1"/>
  <c r="V20" i="8" s="1"/>
  <c r="V22" i="8" s="1"/>
  <c r="V24" i="8" s="1"/>
  <c r="V26" i="8" s="1"/>
  <c r="V28" i="8" s="1"/>
  <c r="V30" i="8" s="1"/>
  <c r="V32" i="8" s="1"/>
  <c r="V34" i="8" s="1"/>
  <c r="V36" i="8" s="1"/>
  <c r="V38" i="8" s="1"/>
  <c r="V40" i="8" s="1"/>
  <c r="V44" i="8" s="1"/>
  <c r="V46" i="8" s="1"/>
  <c r="V48" i="8" s="1"/>
  <c r="V50" i="8" s="1"/>
  <c r="V52" i="8" s="1"/>
  <c r="FH13" i="8"/>
  <c r="EV13" i="8"/>
  <c r="EJ13" i="8"/>
  <c r="DX13" i="8"/>
  <c r="DL13" i="8"/>
  <c r="CZ13" i="8"/>
  <c r="U13" i="8"/>
  <c r="CN13" i="8"/>
  <c r="CB13" i="8"/>
  <c r="BE13" i="8"/>
  <c r="AS13" i="8"/>
  <c r="AG13" i="8"/>
  <c r="I13" i="8"/>
  <c r="FI16" i="8"/>
  <c r="FI18" i="8" s="1"/>
  <c r="FI20" i="8" s="1"/>
  <c r="FI22" i="8" s="1"/>
  <c r="FI24" i="8" s="1"/>
  <c r="FI26" i="8" s="1"/>
  <c r="FI28" i="8" s="1"/>
  <c r="FI30" i="8" s="1"/>
  <c r="FI32" i="8" s="1"/>
  <c r="FI34" i="8" s="1"/>
  <c r="FI36" i="8" s="1"/>
  <c r="FI38" i="8" s="1"/>
  <c r="FI40" i="8" s="1"/>
  <c r="FI44" i="8" s="1"/>
  <c r="FI46" i="8" s="1"/>
  <c r="FI48" i="8" s="1"/>
  <c r="FI50" i="8" s="1"/>
  <c r="DA16" i="8"/>
  <c r="DA18" i="8" s="1"/>
  <c r="DA20" i="8" s="1"/>
  <c r="DA22" i="8" s="1"/>
  <c r="DA24" i="8" s="1"/>
  <c r="DA26" i="8" s="1"/>
  <c r="DA28" i="8" s="1"/>
  <c r="DA30" i="8" s="1"/>
  <c r="DA32" i="8" s="1"/>
  <c r="DA34" i="8" s="1"/>
  <c r="DA36" i="8" s="1"/>
  <c r="DA38" i="8" s="1"/>
  <c r="DA40" i="8" s="1"/>
  <c r="DA44" i="8" s="1"/>
  <c r="DA46" i="8" s="1"/>
  <c r="DA48" i="8" s="1"/>
  <c r="DA50" i="8" s="1"/>
  <c r="DA52" i="8" s="1"/>
  <c r="BK12" i="8"/>
  <c r="BQ16" i="8" s="1"/>
  <c r="BQ18" i="8" s="1"/>
  <c r="BQ20" i="8" s="1"/>
  <c r="BQ22" i="8" s="1"/>
  <c r="BQ24" i="8" s="1"/>
  <c r="BQ26" i="8" s="1"/>
  <c r="BQ28" i="8" s="1"/>
  <c r="BQ30" i="8" s="1"/>
  <c r="BQ32" i="8" s="1"/>
  <c r="BQ34" i="8" s="1"/>
  <c r="BQ36" i="8" s="1"/>
  <c r="AT16" i="8"/>
  <c r="AT18" i="8" s="1"/>
  <c r="AT20" i="8" s="1"/>
  <c r="AT22" i="8" s="1"/>
  <c r="AT24" i="8" s="1"/>
  <c r="AT26" i="8" s="1"/>
  <c r="AT28" i="8" s="1"/>
  <c r="AT30" i="8" s="1"/>
  <c r="AT32" i="8" s="1"/>
  <c r="AT34" i="8" s="1"/>
  <c r="AT36" i="8" s="1"/>
  <c r="AT38" i="8" s="1"/>
  <c r="AT40" i="8" s="1"/>
  <c r="AT44" i="8" s="1"/>
  <c r="AT46" i="8" s="1"/>
  <c r="AT48" i="8" s="1"/>
  <c r="AT50" i="8" s="1"/>
  <c r="AT52" i="8" s="1"/>
  <c r="AH16" i="8"/>
  <c r="AH18" i="8" s="1"/>
  <c r="AH20" i="8" s="1"/>
  <c r="AH22" i="8" s="1"/>
  <c r="AH24" i="8" s="1"/>
  <c r="AH26" i="8" s="1"/>
  <c r="AH28" i="8" s="1"/>
  <c r="AH30" i="8" s="1"/>
  <c r="AH32" i="8" s="1"/>
  <c r="AH34" i="8" s="1"/>
  <c r="AH36" i="8" s="1"/>
  <c r="AH38" i="8" s="1"/>
  <c r="AH40" i="8" s="1"/>
  <c r="AH44" i="8" s="1"/>
  <c r="AH46" i="8" s="1"/>
  <c r="AH48" i="8" s="1"/>
  <c r="AH50" i="8" s="1"/>
  <c r="EV10" i="8"/>
  <c r="CZ10" i="8"/>
  <c r="U10" i="8"/>
  <c r="CO16" i="8"/>
  <c r="CO18" i="8" s="1"/>
  <c r="CO20" i="8" s="1"/>
  <c r="CO22" i="8" s="1"/>
  <c r="CO24" i="8" s="1"/>
  <c r="CO26" i="8" s="1"/>
  <c r="CO28" i="8" s="1"/>
  <c r="CO30" i="8" s="1"/>
  <c r="CO32" i="8" s="1"/>
  <c r="CO34" i="8" s="1"/>
  <c r="CO36" i="8" s="1"/>
  <c r="CO38" i="8" s="1"/>
  <c r="CO40" i="8" s="1"/>
  <c r="CO44" i="8" s="1"/>
  <c r="CO46" i="8" s="1"/>
  <c r="CO48" i="8" s="1"/>
  <c r="CO50" i="8" s="1"/>
  <c r="BP10" i="8"/>
  <c r="BE10" i="8"/>
  <c r="AS10" i="8"/>
  <c r="I10" i="8"/>
  <c r="V65" i="9"/>
  <c r="CS18" i="9"/>
  <c r="CN13" i="9"/>
  <c r="BP13" i="9"/>
  <c r="CB13" i="9" s="1"/>
  <c r="AS13" i="9"/>
  <c r="I13" i="9"/>
  <c r="U13" i="9" s="1"/>
  <c r="AG13" i="9" s="1"/>
  <c r="AY12" i="9"/>
  <c r="BE16" i="9" s="1"/>
  <c r="BE18" i="9" s="1"/>
  <c r="BE20" i="9" s="1"/>
  <c r="BE22" i="9" s="1"/>
  <c r="BE24" i="9" s="1"/>
  <c r="BE26" i="9" s="1"/>
  <c r="BE28" i="9" s="1"/>
  <c r="BE30" i="9" s="1"/>
  <c r="BE32" i="9" s="1"/>
  <c r="BE34" i="9" s="1"/>
  <c r="BE36" i="9" s="1"/>
  <c r="AM12" i="9"/>
  <c r="AT16" i="9" s="1"/>
  <c r="AT18" i="9" s="1"/>
  <c r="AT20" i="9" s="1"/>
  <c r="AT22" i="9" s="1"/>
  <c r="AT24" i="9" s="1"/>
  <c r="AT26" i="9" s="1"/>
  <c r="AT28" i="9" s="1"/>
  <c r="AT30" i="9" s="1"/>
  <c r="AT32" i="9" s="1"/>
  <c r="AT34" i="9" s="1"/>
  <c r="AT36" i="9" s="1"/>
  <c r="AT38" i="9" s="1"/>
  <c r="AT40" i="9" s="1"/>
  <c r="AT44" i="9" s="1"/>
  <c r="AT46" i="9" s="1"/>
  <c r="AT48" i="9" s="1"/>
  <c r="AT50" i="9" s="1"/>
  <c r="AT52" i="9" s="1"/>
  <c r="O12" i="9"/>
  <c r="V16" i="9" s="1"/>
  <c r="V18" i="9" s="1"/>
  <c r="V20" i="9" s="1"/>
  <c r="V22" i="9" s="1"/>
  <c r="V24" i="9" s="1"/>
  <c r="V26" i="9" s="1"/>
  <c r="V28" i="9" s="1"/>
  <c r="V30" i="9" s="1"/>
  <c r="V32" i="9" s="1"/>
  <c r="V34" i="9" s="1"/>
  <c r="V36" i="9" s="1"/>
  <c r="V38" i="9" s="1"/>
  <c r="V40" i="9" s="1"/>
  <c r="V44" i="9" s="1"/>
  <c r="V46" i="9" s="1"/>
  <c r="V48" i="9" s="1"/>
  <c r="V50" i="9" s="1"/>
  <c r="C12" i="9"/>
  <c r="J16" i="9" s="1"/>
  <c r="J18" i="9" s="1"/>
  <c r="J20" i="9" s="1"/>
  <c r="J22" i="9" s="1"/>
  <c r="J24" i="9" s="1"/>
  <c r="J26" i="9" s="1"/>
  <c r="J28" i="9" s="1"/>
  <c r="J30" i="9" s="1"/>
  <c r="J32" i="9" s="1"/>
  <c r="J34" i="9" s="1"/>
  <c r="J36" i="9" s="1"/>
  <c r="J38" i="9" s="1"/>
  <c r="J40" i="9" s="1"/>
  <c r="J44" i="9" s="1"/>
  <c r="J46" i="9" s="1"/>
  <c r="J48" i="9" s="1"/>
  <c r="J50" i="9" s="1"/>
  <c r="J52" i="9" s="1"/>
  <c r="BL10" i="9"/>
  <c r="BD10" i="9"/>
  <c r="AS10" i="9"/>
  <c r="I10" i="9"/>
  <c r="O12" i="10"/>
  <c r="V16" i="10" s="1"/>
  <c r="V18" i="10" s="1"/>
  <c r="V20" i="10" s="1"/>
  <c r="V22" i="10" s="1"/>
  <c r="V24" i="10" s="1"/>
  <c r="V26" i="10" s="1"/>
  <c r="V28" i="10" s="1"/>
  <c r="V30" i="10" s="1"/>
  <c r="V32" i="10" s="1"/>
  <c r="V34" i="10" s="1"/>
  <c r="V36" i="10" s="1"/>
  <c r="V38" i="10" s="1"/>
  <c r="V40" i="10" s="1"/>
  <c r="V44" i="10" s="1"/>
  <c r="V46" i="10" s="1"/>
  <c r="AL18" i="10"/>
  <c r="AG13" i="10"/>
  <c r="U13" i="10"/>
  <c r="I13" i="10"/>
  <c r="AA12" i="10"/>
  <c r="C12" i="10"/>
  <c r="AH16" i="10"/>
  <c r="AH18" i="10" s="1"/>
  <c r="AH20" i="10" s="1"/>
  <c r="AH22" i="10" s="1"/>
  <c r="AH24" i="10" s="1"/>
  <c r="AH26" i="10" s="1"/>
  <c r="AH28" i="10" s="1"/>
  <c r="AH30" i="10" s="1"/>
  <c r="AH32" i="10" s="1"/>
  <c r="AH34" i="10" s="1"/>
  <c r="AH36" i="10" s="1"/>
  <c r="AH38" i="10" s="1"/>
  <c r="AH40" i="10" s="1"/>
  <c r="AH44" i="10" s="1"/>
  <c r="AH46" i="10" s="1"/>
  <c r="I10" i="10"/>
  <c r="AM12" i="11"/>
  <c r="AT16" i="11" s="1"/>
  <c r="AT18" i="11" s="1"/>
  <c r="AT20" i="11" s="1"/>
  <c r="AT22" i="11" s="1"/>
  <c r="AT24" i="11" s="1"/>
  <c r="AT26" i="11" s="1"/>
  <c r="AT28" i="11" s="1"/>
  <c r="AT30" i="11" s="1"/>
  <c r="AT32" i="11" s="1"/>
  <c r="AT34" i="11" s="1"/>
  <c r="AT36" i="11" s="1"/>
  <c r="AT38" i="11" s="1"/>
  <c r="AT40" i="11" s="1"/>
  <c r="AT44" i="11" s="1"/>
  <c r="AT46" i="11" s="1"/>
  <c r="AT48" i="11" s="1"/>
  <c r="AT50" i="11" s="1"/>
  <c r="AT52" i="11" s="1"/>
  <c r="AS10" i="11" s="1"/>
  <c r="CH18" i="11"/>
  <c r="CB13" i="11"/>
  <c r="AS13" i="11"/>
  <c r="AG13" i="11"/>
  <c r="U13" i="11"/>
  <c r="I13" i="11"/>
  <c r="BV12" i="11"/>
  <c r="CC16" i="11" s="1"/>
  <c r="CC18" i="11" s="1"/>
  <c r="CC20" i="11" s="1"/>
  <c r="CC22" i="11" s="1"/>
  <c r="CC24" i="11" s="1"/>
  <c r="CC26" i="11" s="1"/>
  <c r="CC28" i="11" s="1"/>
  <c r="CC30" i="11" s="1"/>
  <c r="CC32" i="11" s="1"/>
  <c r="CC34" i="11" s="1"/>
  <c r="CC36" i="11" s="1"/>
  <c r="CC38" i="11" s="1"/>
  <c r="CC40" i="11" s="1"/>
  <c r="CC44" i="11" s="1"/>
  <c r="CC46" i="11" s="1"/>
  <c r="CC48" i="11" s="1"/>
  <c r="CC50" i="11" s="1"/>
  <c r="CC52" i="11" s="1"/>
  <c r="CB10" i="11" s="1"/>
  <c r="AY12" i="11"/>
  <c r="BE16" i="11" s="1"/>
  <c r="BE18" i="11" s="1"/>
  <c r="BE20" i="11" s="1"/>
  <c r="BE22" i="11" s="1"/>
  <c r="BE24" i="11" s="1"/>
  <c r="BE26" i="11" s="1"/>
  <c r="BE28" i="11" s="1"/>
  <c r="BE30" i="11" s="1"/>
  <c r="BE32" i="11" s="1"/>
  <c r="BE34" i="11" s="1"/>
  <c r="BE36" i="11" s="1"/>
  <c r="AA12" i="11"/>
  <c r="AH16" i="11" s="1"/>
  <c r="AH18" i="11" s="1"/>
  <c r="AH20" i="11" s="1"/>
  <c r="AH22" i="11" s="1"/>
  <c r="AH24" i="11" s="1"/>
  <c r="AH26" i="11" s="1"/>
  <c r="AH28" i="11" s="1"/>
  <c r="AH30" i="11" s="1"/>
  <c r="AH32" i="11" s="1"/>
  <c r="AH34" i="11" s="1"/>
  <c r="AH36" i="11" s="1"/>
  <c r="AH38" i="11" s="1"/>
  <c r="AH40" i="11" s="1"/>
  <c r="AH44" i="11" s="1"/>
  <c r="AH46" i="11" s="1"/>
  <c r="AH48" i="11" s="1"/>
  <c r="AH50" i="11" s="1"/>
  <c r="AH52" i="11" s="1"/>
  <c r="O12" i="11"/>
  <c r="C12" i="11"/>
  <c r="J16" i="11"/>
  <c r="J18" i="11" s="1"/>
  <c r="J20" i="11" s="1"/>
  <c r="J22" i="11" s="1"/>
  <c r="J24" i="11" s="1"/>
  <c r="J26" i="11" s="1"/>
  <c r="J28" i="11" s="1"/>
  <c r="J30" i="11" s="1"/>
  <c r="J32" i="11" s="1"/>
  <c r="J34" i="11" s="1"/>
  <c r="J36" i="11" s="1"/>
  <c r="J38" i="11" s="1"/>
  <c r="J40" i="11" s="1"/>
  <c r="J44" i="11" s="1"/>
  <c r="J46" i="11" s="1"/>
  <c r="J48" i="11" s="1"/>
  <c r="J50" i="11" s="1"/>
  <c r="J52" i="11" s="1"/>
  <c r="BD10" i="11"/>
  <c r="AG10" i="11"/>
  <c r="U10" i="11"/>
  <c r="I10" i="11"/>
  <c r="AY12" i="12"/>
  <c r="BW18" i="12"/>
  <c r="V18" i="12"/>
  <c r="V20" i="12" s="1"/>
  <c r="V22" i="12" s="1"/>
  <c r="V24" i="12" s="1"/>
  <c r="V26" i="12" s="1"/>
  <c r="V28" i="12" s="1"/>
  <c r="V30" i="12" s="1"/>
  <c r="V32" i="12" s="1"/>
  <c r="V34" i="12" s="1"/>
  <c r="V36" i="12" s="1"/>
  <c r="V38" i="12" s="1"/>
  <c r="V40" i="12" s="1"/>
  <c r="V44" i="12" s="1"/>
  <c r="V46" i="12" s="1"/>
  <c r="BE13" i="12"/>
  <c r="AS13" i="12"/>
  <c r="AG13" i="12"/>
  <c r="U13" i="12"/>
  <c r="I13" i="12"/>
  <c r="BK12" i="12"/>
  <c r="BQ16" i="12" s="1"/>
  <c r="BQ18" i="12" s="1"/>
  <c r="BQ20" i="12" s="1"/>
  <c r="BQ22" i="12" s="1"/>
  <c r="BQ24" i="12" s="1"/>
  <c r="BQ26" i="12" s="1"/>
  <c r="BQ28" i="12" s="1"/>
  <c r="BQ30" i="12" s="1"/>
  <c r="BQ32" i="12" s="1"/>
  <c r="BQ34" i="12" s="1"/>
  <c r="BQ36" i="12" s="1"/>
  <c r="AM12" i="12"/>
  <c r="AT16" i="12" s="1"/>
  <c r="AT18" i="12" s="1"/>
  <c r="AT20" i="12" s="1"/>
  <c r="AT22" i="12" s="1"/>
  <c r="AT24" i="12" s="1"/>
  <c r="AT26" i="12" s="1"/>
  <c r="AT28" i="12" s="1"/>
  <c r="AT30" i="12" s="1"/>
  <c r="AT32" i="12" s="1"/>
  <c r="AT34" i="12" s="1"/>
  <c r="AT36" i="12" s="1"/>
  <c r="AT38" i="12" s="1"/>
  <c r="AT40" i="12" s="1"/>
  <c r="AT44" i="12" s="1"/>
  <c r="AT46" i="12" s="1"/>
  <c r="AA12" i="12"/>
  <c r="AH16" i="12" s="1"/>
  <c r="AH18" i="12" s="1"/>
  <c r="AH20" i="12" s="1"/>
  <c r="AH22" i="12" s="1"/>
  <c r="AH24" i="12" s="1"/>
  <c r="AH26" i="12" s="1"/>
  <c r="AH28" i="12" s="1"/>
  <c r="AH30" i="12" s="1"/>
  <c r="AH32" i="12" s="1"/>
  <c r="AH34" i="12" s="1"/>
  <c r="AH36" i="12" s="1"/>
  <c r="AH38" i="12" s="1"/>
  <c r="AH40" i="12" s="1"/>
  <c r="AH44" i="12" s="1"/>
  <c r="AH46" i="12" s="1"/>
  <c r="AH48" i="12" s="1"/>
  <c r="AH50" i="12" s="1"/>
  <c r="AH52" i="12" s="1"/>
  <c r="C12" i="12"/>
  <c r="AO11" i="12"/>
  <c r="J18" i="12"/>
  <c r="J20" i="12" s="1"/>
  <c r="J22" i="12" s="1"/>
  <c r="J24" i="12" s="1"/>
  <c r="J26" i="12" s="1"/>
  <c r="J28" i="12" s="1"/>
  <c r="J30" i="12" s="1"/>
  <c r="J32" i="12" s="1"/>
  <c r="J34" i="12" s="1"/>
  <c r="J36" i="12" s="1"/>
  <c r="J38" i="12" s="1"/>
  <c r="J40" i="12" s="1"/>
  <c r="J44" i="12" s="1"/>
  <c r="J46" i="12" s="1"/>
  <c r="J48" i="12" s="1"/>
  <c r="J50" i="12" s="1"/>
  <c r="J52" i="12" s="1"/>
  <c r="BP10" i="12"/>
  <c r="AO10" i="12"/>
  <c r="AG10" i="12"/>
  <c r="I10" i="12"/>
  <c r="C12" i="2"/>
  <c r="AL12" i="39"/>
  <c r="O12" i="39"/>
  <c r="AW18" i="39"/>
  <c r="AA12" i="39"/>
  <c r="AG16" i="39" s="1"/>
  <c r="AG18" i="39" s="1"/>
  <c r="AG20" i="39" s="1"/>
  <c r="AG22" i="39" s="1"/>
  <c r="AG24" i="39" s="1"/>
  <c r="AG26" i="39" s="1"/>
  <c r="AG28" i="39" s="1"/>
  <c r="AG30" i="39" s="1"/>
  <c r="AG32" i="39" s="1"/>
  <c r="AG34" i="39" s="1"/>
  <c r="AG36" i="39" s="1"/>
  <c r="C12" i="39"/>
  <c r="AF10" i="39"/>
  <c r="B6" i="39"/>
  <c r="N6" i="39" s="1"/>
  <c r="AK6" i="39" s="1"/>
  <c r="J16" i="39" l="1"/>
  <c r="J18" i="39" s="1"/>
  <c r="J20" i="39" s="1"/>
  <c r="J22" i="39" s="1"/>
  <c r="J24" i="39" s="1"/>
  <c r="J26" i="39" s="1"/>
  <c r="J28" i="39" s="1"/>
  <c r="J30" i="39" s="1"/>
  <c r="J32" i="39" s="1"/>
  <c r="J34" i="39" s="1"/>
  <c r="J36" i="39" s="1"/>
  <c r="J38" i="39" s="1"/>
  <c r="J44" i="39" s="1"/>
  <c r="J46" i="39" s="1"/>
  <c r="J48" i="39" s="1"/>
  <c r="J50" i="39" s="1"/>
  <c r="AW12" i="39"/>
  <c r="CH12" i="11"/>
  <c r="AL12" i="10"/>
  <c r="CH12" i="9"/>
  <c r="CO16" i="9" s="1"/>
  <c r="CO18" i="9" s="1"/>
  <c r="CO20" i="9" s="1"/>
  <c r="CO22" i="9" s="1"/>
  <c r="CO24" i="9" s="1"/>
  <c r="CO26" i="9" s="1"/>
  <c r="CO28" i="9" s="1"/>
  <c r="CO30" i="9" s="1"/>
  <c r="CO32" i="9" s="1"/>
  <c r="CO34" i="9" s="1"/>
  <c r="CO36" i="9" s="1"/>
  <c r="CO38" i="9" s="1"/>
  <c r="CO40" i="9" s="1"/>
  <c r="CO44" i="9" s="1"/>
  <c r="CO46" i="9" s="1"/>
  <c r="CO48" i="9" s="1"/>
  <c r="CO50" i="9" s="1"/>
  <c r="CN10" i="9" s="1"/>
  <c r="BJ12" i="9"/>
  <c r="CO16" i="7"/>
  <c r="CO18" i="7" s="1"/>
  <c r="CO20" i="7" s="1"/>
  <c r="CO22" i="7" s="1"/>
  <c r="CO24" i="7" s="1"/>
  <c r="CO26" i="7" s="1"/>
  <c r="CO28" i="7" s="1"/>
  <c r="CO30" i="7" s="1"/>
  <c r="CO32" i="7" s="1"/>
  <c r="CO34" i="7" s="1"/>
  <c r="CO36" i="7" s="1"/>
  <c r="CO38" i="7" s="1"/>
  <c r="CO40" i="7" s="1"/>
  <c r="CO44" i="7" s="1"/>
  <c r="CO46" i="7" s="1"/>
  <c r="CO48" i="7" s="1"/>
  <c r="CO50" i="7" s="1"/>
  <c r="CO52" i="7" s="1"/>
  <c r="EW16" i="8"/>
  <c r="EW18" i="8" s="1"/>
  <c r="EW20" i="8" s="1"/>
  <c r="EW22" i="8" s="1"/>
  <c r="EW24" i="8" s="1"/>
  <c r="EW26" i="8" s="1"/>
  <c r="EW28" i="8" s="1"/>
  <c r="EW30" i="8" s="1"/>
  <c r="EW32" i="8" s="1"/>
  <c r="EW34" i="8" s="1"/>
  <c r="EW36" i="8" s="1"/>
  <c r="EW38" i="8" s="1"/>
  <c r="EW40" i="8" s="1"/>
  <c r="EW44" i="8" s="1"/>
  <c r="EW46" i="8" s="1"/>
  <c r="EW48" i="8" s="1"/>
  <c r="EW50" i="8" s="1"/>
  <c r="EW52" i="8" s="1"/>
  <c r="BF18" i="8"/>
  <c r="BF20" i="8" s="1"/>
  <c r="BF22" i="8" s="1"/>
  <c r="BF24" i="8" s="1"/>
  <c r="BF26" i="8" s="1"/>
  <c r="BF28" i="8" s="1"/>
  <c r="BF30" i="8" s="1"/>
  <c r="BF32" i="8" s="1"/>
  <c r="BF34" i="8" s="1"/>
  <c r="BF36" i="8" s="1"/>
  <c r="BF38" i="8" s="1"/>
  <c r="BF40" i="8" s="1"/>
  <c r="BF44" i="8" s="1"/>
  <c r="BF46" i="8" s="1"/>
  <c r="BF48" i="8" s="1"/>
  <c r="BF50" i="8" s="1"/>
  <c r="BF52" i="8" s="1"/>
  <c r="CC16" i="8"/>
  <c r="CC18" i="8" s="1"/>
  <c r="CC20" i="8" s="1"/>
  <c r="CC22" i="8" s="1"/>
  <c r="CC24" i="8" s="1"/>
  <c r="CC26" i="8" s="1"/>
  <c r="CC28" i="8" s="1"/>
  <c r="CC30" i="8" s="1"/>
  <c r="CC32" i="8" s="1"/>
  <c r="CC34" i="8" s="1"/>
  <c r="CC36" i="8" s="1"/>
  <c r="CC38" i="8" s="1"/>
  <c r="CC40" i="8" s="1"/>
  <c r="CC44" i="8" s="1"/>
  <c r="CC46" i="8" s="1"/>
  <c r="CC48" i="8" s="1"/>
  <c r="CC50" i="8" s="1"/>
  <c r="CB10" i="8" s="1"/>
  <c r="EK16" i="8"/>
  <c r="EK18" i="8" s="1"/>
  <c r="EK20" i="8" s="1"/>
  <c r="EK22" i="8" s="1"/>
  <c r="EK24" i="8" s="1"/>
  <c r="EK26" i="8" s="1"/>
  <c r="EK28" i="8" s="1"/>
  <c r="EK30" i="8" s="1"/>
  <c r="EK32" i="8" s="1"/>
  <c r="EK34" i="8" s="1"/>
  <c r="EK36" i="8" s="1"/>
  <c r="EK38" i="8" s="1"/>
  <c r="EK40" i="8" s="1"/>
  <c r="EK44" i="8" s="1"/>
  <c r="EK46" i="8" s="1"/>
  <c r="EK48" i="8" s="1"/>
  <c r="EK50" i="8" s="1"/>
  <c r="EK52" i="8" s="1"/>
  <c r="DM16" i="8"/>
  <c r="DM18" i="8" s="1"/>
  <c r="DM20" i="8" s="1"/>
  <c r="DM22" i="8" s="1"/>
  <c r="DM24" i="8" s="1"/>
  <c r="DM26" i="8" s="1"/>
  <c r="DM28" i="8" s="1"/>
  <c r="DM30" i="8" s="1"/>
  <c r="DM32" i="8" s="1"/>
  <c r="DM34" i="8" s="1"/>
  <c r="DM36" i="8" s="1"/>
  <c r="DM38" i="8" s="1"/>
  <c r="DM40" i="8" s="1"/>
  <c r="DM44" i="8" s="1"/>
  <c r="DM46" i="8" s="1"/>
  <c r="DM48" i="8" s="1"/>
  <c r="DM50" i="8" s="1"/>
  <c r="DM52" i="8" s="1"/>
  <c r="DY16" i="8"/>
  <c r="DY18" i="8" s="1"/>
  <c r="DY20" i="8" s="1"/>
  <c r="DY22" i="8" s="1"/>
  <c r="DY24" i="8" s="1"/>
  <c r="DY26" i="8" s="1"/>
  <c r="DY28" i="8" s="1"/>
  <c r="DY30" i="8" s="1"/>
  <c r="DY32" i="8" s="1"/>
  <c r="DY34" i="8" s="1"/>
  <c r="DY36" i="8" s="1"/>
  <c r="DY38" i="8" s="1"/>
  <c r="DY40" i="8" s="1"/>
  <c r="DY44" i="8" s="1"/>
  <c r="DY46" i="8" s="1"/>
  <c r="DY48" i="8" s="1"/>
  <c r="DY50" i="8" s="1"/>
  <c r="DY52" i="8" s="1"/>
  <c r="DA16" i="6"/>
  <c r="DA18" i="6" s="1"/>
  <c r="DA20" i="6" s="1"/>
  <c r="DA22" i="6" s="1"/>
  <c r="DA24" i="6" s="1"/>
  <c r="DA26" i="6" s="1"/>
  <c r="DA28" i="6" s="1"/>
  <c r="DA30" i="6" s="1"/>
  <c r="DA32" i="6" s="1"/>
  <c r="DA34" i="6" s="1"/>
  <c r="DA36" i="6" s="1"/>
  <c r="DA38" i="6" s="1"/>
  <c r="DA40" i="6" s="1"/>
  <c r="DA44" i="6" s="1"/>
  <c r="DA46" i="6" s="1"/>
  <c r="DA48" i="6" s="1"/>
  <c r="DA50" i="6" s="1"/>
  <c r="DA52" i="6" s="1"/>
  <c r="CC16" i="6"/>
  <c r="CC18" i="6" s="1"/>
  <c r="CC20" i="6" s="1"/>
  <c r="CC22" i="6" s="1"/>
  <c r="CC24" i="6" s="1"/>
  <c r="CC26" i="6" s="1"/>
  <c r="CC28" i="6" s="1"/>
  <c r="CC30" i="6" s="1"/>
  <c r="CC32" i="6" s="1"/>
  <c r="CC34" i="6" s="1"/>
  <c r="CC36" i="6" s="1"/>
  <c r="CC38" i="6" s="1"/>
  <c r="CC40" i="6" s="1"/>
  <c r="CC44" i="6" s="1"/>
  <c r="CC46" i="6" s="1"/>
  <c r="CC48" i="6" s="1"/>
  <c r="CC50" i="6" s="1"/>
  <c r="CC52" i="6" s="1"/>
  <c r="BP10" i="6"/>
  <c r="V16" i="6"/>
  <c r="V18" i="6" s="1"/>
  <c r="V20" i="6" s="1"/>
  <c r="V22" i="6" s="1"/>
  <c r="V24" i="6" s="1"/>
  <c r="V26" i="6" s="1"/>
  <c r="V28" i="6" s="1"/>
  <c r="V30" i="6" s="1"/>
  <c r="V32" i="6" s="1"/>
  <c r="V34" i="6" s="1"/>
  <c r="V36" i="6" s="1"/>
  <c r="V38" i="6" s="1"/>
  <c r="V40" i="6" s="1"/>
  <c r="V44" i="6" s="1"/>
  <c r="V46" i="6" s="1"/>
  <c r="V48" i="6" s="1"/>
  <c r="V50" i="6" s="1"/>
  <c r="U10" i="6" s="1"/>
  <c r="AH16" i="6"/>
  <c r="AH18" i="6" s="1"/>
  <c r="AH20" i="6" s="1"/>
  <c r="AH22" i="6" s="1"/>
  <c r="AH24" i="6" s="1"/>
  <c r="AH26" i="6" s="1"/>
  <c r="AH28" i="6" s="1"/>
  <c r="AH30" i="6" s="1"/>
  <c r="AH32" i="6" s="1"/>
  <c r="AH34" i="6" s="1"/>
  <c r="AH36" i="6" s="1"/>
  <c r="AH38" i="6" s="1"/>
  <c r="AH40" i="6" s="1"/>
  <c r="AH44" i="6" s="1"/>
  <c r="AH46" i="6" s="1"/>
  <c r="AH48" i="6" s="1"/>
  <c r="AH50" i="6" s="1"/>
  <c r="AH52" i="6" s="1"/>
  <c r="J18" i="6"/>
  <c r="J20" i="6" s="1"/>
  <c r="J22" i="6" s="1"/>
  <c r="J24" i="6" s="1"/>
  <c r="J26" i="6" s="1"/>
  <c r="J28" i="6" s="1"/>
  <c r="J30" i="6" s="1"/>
  <c r="J32" i="6" s="1"/>
  <c r="J34" i="6" s="1"/>
  <c r="J36" i="6" s="1"/>
  <c r="J38" i="6" s="1"/>
  <c r="J40" i="6" s="1"/>
  <c r="J44" i="6" s="1"/>
  <c r="J46" i="6" s="1"/>
  <c r="J48" i="6" s="1"/>
  <c r="J50" i="6" s="1"/>
  <c r="I10" i="6" s="1"/>
  <c r="BE16" i="6"/>
  <c r="BE18" i="6" s="1"/>
  <c r="BE20" i="6" s="1"/>
  <c r="BE22" i="6" s="1"/>
  <c r="BE24" i="6" s="1"/>
  <c r="BE26" i="6" s="1"/>
  <c r="BE28" i="6" s="1"/>
  <c r="BE30" i="6" s="1"/>
  <c r="BE32" i="6" s="1"/>
  <c r="BE34" i="6" s="1"/>
  <c r="BE36" i="6" s="1"/>
  <c r="BE38" i="6" s="1"/>
  <c r="BE40" i="6" s="1"/>
  <c r="BE44" i="6" s="1"/>
  <c r="BE46" i="6" s="1"/>
  <c r="BE48" i="6" s="1"/>
  <c r="BE50" i="6" s="1"/>
  <c r="BE52" i="6" s="1"/>
  <c r="BV12" i="5"/>
  <c r="CC16" i="5" s="1"/>
  <c r="CC18" i="5" s="1"/>
  <c r="CC20" i="5" s="1"/>
  <c r="CC22" i="5" s="1"/>
  <c r="CC24" i="5" s="1"/>
  <c r="CC26" i="5" s="1"/>
  <c r="CC28" i="5" s="1"/>
  <c r="CC30" i="5" s="1"/>
  <c r="CC32" i="5" s="1"/>
  <c r="CC34" i="5" s="1"/>
  <c r="CC36" i="5" s="1"/>
  <c r="CC38" i="5" s="1"/>
  <c r="CC40" i="5" s="1"/>
  <c r="CC44" i="5" s="1"/>
  <c r="CC46" i="5" s="1"/>
  <c r="CC48" i="5" s="1"/>
  <c r="CC50" i="5" s="1"/>
  <c r="CC52" i="5" s="1"/>
  <c r="DM16" i="5"/>
  <c r="DM18" i="5" s="1"/>
  <c r="DM20" i="5" s="1"/>
  <c r="DM22" i="5" s="1"/>
  <c r="DM24" i="5" s="1"/>
  <c r="DM26" i="5" s="1"/>
  <c r="DM28" i="5" s="1"/>
  <c r="DM30" i="5" s="1"/>
  <c r="DM32" i="5" s="1"/>
  <c r="DM34" i="5" s="1"/>
  <c r="DM36" i="5" s="1"/>
  <c r="DM38" i="5" s="1"/>
  <c r="DM40" i="5" s="1"/>
  <c r="DM44" i="5" s="1"/>
  <c r="DM46" i="5" s="1"/>
  <c r="DM48" i="5" s="1"/>
  <c r="DM50" i="5" s="1"/>
  <c r="DM52" i="5" s="1"/>
  <c r="DL10" i="5" s="1"/>
  <c r="ED12" i="1"/>
  <c r="EK16" i="1" s="1"/>
  <c r="EK18" i="1" s="1"/>
  <c r="EK20" i="1" s="1"/>
  <c r="EK22" i="1" s="1"/>
  <c r="EK24" i="1" s="1"/>
  <c r="EK26" i="1" s="1"/>
  <c r="EK28" i="1" s="1"/>
  <c r="EK30" i="1" s="1"/>
  <c r="EK32" i="1" s="1"/>
  <c r="EK34" i="1" s="1"/>
  <c r="EK36" i="1" s="1"/>
  <c r="EK38" i="1" s="1"/>
  <c r="EK40" i="1" s="1"/>
  <c r="EK44" i="1" s="1"/>
  <c r="EK46" i="1" s="1"/>
  <c r="EK48" i="1" s="1"/>
  <c r="EK50" i="1" s="1"/>
  <c r="EK52" i="1" s="1"/>
  <c r="ED12" i="4"/>
  <c r="EK16" i="4" s="1"/>
  <c r="EK18" i="4" s="1"/>
  <c r="EK20" i="4" s="1"/>
  <c r="EK22" i="4" s="1"/>
  <c r="EK24" i="4" s="1"/>
  <c r="EK26" i="4" s="1"/>
  <c r="EK28" i="4" s="1"/>
  <c r="EK30" i="4" s="1"/>
  <c r="EK32" i="4" s="1"/>
  <c r="EK34" i="4" s="1"/>
  <c r="EK36" i="4" s="1"/>
  <c r="EK38" i="4" s="1"/>
  <c r="EK40" i="4" s="1"/>
  <c r="FU28" i="4"/>
  <c r="FU30" i="4" s="1"/>
  <c r="FU32" i="4" s="1"/>
  <c r="FU34" i="4" s="1"/>
  <c r="FU36" i="4" s="1"/>
  <c r="FU38" i="4" s="1"/>
  <c r="FU40" i="4" s="1"/>
  <c r="FU44" i="4" s="1"/>
  <c r="FU46" i="4" s="1"/>
  <c r="FU48" i="4" s="1"/>
  <c r="FU50" i="4" s="1"/>
  <c r="FU52" i="4" s="1"/>
  <c r="GS16" i="4"/>
  <c r="GS18" i="4" s="1"/>
  <c r="GS20" i="4" s="1"/>
  <c r="GS22" i="4" s="1"/>
  <c r="GS24" i="4" s="1"/>
  <c r="GS26" i="4" s="1"/>
  <c r="GS28" i="4" s="1"/>
  <c r="GS30" i="4" s="1"/>
  <c r="GS32" i="4" s="1"/>
  <c r="GS34" i="4" s="1"/>
  <c r="GS36" i="4" s="1"/>
  <c r="GS38" i="4" s="1"/>
  <c r="GS40" i="4" s="1"/>
  <c r="GS44" i="4" s="1"/>
  <c r="GS46" i="4" s="1"/>
  <c r="GS48" i="4" s="1"/>
  <c r="GS50" i="4" s="1"/>
  <c r="GS52" i="4" s="1"/>
  <c r="BR16" i="4"/>
  <c r="BR18" i="4" s="1"/>
  <c r="BR20" i="4" s="1"/>
  <c r="BR22" i="4" s="1"/>
  <c r="BR24" i="4" s="1"/>
  <c r="BR26" i="4" s="1"/>
  <c r="BR28" i="4" s="1"/>
  <c r="BR30" i="4" s="1"/>
  <c r="BR32" i="4" s="1"/>
  <c r="BR34" i="4" s="1"/>
  <c r="BR36" i="4" s="1"/>
  <c r="BR38" i="4" s="1"/>
  <c r="BR40" i="4" s="1"/>
  <c r="BR44" i="4" s="1"/>
  <c r="BR46" i="4" s="1"/>
  <c r="BR48" i="4" s="1"/>
  <c r="BR50" i="4" s="1"/>
  <c r="BR52" i="4" s="1"/>
  <c r="HQ16" i="4"/>
  <c r="HQ18" i="4" s="1"/>
  <c r="HQ20" i="4" s="1"/>
  <c r="HQ22" i="4" s="1"/>
  <c r="HQ24" i="4" s="1"/>
  <c r="HQ26" i="4" s="1"/>
  <c r="HQ28" i="4" s="1"/>
  <c r="HQ30" i="4" s="1"/>
  <c r="HQ32" i="4" s="1"/>
  <c r="HQ34" i="4" s="1"/>
  <c r="HQ36" i="4" s="1"/>
  <c r="HQ38" i="4" s="1"/>
  <c r="HQ40" i="4" s="1"/>
  <c r="HQ44" i="4" s="1"/>
  <c r="HQ46" i="4" s="1"/>
  <c r="HQ48" i="4" s="1"/>
  <c r="HQ50" i="4" s="1"/>
  <c r="HQ52" i="4" s="1"/>
  <c r="EW16" i="4"/>
  <c r="EW18" i="4" s="1"/>
  <c r="EW20" i="4" s="1"/>
  <c r="EW22" i="4" s="1"/>
  <c r="EW24" i="4" s="1"/>
  <c r="EW26" i="4" s="1"/>
  <c r="EW28" i="4" s="1"/>
  <c r="EW30" i="4" s="1"/>
  <c r="EW32" i="4" s="1"/>
  <c r="EW34" i="4" s="1"/>
  <c r="EW36" i="4" s="1"/>
  <c r="EW38" i="4" s="1"/>
  <c r="EW40" i="4" s="1"/>
  <c r="EW44" i="4" s="1"/>
  <c r="EW46" i="4" s="1"/>
  <c r="EW48" i="4" s="1"/>
  <c r="EW50" i="4" s="1"/>
  <c r="EW52" i="4" s="1"/>
  <c r="IC16" i="4"/>
  <c r="IC18" i="4" s="1"/>
  <c r="IC20" i="4" s="1"/>
  <c r="IC22" i="4" s="1"/>
  <c r="IC24" i="4" s="1"/>
  <c r="IC26" i="4" s="1"/>
  <c r="IC28" i="4" s="1"/>
  <c r="IC30" i="4" s="1"/>
  <c r="IC32" i="4" s="1"/>
  <c r="IC34" i="4" s="1"/>
  <c r="IC36" i="4" s="1"/>
  <c r="IC38" i="4" s="1"/>
  <c r="IC40" i="4" s="1"/>
  <c r="IC44" i="4" s="1"/>
  <c r="IC46" i="4" s="1"/>
  <c r="IC48" i="4" s="1"/>
  <c r="IC50" i="4" s="1"/>
  <c r="IC52" i="4" s="1"/>
  <c r="CC40" i="4"/>
  <c r="CC38" i="4"/>
  <c r="CC42" i="4" s="1"/>
  <c r="CC44" i="4" s="1"/>
  <c r="CC46" i="4" s="1"/>
  <c r="AG10" i="4"/>
  <c r="AH52" i="4"/>
  <c r="BF52" i="4"/>
  <c r="HP10" i="4"/>
  <c r="J16" i="4"/>
  <c r="J18" i="4" s="1"/>
  <c r="J20" i="4" s="1"/>
  <c r="J22" i="4" s="1"/>
  <c r="J24" i="4" s="1"/>
  <c r="J26" i="4" s="1"/>
  <c r="J28" i="4" s="1"/>
  <c r="J30" i="4" s="1"/>
  <c r="J32" i="4" s="1"/>
  <c r="J34" i="4" s="1"/>
  <c r="J36" i="4" s="1"/>
  <c r="J38" i="4" s="1"/>
  <c r="J40" i="4" s="1"/>
  <c r="J44" i="4" s="1"/>
  <c r="J46" i="4" s="1"/>
  <c r="J48" i="4" s="1"/>
  <c r="J50" i="4" s="1"/>
  <c r="J52" i="4" s="1"/>
  <c r="BQ40" i="1"/>
  <c r="BQ38" i="1"/>
  <c r="BQ42" i="1" s="1"/>
  <c r="BQ44" i="1" s="1"/>
  <c r="BQ46" i="1" s="1"/>
  <c r="EW52" i="1"/>
  <c r="EV10" i="1"/>
  <c r="EJ10" i="1"/>
  <c r="BQ40" i="5"/>
  <c r="BQ38" i="5"/>
  <c r="BQ42" i="5" s="1"/>
  <c r="BQ44" i="5" s="1"/>
  <c r="BQ46" i="5" s="1"/>
  <c r="V16" i="5"/>
  <c r="V18" i="5" s="1"/>
  <c r="V20" i="5" s="1"/>
  <c r="V22" i="5" s="1"/>
  <c r="V24" i="5" s="1"/>
  <c r="V26" i="5" s="1"/>
  <c r="V28" i="5" s="1"/>
  <c r="V30" i="5" s="1"/>
  <c r="V32" i="5" s="1"/>
  <c r="V34" i="5" s="1"/>
  <c r="V36" i="5" s="1"/>
  <c r="V38" i="5" s="1"/>
  <c r="V40" i="5" s="1"/>
  <c r="V44" i="5" s="1"/>
  <c r="V46" i="5" s="1"/>
  <c r="V48" i="5" s="1"/>
  <c r="V50" i="5" s="1"/>
  <c r="V52" i="5" s="1"/>
  <c r="CB10" i="6"/>
  <c r="AG10" i="6"/>
  <c r="AS38" i="6"/>
  <c r="AS42" i="6" s="1"/>
  <c r="AS44" i="6" s="1"/>
  <c r="AS46" i="6" s="1"/>
  <c r="AS40" i="6"/>
  <c r="BD10" i="6"/>
  <c r="CO16" i="6"/>
  <c r="CO18" i="6" s="1"/>
  <c r="CO20" i="6" s="1"/>
  <c r="CO22" i="6" s="1"/>
  <c r="CO24" i="6" s="1"/>
  <c r="CO26" i="6" s="1"/>
  <c r="CO28" i="6" s="1"/>
  <c r="CO30" i="6" s="1"/>
  <c r="CO32" i="6" s="1"/>
  <c r="CO34" i="6" s="1"/>
  <c r="CO36" i="6" s="1"/>
  <c r="CO38" i="6" s="1"/>
  <c r="CO40" i="6" s="1"/>
  <c r="CO44" i="6" s="1"/>
  <c r="CO46" i="6" s="1"/>
  <c r="CO48" i="6" s="1"/>
  <c r="CO50" i="6" s="1"/>
  <c r="CO52" i="6" s="1"/>
  <c r="BE38" i="7"/>
  <c r="BE42" i="7" s="1"/>
  <c r="BE44" i="7" s="1"/>
  <c r="BE46" i="7" s="1"/>
  <c r="BE40" i="7"/>
  <c r="CN10" i="7"/>
  <c r="AG10" i="7"/>
  <c r="AH52" i="7"/>
  <c r="CB10" i="7"/>
  <c r="CC52" i="7"/>
  <c r="J52" i="7"/>
  <c r="I10" i="7"/>
  <c r="CN10" i="8"/>
  <c r="CO52" i="8"/>
  <c r="BQ38" i="8"/>
  <c r="BQ42" i="8" s="1"/>
  <c r="BQ44" i="8" s="1"/>
  <c r="BQ46" i="8" s="1"/>
  <c r="BQ40" i="8"/>
  <c r="DL10" i="8"/>
  <c r="FI52" i="8"/>
  <c r="FH10" i="8"/>
  <c r="AG10" i="8"/>
  <c r="AH52" i="8"/>
  <c r="J16" i="8"/>
  <c r="J18" i="8" s="1"/>
  <c r="J20" i="8" s="1"/>
  <c r="J22" i="8" s="1"/>
  <c r="J24" i="8" s="1"/>
  <c r="J26" i="8" s="1"/>
  <c r="J28" i="8" s="1"/>
  <c r="J30" i="8" s="1"/>
  <c r="J32" i="8" s="1"/>
  <c r="J34" i="8" s="1"/>
  <c r="J36" i="8" s="1"/>
  <c r="J38" i="8" s="1"/>
  <c r="J40" i="8" s="1"/>
  <c r="J44" i="8" s="1"/>
  <c r="J46" i="8" s="1"/>
  <c r="J48" i="8" s="1"/>
  <c r="J50" i="8" s="1"/>
  <c r="J52" i="8" s="1"/>
  <c r="U10" i="9"/>
  <c r="V52" i="9"/>
  <c r="BE38" i="9"/>
  <c r="BE42" i="9" s="1"/>
  <c r="BE44" i="9" s="1"/>
  <c r="BE46" i="9" s="1"/>
  <c r="BE40" i="9"/>
  <c r="AG10" i="10"/>
  <c r="AH48" i="10"/>
  <c r="AH50" i="10" s="1"/>
  <c r="AH52" i="10" s="1"/>
  <c r="U10" i="10"/>
  <c r="V48" i="10"/>
  <c r="V50" i="10" s="1"/>
  <c r="V52" i="10" s="1"/>
  <c r="J16" i="10"/>
  <c r="J18" i="10" s="1"/>
  <c r="J20" i="10" s="1"/>
  <c r="J22" i="10" s="1"/>
  <c r="J24" i="10" s="1"/>
  <c r="J26" i="10" s="1"/>
  <c r="J28" i="10" s="1"/>
  <c r="J30" i="10" s="1"/>
  <c r="J32" i="10" s="1"/>
  <c r="J34" i="10" s="1"/>
  <c r="J36" i="10" s="1"/>
  <c r="J38" i="10" s="1"/>
  <c r="J40" i="10" s="1"/>
  <c r="J44" i="10" s="1"/>
  <c r="J46" i="10" s="1"/>
  <c r="J48" i="10" s="1"/>
  <c r="J50" i="10" s="1"/>
  <c r="J52" i="10" s="1"/>
  <c r="BE40" i="11"/>
  <c r="BE38" i="11"/>
  <c r="BE42" i="11" s="1"/>
  <c r="BE44" i="11" s="1"/>
  <c r="BE46" i="11" s="1"/>
  <c r="V16" i="11"/>
  <c r="V18" i="11" s="1"/>
  <c r="V20" i="11" s="1"/>
  <c r="V22" i="11" s="1"/>
  <c r="V24" i="11" s="1"/>
  <c r="V26" i="11" s="1"/>
  <c r="V28" i="11" s="1"/>
  <c r="V30" i="11" s="1"/>
  <c r="V32" i="11" s="1"/>
  <c r="V34" i="11" s="1"/>
  <c r="V36" i="11" s="1"/>
  <c r="V38" i="11" s="1"/>
  <c r="V40" i="11" s="1"/>
  <c r="V44" i="11" s="1"/>
  <c r="V46" i="11" s="1"/>
  <c r="V48" i="11" s="1"/>
  <c r="V50" i="11" s="1"/>
  <c r="V52" i="11" s="1"/>
  <c r="BQ40" i="12"/>
  <c r="BQ38" i="12"/>
  <c r="BQ42" i="12" s="1"/>
  <c r="BQ44" i="12" s="1"/>
  <c r="BQ46" i="12" s="1"/>
  <c r="AS10" i="12"/>
  <c r="AT48" i="12"/>
  <c r="AT50" i="12" s="1"/>
  <c r="AT52" i="12" s="1"/>
  <c r="U10" i="12"/>
  <c r="V48" i="12"/>
  <c r="V50" i="12" s="1"/>
  <c r="V52" i="12" s="1"/>
  <c r="BW12" i="12"/>
  <c r="BF16" i="12"/>
  <c r="BF18" i="12" s="1"/>
  <c r="BF20" i="12" s="1"/>
  <c r="BF22" i="12" s="1"/>
  <c r="BF24" i="12" s="1"/>
  <c r="BF26" i="12" s="1"/>
  <c r="BF28" i="12" s="1"/>
  <c r="BF30" i="12" s="1"/>
  <c r="BF32" i="12" s="1"/>
  <c r="BF34" i="12" s="1"/>
  <c r="BF36" i="12" s="1"/>
  <c r="BF38" i="12" s="1"/>
  <c r="BF40" i="12" s="1"/>
  <c r="BF44" i="12" s="1"/>
  <c r="BF46" i="12" s="1"/>
  <c r="AS16" i="39"/>
  <c r="AS18" i="39" s="1"/>
  <c r="AS20" i="39" s="1"/>
  <c r="AS22" i="39" s="1"/>
  <c r="AS24" i="39" s="1"/>
  <c r="AS26" i="39" s="1"/>
  <c r="AS28" i="39" s="1"/>
  <c r="AS30" i="39" s="1"/>
  <c r="AS32" i="39" s="1"/>
  <c r="AS34" i="39" s="1"/>
  <c r="AS36" i="39" s="1"/>
  <c r="AS38" i="39" s="1"/>
  <c r="AS44" i="39" s="1"/>
  <c r="AS46" i="39" s="1"/>
  <c r="AS48" i="39" s="1"/>
  <c r="AS50" i="39" s="1"/>
  <c r="AS52" i="39" s="1"/>
  <c r="V16" i="39"/>
  <c r="V18" i="39" s="1"/>
  <c r="V20" i="39" s="1"/>
  <c r="V22" i="39" s="1"/>
  <c r="V24" i="39" s="1"/>
  <c r="V26" i="39" s="1"/>
  <c r="V28" i="39" s="1"/>
  <c r="V30" i="39" s="1"/>
  <c r="V32" i="39" s="1"/>
  <c r="V34" i="39" s="1"/>
  <c r="V36" i="39" s="1"/>
  <c r="V38" i="39" s="1"/>
  <c r="V44" i="39" s="1"/>
  <c r="V46" i="39" s="1"/>
  <c r="V48" i="39" s="1"/>
  <c r="V50" i="39" s="1"/>
  <c r="V52" i="39" s="1"/>
  <c r="J52" i="39"/>
  <c r="AG38" i="39"/>
  <c r="AG42" i="39" s="1"/>
  <c r="AG44" i="39" s="1"/>
  <c r="AT31" i="29"/>
  <c r="DQ10" i="6" l="1"/>
  <c r="AL10" i="10"/>
  <c r="CO52" i="9"/>
  <c r="BQ16" i="9"/>
  <c r="BQ18" i="9" s="1"/>
  <c r="BQ20" i="9" s="1"/>
  <c r="BQ22" i="9" s="1"/>
  <c r="BQ24" i="9" s="1"/>
  <c r="BQ26" i="9" s="1"/>
  <c r="BQ28" i="9" s="1"/>
  <c r="BQ30" i="9" s="1"/>
  <c r="BQ32" i="9" s="1"/>
  <c r="BQ34" i="9" s="1"/>
  <c r="BQ36" i="9" s="1"/>
  <c r="BQ38" i="9" s="1"/>
  <c r="BQ40" i="9" s="1"/>
  <c r="BQ44" i="9" s="1"/>
  <c r="BQ46" i="9" s="1"/>
  <c r="BQ48" i="9" s="1"/>
  <c r="BQ50" i="9" s="1"/>
  <c r="DX10" i="8"/>
  <c r="FM12" i="8"/>
  <c r="EJ10" i="8"/>
  <c r="CC52" i="8"/>
  <c r="V52" i="6"/>
  <c r="J52" i="6"/>
  <c r="BQ10" i="4"/>
  <c r="EK44" i="4"/>
  <c r="EK46" i="4" s="1"/>
  <c r="EK48" i="4" s="1"/>
  <c r="EK50" i="4" s="1"/>
  <c r="EK52" i="4" s="1"/>
  <c r="AZ37" i="29"/>
  <c r="BE10" i="4"/>
  <c r="BF48" i="12"/>
  <c r="BF50" i="12" s="1"/>
  <c r="BF52" i="12" s="1"/>
  <c r="BE10" i="12"/>
  <c r="AG48" i="39"/>
  <c r="AG52" i="39" s="1"/>
  <c r="AG46" i="39"/>
  <c r="AG50" i="39" s="1"/>
  <c r="BP10" i="9" l="1"/>
  <c r="BQ52" i="9"/>
  <c r="FM10" i="8"/>
  <c r="J14" i="35"/>
  <c r="K14" i="35" s="1"/>
  <c r="E13" i="35"/>
  <c r="J13" i="35" s="1"/>
  <c r="K13" i="35" s="1"/>
  <c r="J12" i="35" l="1"/>
  <c r="K12" i="35" s="1"/>
  <c r="J11" i="35" l="1"/>
  <c r="K11" i="35" s="1"/>
  <c r="E11" i="35"/>
  <c r="E6" i="16" l="1"/>
  <c r="E9" i="16"/>
  <c r="E10" i="16"/>
  <c r="E12" i="16"/>
  <c r="E13" i="16"/>
  <c r="E14" i="16"/>
  <c r="E15" i="16"/>
  <c r="E16" i="16"/>
  <c r="E17" i="16"/>
  <c r="E18" i="16"/>
  <c r="D18" i="16"/>
  <c r="E19" i="16"/>
  <c r="E20" i="16"/>
  <c r="E21" i="16"/>
  <c r="E22" i="16"/>
  <c r="E23" i="16"/>
  <c r="B2" i="16"/>
  <c r="K5" i="15" l="1"/>
  <c r="F49" i="37"/>
  <c r="I5" i="15"/>
  <c r="F8" i="15"/>
  <c r="E9" i="35" l="1"/>
  <c r="J9" i="35" s="1"/>
  <c r="K9" i="35" s="1"/>
  <c r="E7" i="35" l="1"/>
  <c r="E10" i="35" s="1"/>
  <c r="J49" i="37"/>
  <c r="J8" i="35" l="1"/>
  <c r="K8" i="35" s="1"/>
  <c r="F49" i="36"/>
  <c r="F48" i="36"/>
  <c r="D45" i="36"/>
  <c r="F45" i="36" s="1"/>
  <c r="D42" i="36"/>
  <c r="F42" i="36" s="1"/>
  <c r="D39" i="36"/>
  <c r="F39" i="36" s="1"/>
  <c r="D36" i="36"/>
  <c r="F36" i="36" s="1"/>
  <c r="D33" i="36"/>
  <c r="F33" i="36" s="1"/>
  <c r="D30" i="36"/>
  <c r="F30" i="36" s="1"/>
  <c r="D27" i="36"/>
  <c r="F27" i="36" s="1"/>
  <c r="D24" i="36"/>
  <c r="F24" i="36" s="1"/>
  <c r="D21" i="36"/>
  <c r="F21" i="36" s="1"/>
  <c r="D18" i="36"/>
  <c r="F18" i="36" s="1"/>
  <c r="D15" i="36"/>
  <c r="F15" i="36" s="1"/>
  <c r="D12" i="36"/>
  <c r="F12" i="36" s="1"/>
  <c r="F50" i="36" s="1"/>
  <c r="F52" i="36" s="1"/>
  <c r="E14" i="33" l="1"/>
  <c r="E6" i="35" l="1"/>
  <c r="E5" i="35" l="1"/>
  <c r="K5" i="35" s="1"/>
  <c r="J5" i="35" l="1"/>
  <c r="D24" i="16" l="1"/>
  <c r="E34" i="33" l="1"/>
  <c r="E10" i="33" l="1"/>
  <c r="E19" i="33"/>
  <c r="I13" i="3" l="1"/>
  <c r="U13" i="3" s="1"/>
  <c r="AG13" i="3"/>
  <c r="AS13" i="3" s="1"/>
  <c r="BP13" i="3"/>
  <c r="CB13" i="3"/>
  <c r="CN13" i="3"/>
  <c r="CZ13" i="3" s="1"/>
  <c r="DL13" i="3"/>
  <c r="E2" i="33"/>
  <c r="E21" i="33"/>
  <c r="E13" i="33"/>
  <c r="E28" i="33"/>
  <c r="J44" i="33" l="1"/>
  <c r="J47" i="33" s="1"/>
  <c r="K44" i="33"/>
  <c r="K47" i="33" s="1"/>
  <c r="F28" i="33" l="1"/>
  <c r="G44" i="33" l="1"/>
  <c r="E4" i="33" l="1"/>
  <c r="E3" i="33"/>
  <c r="F33" i="33"/>
  <c r="E5" i="33"/>
  <c r="F5" i="33" s="1"/>
  <c r="F6" i="33"/>
  <c r="F13" i="33"/>
  <c r="F14" i="33"/>
  <c r="F18" i="33"/>
  <c r="F20" i="33"/>
  <c r="F21" i="33"/>
  <c r="F22" i="33"/>
  <c r="F23" i="33"/>
  <c r="F24" i="33"/>
  <c r="F25" i="33"/>
  <c r="F26" i="33"/>
  <c r="F27" i="33"/>
  <c r="F29" i="33"/>
  <c r="F30" i="33"/>
  <c r="F34" i="33"/>
  <c r="F31" i="33"/>
  <c r="F32" i="33"/>
  <c r="I44" i="33"/>
  <c r="I47" i="33" s="1"/>
  <c r="F3" i="33" l="1"/>
  <c r="E9" i="33" l="1"/>
  <c r="F9" i="33" s="1"/>
  <c r="F4" i="33"/>
  <c r="E12" i="33"/>
  <c r="F12" i="33" s="1"/>
  <c r="E24" i="16" l="1"/>
  <c r="F10" i="33" l="1"/>
  <c r="F19" i="33"/>
  <c r="E17" i="33" l="1"/>
  <c r="F17" i="33" s="1"/>
  <c r="E11" i="33"/>
  <c r="F11" i="33" s="1"/>
  <c r="E7" i="33"/>
  <c r="E15" i="33"/>
  <c r="F15" i="33" s="1"/>
  <c r="E8" i="33"/>
  <c r="F8" i="33" s="1"/>
  <c r="F7" i="33" l="1"/>
  <c r="E38" i="33"/>
  <c r="E16" i="33"/>
  <c r="F16" i="33" s="1"/>
  <c r="F2" i="33"/>
  <c r="F44" i="33" s="1"/>
  <c r="G46" i="33" l="1"/>
  <c r="G47" i="33" s="1"/>
  <c r="D44" i="33"/>
  <c r="E45" i="33" s="1"/>
  <c r="B47" i="16" l="1"/>
  <c r="J80" i="16"/>
  <c r="I80" i="16"/>
  <c r="H80" i="16"/>
  <c r="G79" i="16"/>
  <c r="M79" i="16" s="1"/>
  <c r="G78" i="16"/>
  <c r="M78" i="16" s="1"/>
  <c r="G77" i="16"/>
  <c r="M77" i="16" s="1"/>
  <c r="G76" i="16"/>
  <c r="M76" i="16" s="1"/>
  <c r="G75" i="16"/>
  <c r="M75" i="16" s="1"/>
  <c r="G74" i="16"/>
  <c r="M74" i="16" s="1"/>
  <c r="G73" i="16"/>
  <c r="M73" i="16" s="1"/>
  <c r="G72" i="16"/>
  <c r="M72" i="16" s="1"/>
  <c r="G71" i="16"/>
  <c r="M71" i="16" s="1"/>
  <c r="G70" i="16"/>
  <c r="M70" i="16" s="1"/>
  <c r="G69" i="16"/>
  <c r="M69" i="16" s="1"/>
  <c r="G68" i="16"/>
  <c r="M68" i="16" s="1"/>
  <c r="G67" i="16"/>
  <c r="M67" i="16" s="1"/>
  <c r="G66" i="16"/>
  <c r="M66" i="16" s="1"/>
  <c r="M65" i="16"/>
  <c r="D65" i="16"/>
  <c r="D80" i="16" s="1"/>
  <c r="G64" i="16"/>
  <c r="M64" i="16" s="1"/>
  <c r="G63" i="16"/>
  <c r="M63" i="16" s="1"/>
  <c r="G62" i="16"/>
  <c r="D54" i="16"/>
  <c r="D53" i="16"/>
  <c r="D52" i="16"/>
  <c r="D51" i="16"/>
  <c r="D50" i="16"/>
  <c r="G80" i="16" l="1"/>
  <c r="M62" i="16"/>
  <c r="M80" i="16" s="1"/>
  <c r="D55" i="16" l="1"/>
  <c r="B7" i="21" l="1"/>
  <c r="C5" i="42" s="1"/>
  <c r="B6" i="2" l="1"/>
  <c r="BU6" i="9" l="1"/>
  <c r="BI6" i="11"/>
  <c r="Z6" i="9"/>
  <c r="GW6" i="4"/>
  <c r="N6" i="4"/>
  <c r="Z6" i="5"/>
  <c r="AL6" i="5"/>
  <c r="Z6" i="1"/>
  <c r="CS6" i="4"/>
  <c r="CS6" i="1"/>
  <c r="AL6" i="4"/>
  <c r="HU6" i="4"/>
  <c r="FM6" i="4"/>
  <c r="DQ6" i="4"/>
  <c r="AX6" i="4"/>
  <c r="EC6" i="1"/>
  <c r="CG6" i="1"/>
  <c r="N6" i="1"/>
  <c r="CG6" i="5"/>
  <c r="B6" i="5"/>
  <c r="DE6" i="6"/>
  <c r="BI6" i="6"/>
  <c r="N6" i="6"/>
  <c r="CG6" i="7"/>
  <c r="AL6" i="7"/>
  <c r="B6" i="7"/>
  <c r="EC6" i="8"/>
  <c r="N6" i="8"/>
  <c r="AL6" i="8"/>
  <c r="CG6" i="9"/>
  <c r="BI6" i="9"/>
  <c r="N6" i="10"/>
  <c r="AL6" i="11"/>
  <c r="AX6" i="12"/>
  <c r="B6" i="12"/>
  <c r="Z6" i="11"/>
  <c r="AL6" i="12"/>
  <c r="FA6" i="4"/>
  <c r="DQ6" i="1"/>
  <c r="DE6" i="5"/>
  <c r="CG6" i="6"/>
  <c r="DE6" i="7"/>
  <c r="FA6" i="8"/>
  <c r="B6" i="8"/>
  <c r="Z6" i="12"/>
  <c r="BJ6" i="4"/>
  <c r="EO6" i="1"/>
  <c r="AL6" i="1"/>
  <c r="N6" i="5"/>
  <c r="BU6" i="6"/>
  <c r="BI6" i="7"/>
  <c r="CS6" i="8"/>
  <c r="Z6" i="10"/>
  <c r="B6" i="11"/>
  <c r="HI6" i="4"/>
  <c r="EO6" i="4"/>
  <c r="DE6" i="4"/>
  <c r="Z6" i="4"/>
  <c r="BU6" i="1"/>
  <c r="B6" i="1"/>
  <c r="BU6" i="5"/>
  <c r="CS6" i="6"/>
  <c r="B6" i="6"/>
  <c r="DQ6" i="8"/>
  <c r="CG6" i="8"/>
  <c r="Z6" i="8"/>
  <c r="AL6" i="9"/>
  <c r="B6" i="10"/>
  <c r="CG6" i="4"/>
  <c r="B6" i="4"/>
  <c r="AX6" i="1"/>
  <c r="AX6" i="5"/>
  <c r="BU6" i="7"/>
  <c r="DE6" i="8"/>
  <c r="N6" i="11"/>
  <c r="FY6" i="4"/>
  <c r="DE6" i="1"/>
  <c r="CS6" i="5"/>
  <c r="Z6" i="6"/>
  <c r="CS6" i="7"/>
  <c r="AX6" i="8"/>
  <c r="N6" i="12"/>
  <c r="GK6" i="4"/>
  <c r="AW6" i="6"/>
  <c r="Z6" i="7"/>
  <c r="BU6" i="8"/>
  <c r="N6" i="9"/>
  <c r="EC6" i="4"/>
  <c r="N6" i="7"/>
  <c r="EO6" i="8"/>
  <c r="B6" i="9"/>
  <c r="BU6" i="11"/>
  <c r="A2" i="15" l="1"/>
  <c r="V16" i="3" l="1"/>
  <c r="V18" i="3" s="1"/>
  <c r="V20" i="3" s="1"/>
  <c r="V22" i="3" s="1"/>
  <c r="V24" i="3" s="1"/>
  <c r="V26" i="3" s="1"/>
  <c r="V28" i="3" s="1"/>
  <c r="V30" i="3" s="1"/>
  <c r="V32" i="3" s="1"/>
  <c r="V34" i="3" s="1"/>
  <c r="V36" i="3" s="1"/>
  <c r="V38" i="3" s="1"/>
  <c r="V40" i="3" s="1"/>
  <c r="V44" i="3" s="1"/>
  <c r="V46" i="3" s="1"/>
  <c r="V48" i="3" s="1"/>
  <c r="V50" i="3" s="1"/>
  <c r="N6" i="3"/>
  <c r="AH16" i="3"/>
  <c r="AH18" i="3" s="1"/>
  <c r="AH20" i="3" s="1"/>
  <c r="AH22" i="3" s="1"/>
  <c r="AH24" i="3" s="1"/>
  <c r="AH26" i="3" s="1"/>
  <c r="AH28" i="3" s="1"/>
  <c r="AH30" i="3" s="1"/>
  <c r="AH32" i="3" s="1"/>
  <c r="AH34" i="3" s="1"/>
  <c r="AH36" i="3" s="1"/>
  <c r="AH38" i="3" s="1"/>
  <c r="AH40" i="3" s="1"/>
  <c r="AH44" i="3" s="1"/>
  <c r="AH46" i="3" s="1"/>
  <c r="AH48" i="3" s="1"/>
  <c r="AH50" i="3" s="1"/>
  <c r="AH52" i="3" s="1"/>
  <c r="AG10" i="3"/>
  <c r="Z6" i="3"/>
  <c r="DM16" i="3"/>
  <c r="DM18" i="3" s="1"/>
  <c r="DM20" i="3" s="1"/>
  <c r="DM22" i="3" s="1"/>
  <c r="DM24" i="3" s="1"/>
  <c r="DM26" i="3" s="1"/>
  <c r="DM28" i="3" s="1"/>
  <c r="DM30" i="3" s="1"/>
  <c r="DM32" i="3" s="1"/>
  <c r="DM34" i="3" s="1"/>
  <c r="DM36" i="3" s="1"/>
  <c r="DM38" i="3" s="1"/>
  <c r="DM40" i="3" s="1"/>
  <c r="DM44" i="3" s="1"/>
  <c r="DM46" i="3" s="1"/>
  <c r="DM48" i="3" s="1"/>
  <c r="DM50" i="3" s="1"/>
  <c r="DM52" i="3" s="1"/>
  <c r="DL10" i="3"/>
  <c r="DE6" i="3"/>
  <c r="DA16" i="3"/>
  <c r="DA18" i="3" s="1"/>
  <c r="CZ10" i="3"/>
  <c r="CS6" i="3"/>
  <c r="CO16" i="3"/>
  <c r="CO18" i="3" s="1"/>
  <c r="CO20" i="3" s="1"/>
  <c r="CO22" i="3" s="1"/>
  <c r="CO24" i="3" s="1"/>
  <c r="CO26" i="3" s="1"/>
  <c r="CO28" i="3" s="1"/>
  <c r="CO30" i="3" s="1"/>
  <c r="CO32" i="3" s="1"/>
  <c r="CO34" i="3" s="1"/>
  <c r="CO36" i="3" s="1"/>
  <c r="CO38" i="3" s="1"/>
  <c r="CO40" i="3" s="1"/>
  <c r="CO44" i="3" s="1"/>
  <c r="CO46" i="3" s="1"/>
  <c r="CO48" i="3" s="1"/>
  <c r="CO50" i="3" s="1"/>
  <c r="CO52" i="3" s="1"/>
  <c r="CN10" i="3"/>
  <c r="CG6" i="3"/>
  <c r="CC16" i="3"/>
  <c r="CC18" i="3" s="1"/>
  <c r="CC20" i="3" s="1"/>
  <c r="CC22" i="3" s="1"/>
  <c r="CC24" i="3" s="1"/>
  <c r="CC26" i="3" s="1"/>
  <c r="CC28" i="3" s="1"/>
  <c r="CC30" i="3" s="1"/>
  <c r="CC32" i="3" s="1"/>
  <c r="CC34" i="3" s="1"/>
  <c r="CC36" i="3" s="1"/>
  <c r="CC38" i="3" s="1"/>
  <c r="CC40" i="3" s="1"/>
  <c r="CC44" i="3" s="1"/>
  <c r="CC46" i="3" s="1"/>
  <c r="CC48" i="3" s="1"/>
  <c r="CC50" i="3" s="1"/>
  <c r="CC52" i="3" s="1"/>
  <c r="CB10" i="3"/>
  <c r="BU6" i="3"/>
  <c r="BQ16" i="3"/>
  <c r="BQ18" i="3" s="1"/>
  <c r="BQ20" i="3" s="1"/>
  <c r="BQ22" i="3" s="1"/>
  <c r="BQ24" i="3" s="1"/>
  <c r="BQ26" i="3" s="1"/>
  <c r="BQ28" i="3" s="1"/>
  <c r="BQ30" i="3" s="1"/>
  <c r="BQ32" i="3" s="1"/>
  <c r="BQ34" i="3" s="1"/>
  <c r="BQ36" i="3" s="1"/>
  <c r="BQ38" i="3" s="1"/>
  <c r="BQ40" i="3" s="1"/>
  <c r="BQ44" i="3" s="1"/>
  <c r="BQ46" i="3" s="1"/>
  <c r="BQ48" i="3" s="1"/>
  <c r="BQ50" i="3" s="1"/>
  <c r="BQ52" i="3" s="1"/>
  <c r="BP10" i="3"/>
  <c r="BI6" i="3"/>
  <c r="AT16" i="3"/>
  <c r="AT18" i="3" s="1"/>
  <c r="AT20" i="3" s="1"/>
  <c r="AT22" i="3" s="1"/>
  <c r="AT24" i="3" s="1"/>
  <c r="AT26" i="3" s="1"/>
  <c r="AT28" i="3" s="1"/>
  <c r="AT30" i="3" s="1"/>
  <c r="AT32" i="3" s="1"/>
  <c r="AT34" i="3" s="1"/>
  <c r="AT36" i="3" s="1"/>
  <c r="AT38" i="3" s="1"/>
  <c r="AT40" i="3" s="1"/>
  <c r="AT44" i="3" s="1"/>
  <c r="AT46" i="3" s="1"/>
  <c r="AT48" i="3" s="1"/>
  <c r="AT50" i="3" s="1"/>
  <c r="AT52" i="3" s="1"/>
  <c r="AS10" i="3"/>
  <c r="AL6" i="3"/>
  <c r="B6" i="3"/>
  <c r="I10" i="3"/>
  <c r="V52" i="3" l="1"/>
  <c r="U10" i="3"/>
  <c r="DA20" i="3"/>
  <c r="DA22" i="3" s="1"/>
  <c r="DA24" i="3" s="1"/>
  <c r="DA26" i="3" s="1"/>
  <c r="DA28" i="3" s="1"/>
  <c r="DA30" i="3" s="1"/>
  <c r="DA32" i="3" s="1"/>
  <c r="DA34" i="3" s="1"/>
  <c r="DA36" i="3" s="1"/>
  <c r="DA44" i="3" s="1"/>
  <c r="J16" i="3"/>
  <c r="J18" i="3" s="1"/>
  <c r="J20" i="3" s="1"/>
  <c r="J22" i="3" s="1"/>
  <c r="J24" i="3" s="1"/>
  <c r="J26" i="3" s="1"/>
  <c r="J28" i="3" s="1"/>
  <c r="J30" i="3" s="1"/>
  <c r="J32" i="3" s="1"/>
  <c r="J34" i="3" s="1"/>
  <c r="J36" i="3" s="1"/>
  <c r="J38" i="3" s="1"/>
  <c r="J40" i="3" s="1"/>
  <c r="J44" i="3" s="1"/>
  <c r="J46" i="3" s="1"/>
  <c r="J48" i="3" s="1"/>
  <c r="J50" i="3" s="1"/>
  <c r="J52" i="3" s="1"/>
  <c r="DA38" i="3" l="1"/>
  <c r="DA40" i="3" s="1"/>
  <c r="DA46" i="3" s="1"/>
  <c r="DA48" i="3" s="1"/>
  <c r="DA50" i="3" s="1"/>
  <c r="DA52" i="3" s="1"/>
  <c r="I39" i="21" l="1"/>
  <c r="F39" i="21"/>
  <c r="D39" i="21"/>
  <c r="D48" i="21"/>
  <c r="F48" i="21"/>
  <c r="H39" i="21" l="1"/>
  <c r="H12" i="21" l="1"/>
  <c r="J12" i="21" s="1"/>
  <c r="C5" i="22" l="1"/>
  <c r="DP18" i="3" l="1"/>
  <c r="AY12" i="3"/>
  <c r="BE16" i="3" s="1"/>
  <c r="BE18" i="3" s="1"/>
  <c r="BE20" i="3" s="1"/>
  <c r="BE22" i="3" s="1"/>
  <c r="BE24" i="3" s="1"/>
  <c r="BE26" i="3" s="1"/>
  <c r="BE28" i="3" s="1"/>
  <c r="BE30" i="3" s="1"/>
  <c r="BE32" i="3" s="1"/>
  <c r="BE34" i="3" s="1"/>
  <c r="BE36" i="3" s="1"/>
  <c r="BD10" i="3"/>
  <c r="BE38" i="3" l="1"/>
  <c r="BE42" i="3" s="1"/>
  <c r="BE44" i="3" s="1"/>
  <c r="BE46" i="3" s="1"/>
  <c r="BE40" i="3"/>
  <c r="N18" i="2" l="1"/>
  <c r="B13" i="15" s="1"/>
  <c r="H38" i="21" l="1"/>
  <c r="J38" i="21" s="1"/>
  <c r="H36" i="21"/>
  <c r="J36" i="21" s="1"/>
  <c r="H34" i="21"/>
  <c r="J34" i="21" s="1"/>
  <c r="H32" i="21"/>
  <c r="J32" i="21" s="1"/>
  <c r="H30" i="21"/>
  <c r="J30" i="21" s="1"/>
  <c r="H28" i="21"/>
  <c r="J28" i="21" s="1"/>
  <c r="H26" i="21"/>
  <c r="H24" i="21"/>
  <c r="J24" i="21" s="1"/>
  <c r="H22" i="21"/>
  <c r="H20" i="21"/>
  <c r="J20" i="21" s="1"/>
  <c r="H18" i="21"/>
  <c r="H16" i="21"/>
  <c r="D57" i="16" l="1"/>
  <c r="J22" i="21"/>
  <c r="K22" i="21"/>
  <c r="J26" i="21"/>
  <c r="K28" i="21"/>
  <c r="J18" i="21"/>
  <c r="H48" i="21"/>
  <c r="K16" i="21"/>
  <c r="J16" i="21"/>
  <c r="K35" i="21"/>
  <c r="J39" i="21" l="1"/>
  <c r="A7" i="15" l="1"/>
  <c r="A12" i="15" s="1"/>
  <c r="B8" i="15" l="1"/>
  <c r="J16" i="2"/>
  <c r="J18" i="2" s="1"/>
  <c r="J20" i="2" s="1"/>
  <c r="J22" i="2" s="1"/>
  <c r="J24" i="2" s="1"/>
  <c r="J26" i="2" s="1"/>
  <c r="J28" i="2" s="1"/>
  <c r="J30" i="2" s="1"/>
  <c r="J32" i="2" s="1"/>
  <c r="J34" i="2" s="1"/>
  <c r="J36" i="2" s="1"/>
  <c r="J38" i="2" s="1"/>
  <c r="J40" i="2" s="1"/>
  <c r="J44" i="2" s="1"/>
  <c r="J46" i="2" s="1"/>
  <c r="J48" i="2" s="1"/>
  <c r="J50" i="2" s="1"/>
  <c r="J52" i="2" l="1"/>
  <c r="B3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C20" authorId="0" shapeId="0" xr:uid="{95C33870-0C0E-422A-A78D-F667BBC622C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20947</t>
        </r>
      </text>
    </comment>
    <comment ref="Y26" authorId="0" shapeId="0" xr:uid="{17A4994B-BD17-48DC-B950-86DA577A93D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c/o Mrs. Flores
</t>
        </r>
      </text>
    </comment>
    <comment ref="AC31" authorId="0" shapeId="0" xr:uid="{3A0AF125-6C04-4F9F-B997-4943309A519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20948
</t>
        </r>
      </text>
    </comment>
    <comment ref="AP31" authorId="0" shapeId="0" xr:uid="{E5B80CAD-69E2-43BD-8E26-B6EC32B9E19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5551</t>
        </r>
      </text>
    </comment>
    <comment ref="AC32" authorId="0" shapeId="0" xr:uid="{BC59F405-B24A-4A2F-8B76-7196E06D29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20873</t>
        </r>
      </text>
    </comment>
    <comment ref="AD32" authorId="0" shapeId="0" xr:uid="{ECAD3CF7-E872-45CE-B618-1C544AA7324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20873</t>
        </r>
      </text>
    </comment>
    <comment ref="AA33" authorId="0" shapeId="0" xr:uid="{73E59612-842A-4DE8-BE58-059E7790365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20882
</t>
        </r>
      </text>
    </comment>
    <comment ref="AC36" authorId="0" shapeId="0" xr:uid="{89B97E7C-A53D-49F8-A49D-EAE37A18233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20944</t>
        </r>
      </text>
    </comment>
    <comment ref="AT36" authorId="0" shapeId="0" xr:uid="{8CB7BEED-D9B9-40A5-B993-6089E9A6203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500 balance</t>
        </r>
      </text>
    </comment>
    <comment ref="AC37" authorId="0" shapeId="0" xr:uid="{768703D9-14D8-4F5B-9419-EE1B81FB830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20946</t>
        </r>
      </text>
    </comment>
    <comment ref="AP43" authorId="0" shapeId="0" xr:uid="{0E7C9A22-C186-486F-BEA4-36A29B61484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5541</t>
        </r>
      </text>
    </comment>
    <comment ref="AC45" authorId="0" shapeId="0" xr:uid="{AA4189AB-2FB8-4D1E-A5F7-775CB35107F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20948
</t>
        </r>
      </text>
    </comment>
    <comment ref="AA51" authorId="0" shapeId="0" xr:uid="{2FAD31F2-6892-43A2-B908-0EA5F03DCAD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SRP 500
</t>
        </r>
      </text>
    </comment>
    <comment ref="AP64" authorId="0" shapeId="0" xr:uid="{F91D78EB-511A-4625-BCC6-FF4ED94E582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PLUS 1 NB
</t>
        </r>
      </text>
    </comment>
    <comment ref="AT68" authorId="0" shapeId="0" xr:uid="{0E7092DD-7423-46E0-957E-700103C8263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5608</t>
        </r>
      </text>
    </comment>
    <comment ref="AA72" authorId="0" shapeId="0" xr:uid="{9BFCA0B5-4BB5-4E1B-8128-8C2C62106FD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20917
</t>
        </r>
      </text>
    </comment>
    <comment ref="AC73" authorId="0" shapeId="0" xr:uid="{885C7CA7-590A-4FD1-AB29-17AA70B478D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20922</t>
        </r>
      </text>
    </comment>
    <comment ref="AC76" authorId="0" shapeId="0" xr:uid="{2B3A406A-63ED-431D-9708-5856A309603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20943</t>
        </r>
      </text>
    </comment>
    <comment ref="AD76" authorId="0" shapeId="0" xr:uid="{6B1510DB-B043-4C62-A10A-6468D81B979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20943</t>
        </r>
      </text>
    </comment>
    <comment ref="AC87" authorId="0" shapeId="0" xr:uid="{C7729338-F2E8-497F-9769-54B82B3437E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20914</t>
        </r>
      </text>
    </comment>
    <comment ref="AC91" authorId="0" shapeId="0" xr:uid="{7640B3CF-2EBE-4B5D-A181-129D779A6D0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20833</t>
        </r>
      </text>
    </comment>
    <comment ref="AD91" authorId="0" shapeId="0" xr:uid="{12D54653-11D6-474D-8ADA-7B3A183170A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20833</t>
        </r>
      </text>
    </comment>
    <comment ref="AE91" authorId="0" shapeId="0" xr:uid="{D935DBBB-1A1C-4303-A875-90351C353B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20833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I62" authorId="0" shapeId="0" xr:uid="{938B7E97-3D47-4B14-887A-28EB02480BC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C/O Mrs. Flores
</t>
        </r>
      </text>
    </comment>
    <comment ref="O68" authorId="0" shapeId="0" xr:uid="{7056D037-AC6C-4C2D-BA73-C19E004B55E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OCAMPO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62" authorId="0" shapeId="0" xr:uid="{F93926CA-D002-48C1-8071-12CBB202A73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C/O Mrs. Flores
</t>
        </r>
      </text>
    </comment>
    <comment ref="M70" authorId="0" shapeId="0" xr:uid="{6B6A4F28-447F-46B3-8E60-AD3FB8D5AF6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OCAMPO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2" authorId="0" shapeId="0" xr:uid="{B02C572C-543B-49D8-8D18-767B9535A27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5628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Saintbridgette</author>
    <author>SaintBridgette</author>
    <author>Liza M. Recuenco</author>
    <author>Saint Bridgette</author>
  </authors>
  <commentList>
    <comment ref="H63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11268
</t>
        </r>
      </text>
    </comment>
    <comment ref="C64" authorId="1" shapeId="0" xr:uid="{00000000-0006-0000-1000-000002000000}">
      <text>
        <r>
          <rPr>
            <b/>
            <sz val="8"/>
            <color indexed="81"/>
            <rFont val="Tahoma"/>
            <family val="2"/>
          </rPr>
          <t>SaintBridgette:</t>
        </r>
        <r>
          <rPr>
            <sz val="8"/>
            <color indexed="81"/>
            <rFont val="Tahoma"/>
            <family val="2"/>
          </rPr>
          <t xml:space="preserve">
NO MIDDLE NAME
</t>
        </r>
      </text>
    </comment>
    <comment ref="H64" authorId="0" shapeId="0" xr:uid="{00000000-0006-0000-1000-000003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13514</t>
        </r>
      </text>
    </comment>
    <comment ref="I64" authorId="0" shapeId="0" xr:uid="{00000000-0006-0000-1000-000004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14255</t>
        </r>
      </text>
    </comment>
    <comment ref="H65" authorId="2" shapeId="0" xr:uid="{00000000-0006-0000-1000-000005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Aug. 1, 2023
#20154</t>
        </r>
      </text>
    </comment>
    <comment ref="H66" authorId="0" shapeId="0" xr:uid="{00000000-0006-0000-1000-000006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8902</t>
        </r>
      </text>
    </comment>
    <comment ref="I66" authorId="0" shapeId="0" xr:uid="{00000000-0006-0000-1000-000007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13686</t>
        </r>
      </text>
    </comment>
    <comment ref="H67" authorId="0" shapeId="0" xr:uid="{00000000-0006-0000-1000-000008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10319</t>
        </r>
      </text>
    </comment>
    <comment ref="I67" authorId="0" shapeId="0" xr:uid="{00000000-0006-0000-1000-000009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13071  Oct. 4, 2016</t>
        </r>
      </text>
    </comment>
    <comment ref="J67" authorId="0" shapeId="0" xr:uid="{00000000-0006-0000-1000-00000A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14939</t>
        </r>
      </text>
    </comment>
    <comment ref="K67" authorId="0" shapeId="0" xr:uid="{00000000-0006-0000-1000-00000B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dated July 18, 2018
2500</t>
        </r>
      </text>
    </comment>
    <comment ref="L67" authorId="3" shapeId="0" xr:uid="{00000000-0006-0000-1000-00000C000000}">
      <text>
        <r>
          <rPr>
            <b/>
            <sz val="9"/>
            <color indexed="81"/>
            <rFont val="Tahoma"/>
            <family val="2"/>
          </rPr>
          <t>Saint Bridgette:</t>
        </r>
        <r>
          <rPr>
            <sz val="9"/>
            <color indexed="81"/>
            <rFont val="Tahoma"/>
            <family val="2"/>
          </rPr>
          <t xml:space="preserve">
15924</t>
        </r>
      </text>
    </comment>
    <comment ref="H68" authorId="0" shapeId="0" xr:uid="{00000000-0006-0000-1000-00000D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13556</t>
        </r>
      </text>
    </comment>
    <comment ref="H69" authorId="0" shapeId="0" xr:uid="{00000000-0006-0000-1000-00000E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13558</t>
        </r>
      </text>
    </comment>
    <comment ref="H70" authorId="0" shapeId="0" xr:uid="{00000000-0006-0000-1000-00000F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13557
</t>
        </r>
      </text>
    </comment>
    <comment ref="H71" authorId="0" shapeId="0" xr:uid="{00000000-0006-0000-1000-000010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13564</t>
        </r>
      </text>
    </comment>
    <comment ref="I71" authorId="0" shapeId="0" xr:uid="{00000000-0006-0000-1000-000011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13670</t>
        </r>
      </text>
    </comment>
    <comment ref="J71" authorId="0" shapeId="0" xr:uid="{00000000-0006-0000-1000-000012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13711</t>
        </r>
      </text>
    </comment>
    <comment ref="H72" authorId="0" shapeId="0" xr:uid="{00000000-0006-0000-1000-000013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13556</t>
        </r>
      </text>
    </comment>
    <comment ref="H73" authorId="0" shapeId="0" xr:uid="{00000000-0006-0000-1000-000014000000}">
      <text>
        <r>
          <rPr>
            <b/>
            <sz val="9"/>
            <color indexed="81"/>
            <rFont val="Tahoma"/>
            <family val="2"/>
          </rPr>
          <t>Saintbridgette:</t>
        </r>
        <r>
          <rPr>
            <sz val="9"/>
            <color indexed="81"/>
            <rFont val="Tahoma"/>
            <family val="2"/>
          </rPr>
          <t xml:space="preserve">
13557</t>
        </r>
      </text>
    </comment>
    <comment ref="H77" authorId="3" shapeId="0" xr:uid="{00000000-0006-0000-1000-000015000000}">
      <text>
        <r>
          <rPr>
            <b/>
            <sz val="9"/>
            <color indexed="81"/>
            <rFont val="Tahoma"/>
            <family val="2"/>
          </rPr>
          <t>Saint Bridgette:</t>
        </r>
        <r>
          <rPr>
            <sz val="9"/>
            <color indexed="81"/>
            <rFont val="Tahoma"/>
            <family val="2"/>
          </rPr>
          <t xml:space="preserve">
15883</t>
        </r>
      </text>
    </comment>
    <comment ref="H78" authorId="3" shapeId="0" xr:uid="{00000000-0006-0000-1000-000016000000}">
      <text>
        <r>
          <rPr>
            <b/>
            <sz val="9"/>
            <color indexed="81"/>
            <rFont val="Tahoma"/>
            <family val="2"/>
          </rPr>
          <t>Saint Bridgette:</t>
        </r>
        <r>
          <rPr>
            <sz val="9"/>
            <color indexed="81"/>
            <rFont val="Tahoma"/>
            <family val="2"/>
          </rPr>
          <t xml:space="preserve">
16060</t>
        </r>
      </text>
    </comment>
    <comment ref="H79" authorId="3" shapeId="0" xr:uid="{00000000-0006-0000-1000-000017000000}">
      <text>
        <r>
          <rPr>
            <b/>
            <sz val="9"/>
            <color indexed="81"/>
            <rFont val="Tahoma"/>
            <family val="2"/>
          </rPr>
          <t>Saint Bridgette:</t>
        </r>
        <r>
          <rPr>
            <sz val="9"/>
            <color indexed="81"/>
            <rFont val="Tahoma"/>
            <family val="2"/>
          </rPr>
          <t xml:space="preserve">
15993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Liza M. Recuenco</author>
    <author>63917</author>
    <author>ADMIN</author>
  </authors>
  <commentList>
    <comment ref="E2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5341</t>
        </r>
      </text>
    </comment>
    <comment ref="E3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5338</t>
        </r>
      </text>
    </comment>
    <comment ref="E4" authorId="1" shapeId="0" xr:uid="{00000000-0006-0000-0F00-000003000000}">
      <text>
        <r>
          <rPr>
            <b/>
            <sz val="9"/>
            <color indexed="81"/>
            <rFont val="Tahoma"/>
            <family val="2"/>
          </rPr>
          <t>63917:</t>
        </r>
        <r>
          <rPr>
            <sz val="9"/>
            <color indexed="81"/>
            <rFont val="Tahoma"/>
            <family val="2"/>
          </rPr>
          <t xml:space="preserve">
5316
5331
</t>
        </r>
      </text>
    </comment>
    <comment ref="E5" authorId="1" shapeId="0" xr:uid="{00000000-0006-0000-0F00-000004000000}">
      <text>
        <r>
          <rPr>
            <b/>
            <sz val="9"/>
            <color indexed="81"/>
            <rFont val="Tahoma"/>
            <family val="2"/>
          </rPr>
          <t>63917:</t>
        </r>
        <r>
          <rPr>
            <sz val="9"/>
            <color indexed="81"/>
            <rFont val="Tahoma"/>
            <family val="2"/>
          </rPr>
          <t xml:space="preserve">
5300
5337
</t>
        </r>
      </text>
    </comment>
    <comment ref="E7" authorId="1" shapeId="0" xr:uid="{00000000-0006-0000-0F00-000005000000}">
      <text>
        <r>
          <rPr>
            <b/>
            <sz val="9"/>
            <color indexed="81"/>
            <rFont val="Tahoma"/>
            <family val="2"/>
          </rPr>
          <t>63917:</t>
        </r>
        <r>
          <rPr>
            <sz val="9"/>
            <color indexed="81"/>
            <rFont val="Tahoma"/>
            <family val="2"/>
          </rPr>
          <t xml:space="preserve">
5304</t>
        </r>
      </text>
    </comment>
    <comment ref="E8" authorId="0" shapeId="0" xr:uid="{00000000-0006-0000-0F00-000006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5289
5302</t>
        </r>
      </text>
    </comment>
    <comment ref="E9" authorId="1" shapeId="0" xr:uid="{00000000-0006-0000-0F00-000007000000}">
      <text>
        <r>
          <rPr>
            <b/>
            <sz val="9"/>
            <color indexed="81"/>
            <rFont val="Tahoma"/>
            <family val="2"/>
          </rPr>
          <t>63917:</t>
        </r>
        <r>
          <rPr>
            <sz val="9"/>
            <color indexed="81"/>
            <rFont val="Tahoma"/>
            <family val="2"/>
          </rPr>
          <t xml:space="preserve">
5317</t>
        </r>
      </text>
    </comment>
    <comment ref="E10" authorId="1" shapeId="0" xr:uid="{00000000-0006-0000-0F00-000008000000}">
      <text>
        <r>
          <rPr>
            <b/>
            <sz val="9"/>
            <color indexed="81"/>
            <rFont val="Tahoma"/>
            <family val="2"/>
          </rPr>
          <t>63917:</t>
        </r>
        <r>
          <rPr>
            <sz val="9"/>
            <color indexed="81"/>
            <rFont val="Tahoma"/>
            <family val="2"/>
          </rPr>
          <t xml:space="preserve">
5308
5311</t>
        </r>
      </text>
    </comment>
    <comment ref="E11" authorId="1" shapeId="0" xr:uid="{00000000-0006-0000-0F00-000009000000}">
      <text>
        <r>
          <rPr>
            <b/>
            <sz val="9"/>
            <color indexed="81"/>
            <rFont val="Tahoma"/>
            <family val="2"/>
          </rPr>
          <t xml:space="preserve">63917
5308
</t>
        </r>
      </text>
    </comment>
    <comment ref="E12" authorId="1" shapeId="0" xr:uid="{00000000-0006-0000-0F00-00000A000000}">
      <text>
        <r>
          <rPr>
            <b/>
            <sz val="9"/>
            <color indexed="81"/>
            <rFont val="Tahoma"/>
            <family val="2"/>
          </rPr>
          <t>63917:</t>
        </r>
        <r>
          <rPr>
            <sz val="9"/>
            <color indexed="81"/>
            <rFont val="Tahoma"/>
            <family val="2"/>
          </rPr>
          <t xml:space="preserve">
5315
</t>
        </r>
      </text>
    </comment>
    <comment ref="E13" authorId="0" shapeId="0" xr:uid="{00000000-0006-0000-0F00-00000B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5334</t>
        </r>
      </text>
    </comment>
    <comment ref="E14" authorId="2" shapeId="0" xr:uid="{E59A373A-B675-46D7-829A-E823DFC617A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5386</t>
        </r>
      </text>
    </comment>
    <comment ref="E16" authorId="1" shapeId="0" xr:uid="{00000000-0006-0000-0F00-00000C000000}">
      <text>
        <r>
          <rPr>
            <b/>
            <sz val="9"/>
            <color indexed="81"/>
            <rFont val="Tahoma"/>
            <family val="2"/>
          </rPr>
          <t>63917:</t>
        </r>
        <r>
          <rPr>
            <sz val="9"/>
            <color indexed="81"/>
            <rFont val="Tahoma"/>
            <family val="2"/>
          </rPr>
          <t xml:space="preserve">
5297</t>
        </r>
      </text>
    </comment>
    <comment ref="E17" authorId="1" shapeId="0" xr:uid="{00000000-0006-0000-0F00-00000D000000}">
      <text>
        <r>
          <rPr>
            <b/>
            <sz val="9"/>
            <color indexed="81"/>
            <rFont val="Tahoma"/>
            <family val="2"/>
          </rPr>
          <t>63917:</t>
        </r>
        <r>
          <rPr>
            <sz val="9"/>
            <color indexed="81"/>
            <rFont val="Tahoma"/>
            <family val="2"/>
          </rPr>
          <t xml:space="preserve">
5309</t>
        </r>
      </text>
    </comment>
    <comment ref="E19" authorId="0" shapeId="0" xr:uid="{00000000-0006-0000-0F00-00000E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5310</t>
        </r>
      </text>
    </comment>
    <comment ref="E21" authorId="0" shapeId="0" xr:uid="{00000000-0006-0000-0F00-00000F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5339</t>
        </r>
      </text>
    </comment>
    <comment ref="E29" authorId="0" shapeId="0" xr:uid="{00000000-0006-0000-0F00-000010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5333</t>
        </r>
      </text>
    </comment>
    <comment ref="E34" authorId="0" shapeId="0" xr:uid="{00000000-0006-0000-0F00-000011000000}">
      <text>
        <r>
          <rPr>
            <b/>
            <sz val="9"/>
            <color indexed="81"/>
            <rFont val="Tahoma"/>
            <family val="2"/>
          </rPr>
          <t>Liza M. Recuenco:</t>
        </r>
        <r>
          <rPr>
            <sz val="9"/>
            <color indexed="81"/>
            <rFont val="Tahoma"/>
            <family val="2"/>
          </rPr>
          <t xml:space="preserve">
20545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6" authorId="0" shapeId="0" xr:uid="{E977F1C0-AAB3-44BD-B204-AA8CF0ACCA5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gcash 03-03-24</t>
        </r>
      </text>
    </comment>
  </commentList>
</comments>
</file>

<file path=xl/sharedStrings.xml><?xml version="1.0" encoding="utf-8"?>
<sst xmlns="http://schemas.openxmlformats.org/spreadsheetml/2006/main" count="6374" uniqueCount="1101">
  <si>
    <t>SAINT BRIDGETTE INTEGRATED SCHOOL, INC.</t>
  </si>
  <si>
    <t>"Nurturing the God-given Potential for Life"</t>
  </si>
  <si>
    <t>BALANCE</t>
  </si>
  <si>
    <t>Student's Name:</t>
  </si>
  <si>
    <t>Grade/Level:</t>
  </si>
  <si>
    <t>Annual School Fees:</t>
  </si>
  <si>
    <t>Textbooks:</t>
  </si>
  <si>
    <t>Description</t>
  </si>
  <si>
    <t>Upon Enrollment</t>
  </si>
  <si>
    <t>PAYMENT  OF FEES</t>
  </si>
  <si>
    <t>AMOUNT DUE:</t>
  </si>
  <si>
    <t>Penalty    2%</t>
  </si>
  <si>
    <t>DATE</t>
  </si>
  <si>
    <t>AMOUNT</t>
  </si>
  <si>
    <t>PAYMENT FACILITIES</t>
  </si>
  <si>
    <t>OR / AR NO.</t>
  </si>
  <si>
    <t>AMOUNT DUE</t>
  </si>
  <si>
    <t>Pre-Kinder</t>
  </si>
  <si>
    <t>Kinder</t>
  </si>
  <si>
    <t>Textbooks</t>
  </si>
  <si>
    <t>SUMMARY</t>
  </si>
  <si>
    <t>Penalties:</t>
  </si>
  <si>
    <t>OTHER FEES:</t>
  </si>
  <si>
    <t>TOTAL PENALTIES</t>
  </si>
  <si>
    <t>S.Y. 2022-2023</t>
  </si>
  <si>
    <t>Sch. Uniform:</t>
  </si>
  <si>
    <t>PE Uniform:</t>
  </si>
  <si>
    <t>TAN, AMARAH ADELAINE M.</t>
  </si>
  <si>
    <t>DERECHO, LAUREN PENELOPE C.</t>
  </si>
  <si>
    <t>GIGANTE, EVAN AZRIEL A.</t>
  </si>
  <si>
    <t>OCAMPO, CHARMEINE NATHALIA R.</t>
  </si>
  <si>
    <t>SALABSAB, SETH ALEXANDER M.</t>
  </si>
  <si>
    <t>RECINTO, ZIA ANTONIA L.</t>
  </si>
  <si>
    <t>VELECINA, CASSANDRA LOUISE Z.</t>
  </si>
  <si>
    <t>CHIONG, KARL ANDREI V.</t>
  </si>
  <si>
    <t>MAGTIBAY, RACHEIRA BIEN G.</t>
  </si>
  <si>
    <t>MAPALAD, TRISHA KATE A.</t>
  </si>
  <si>
    <t>SAGLE, MIZEKIAH SHAUNELLE P.</t>
  </si>
  <si>
    <t>ROXAS, MARIA MARGARITA A.</t>
  </si>
  <si>
    <t>CATAHAN, DAN MATEO V.</t>
  </si>
  <si>
    <t>DILLA, CAYLEB VINZ L.</t>
  </si>
  <si>
    <t>GIGANTE, YESHA AVERY A.</t>
  </si>
  <si>
    <t>GODALLE, ANGELA ALLEN RAIN A.</t>
  </si>
  <si>
    <t>LUONG, HOANG KIM N.</t>
  </si>
  <si>
    <t>OLEA, CYRON ROG LINCOLD M.</t>
  </si>
  <si>
    <t>RIVERA, CRAIG JADEN A.</t>
  </si>
  <si>
    <t>VENTURA, ADRIEL JACOB M.</t>
  </si>
  <si>
    <t>ALABADO, SOFIA BELLE L.</t>
  </si>
  <si>
    <t>CAGATAN, JOSE CARLO C.</t>
  </si>
  <si>
    <t>CALUNSAG, JOHANSEN C.</t>
  </si>
  <si>
    <t>ELCA, ZEUS PAULO C.</t>
  </si>
  <si>
    <t>ELE, MARIA ALEXANDRIA SHIRI R.</t>
  </si>
  <si>
    <t>GESMUNDO, MOHINI G.</t>
  </si>
  <si>
    <t>LIGON, RAMIELLE D.</t>
  </si>
  <si>
    <t>RAMOS, GEORGINA IRISH A.</t>
  </si>
  <si>
    <t>RECINTO, MATEO LUIS L.</t>
  </si>
  <si>
    <t>ZAPANTA, SEAN CHLOE</t>
  </si>
  <si>
    <t>FIJER, PAURELLE KEIRA S.</t>
  </si>
  <si>
    <t>PALEJON, JOHN PAULO C.</t>
  </si>
  <si>
    <t>LUONG, MINH TRUONG N.</t>
  </si>
  <si>
    <t>ABAD, MARCUS ANTHONY C.</t>
  </si>
  <si>
    <t>PEREZ, YIE3N AQUILLES HAIEL R.</t>
  </si>
  <si>
    <t>LUONG, THI KHANH LINH N.</t>
  </si>
  <si>
    <t>TAN, ELIJAH MATTHAN M.</t>
  </si>
  <si>
    <t>TAN, LEON BIEN GABRIEL R.</t>
  </si>
  <si>
    <t>VELECINA, BRIDGETTE MARIE C.</t>
  </si>
  <si>
    <t>BUETA, OLETHEA G.</t>
  </si>
  <si>
    <t>JAVIER, MARION PAUL B.</t>
  </si>
  <si>
    <t>MENDOZA, REGINA GUELENE P.</t>
  </si>
  <si>
    <t>MOISES, ENRIQUE DYLAN M.</t>
  </si>
  <si>
    <t>SAGLE, MIKHAEL SEAN P.</t>
  </si>
  <si>
    <t>TAN, JEREMIAH ADRIAN M.</t>
  </si>
  <si>
    <t>GCASH</t>
  </si>
  <si>
    <t>CALAYAG, MARYJO FRANCES ELEESE S.</t>
  </si>
  <si>
    <t>PE UNIFORM</t>
  </si>
  <si>
    <t>CALIWAGAN, AKISHA DENNISE A.</t>
  </si>
  <si>
    <t>as of August 16, 2022</t>
  </si>
  <si>
    <t>LACSAM, JHEAERON KYRIE R.</t>
  </si>
  <si>
    <t>SCHOOL UNIFORM</t>
  </si>
  <si>
    <t>TORRES, KYLIN YSSABELLE DG.</t>
  </si>
  <si>
    <t>ALMENCION, JOHN GABRIEL F.</t>
  </si>
  <si>
    <t>PEREZ, VLAD WYATT L.</t>
  </si>
  <si>
    <t>ON HOLD REPORT CARD</t>
  </si>
  <si>
    <t>GRADE LEVEL</t>
  </si>
  <si>
    <t>NAME OF STUDENT</t>
  </si>
  <si>
    <t>REDULA, PRIMO D.</t>
  </si>
  <si>
    <t>424605-220001</t>
  </si>
  <si>
    <t>424605-220007</t>
  </si>
  <si>
    <t>424605-220003</t>
  </si>
  <si>
    <t>NOTORIO, JAYRINE KEITH A.</t>
  </si>
  <si>
    <t>424605-220008</t>
  </si>
  <si>
    <t>424605-220009</t>
  </si>
  <si>
    <t>424605-220004</t>
  </si>
  <si>
    <t>424605-220010</t>
  </si>
  <si>
    <t>424605-220006</t>
  </si>
  <si>
    <t>424605-220005</t>
  </si>
  <si>
    <t>BAYLON, KAIZEN RHUI D.</t>
  </si>
  <si>
    <t>Penalty  2%</t>
  </si>
  <si>
    <t>NOTORIO, JOHN KYRIE A.</t>
  </si>
  <si>
    <t>424605-200003</t>
  </si>
  <si>
    <t>424605-210005</t>
  </si>
  <si>
    <t>424605-210006</t>
  </si>
  <si>
    <t>408647-210003</t>
  </si>
  <si>
    <t>402708-210004</t>
  </si>
  <si>
    <t xml:space="preserve"> </t>
  </si>
  <si>
    <r>
      <t xml:space="preserve">NOTE:   </t>
    </r>
    <r>
      <rPr>
        <b/>
        <i/>
        <sz val="12"/>
        <color theme="1"/>
        <rFont val="Calibri"/>
        <family val="2"/>
        <scheme val="minor"/>
      </rPr>
      <t>Due date for monthly school fees will be every 5th  of the month.</t>
    </r>
  </si>
  <si>
    <t>- SBIS Accounting Dept.</t>
  </si>
  <si>
    <t>PRE-KINDER - CINNAMON</t>
  </si>
  <si>
    <t>BOYS</t>
  </si>
  <si>
    <t>GIRLS</t>
  </si>
  <si>
    <t>TOTAL NUMBER OF STUDENTS:</t>
  </si>
  <si>
    <t>KINDER - VANILLA</t>
  </si>
  <si>
    <t>RAMOS, ELIANA B.</t>
  </si>
  <si>
    <t>.</t>
  </si>
  <si>
    <t>1st GRADE - Marjoram</t>
  </si>
  <si>
    <t xml:space="preserve">MENDOZA, REGINO GEUES P. </t>
  </si>
  <si>
    <t>NGUYEN, LAN ANH H.</t>
  </si>
  <si>
    <t xml:space="preserve">URZO, RHIANNE LOUIS R. </t>
  </si>
  <si>
    <t>2nd GRADE - Lavender</t>
  </si>
  <si>
    <t>SISON, SAMANTHA CHLOE G.</t>
  </si>
  <si>
    <t>TORRES, KAREN YSSABELLE DG.</t>
  </si>
  <si>
    <t>3rd GRADE - Rosemary</t>
  </si>
  <si>
    <t>SICAT, JEMINA B.</t>
  </si>
  <si>
    <t>VICENCIO, ANASTASIA  CENDRINE A.</t>
  </si>
  <si>
    <t>4th GRADE - Nutmeg</t>
  </si>
  <si>
    <t>BADILLO, MISHA MAE N.</t>
  </si>
  <si>
    <t>LEBOSADA, AKIESHA JEWEL G.</t>
  </si>
  <si>
    <t>MEJIAS, PRECIOUS ZOE P.</t>
  </si>
  <si>
    <t>TORRES, LUIS YÑIGO L.</t>
  </si>
  <si>
    <t>5th GRADE - Chives</t>
  </si>
  <si>
    <t>MALIPOL, REIN GABRIELLE V.</t>
  </si>
  <si>
    <t xml:space="preserve">LEDESMA, MATTHEW Z. </t>
  </si>
  <si>
    <t>6th GRADE - Saffron</t>
  </si>
  <si>
    <t>7TH GRADE - Licorice</t>
  </si>
  <si>
    <t>8TH GRADE - Tarragon</t>
  </si>
  <si>
    <t>9TH GRADE - Coriander</t>
  </si>
  <si>
    <r>
      <t xml:space="preserve">DEL VALLE, SETH GERALD </t>
    </r>
    <r>
      <rPr>
        <b/>
        <sz val="10"/>
        <color theme="1"/>
        <rFont val="Arial"/>
        <family val="2"/>
      </rPr>
      <t>-</t>
    </r>
  </si>
  <si>
    <t>BALDOVINO, HEATHER C.</t>
  </si>
  <si>
    <t>DHILLON,  GURKIRAT S.</t>
  </si>
  <si>
    <t>10TH GRADE - Chervil</t>
  </si>
  <si>
    <t>TOTAL NUMBER OF STUDENTS</t>
  </si>
  <si>
    <t xml:space="preserve">  </t>
  </si>
  <si>
    <t>TOTAL</t>
  </si>
  <si>
    <t>"Nurturing the God - given Potential for Life"</t>
  </si>
  <si>
    <t>LEVEL</t>
  </si>
  <si>
    <t>PK</t>
  </si>
  <si>
    <t>REMARKS</t>
  </si>
  <si>
    <t>K</t>
  </si>
  <si>
    <t>OFFICIAL LIST OF ENROLLEES</t>
  </si>
  <si>
    <t>PRE - KINDER - Cinnamon</t>
  </si>
  <si>
    <t>KINDER - Vanilla</t>
  </si>
  <si>
    <t>1ST GRADE - Marjoram</t>
  </si>
  <si>
    <t>2ND GRADE - Lavender</t>
  </si>
  <si>
    <t>3RD GRADE - Rosemary</t>
  </si>
  <si>
    <t>4TH GRADE - Nutmeg</t>
  </si>
  <si>
    <t>5TH GRADE - Chives</t>
  </si>
  <si>
    <t>6TH GRADE - Saffron</t>
  </si>
  <si>
    <r>
      <t xml:space="preserve">        S</t>
    </r>
    <r>
      <rPr>
        <b/>
        <sz val="16"/>
        <color theme="1"/>
        <rFont val="Garamond"/>
        <family val="1"/>
      </rPr>
      <t xml:space="preserve">AINT </t>
    </r>
    <r>
      <rPr>
        <b/>
        <sz val="18"/>
        <color theme="1"/>
        <rFont val="Garamond"/>
        <family val="1"/>
      </rPr>
      <t>B</t>
    </r>
    <r>
      <rPr>
        <b/>
        <sz val="16"/>
        <color theme="1"/>
        <rFont val="Garamond"/>
        <family val="1"/>
      </rPr>
      <t xml:space="preserve">RIDGETTE </t>
    </r>
    <r>
      <rPr>
        <b/>
        <sz val="18"/>
        <color theme="1"/>
        <rFont val="Garamond"/>
        <family val="1"/>
      </rPr>
      <t>I</t>
    </r>
    <r>
      <rPr>
        <b/>
        <sz val="16"/>
        <color theme="1"/>
        <rFont val="Garamond"/>
        <family val="1"/>
      </rPr>
      <t xml:space="preserve">NTEGRATED </t>
    </r>
    <r>
      <rPr>
        <b/>
        <sz val="18"/>
        <color theme="1"/>
        <rFont val="Garamond"/>
        <family val="1"/>
      </rPr>
      <t>S</t>
    </r>
    <r>
      <rPr>
        <b/>
        <sz val="16"/>
        <color theme="1"/>
        <rFont val="Garamond"/>
        <family val="1"/>
      </rPr>
      <t xml:space="preserve">CHOOL, </t>
    </r>
    <r>
      <rPr>
        <b/>
        <sz val="18"/>
        <color theme="1"/>
        <rFont val="Garamond"/>
        <family val="1"/>
      </rPr>
      <t>I</t>
    </r>
    <r>
      <rPr>
        <b/>
        <sz val="16"/>
        <color theme="1"/>
        <rFont val="Garamond"/>
        <family val="1"/>
      </rPr>
      <t>NC.</t>
    </r>
  </si>
  <si>
    <t>LRN</t>
  </si>
  <si>
    <t>WITH PENDING REQUIREMENT/S</t>
  </si>
  <si>
    <t>NEW STUDENT</t>
  </si>
  <si>
    <t>REQUIREMENTS</t>
  </si>
  <si>
    <t>NEW STUDENT -Missionari Della Fede Inc po</t>
  </si>
  <si>
    <t>108267-200159</t>
  </si>
  <si>
    <t>424605-200007</t>
  </si>
  <si>
    <t>424605-200010</t>
  </si>
  <si>
    <t>424605-200009</t>
  </si>
  <si>
    <t>424605-200011</t>
  </si>
  <si>
    <t>108255-200045</t>
  </si>
  <si>
    <t>424605-200012</t>
  </si>
  <si>
    <t>108265-200027</t>
  </si>
  <si>
    <t>424555-200006</t>
  </si>
  <si>
    <t>424605-190002</t>
  </si>
  <si>
    <t>424605-190014</t>
  </si>
  <si>
    <t>424535-160015</t>
  </si>
  <si>
    <t>MODULAR</t>
  </si>
  <si>
    <t>424605-190016</t>
  </si>
  <si>
    <t>424605-190008</t>
  </si>
  <si>
    <t>424605-190023</t>
  </si>
  <si>
    <t>424605-190010</t>
  </si>
  <si>
    <t>424605-190012</t>
  </si>
  <si>
    <t>424605-190020</t>
  </si>
  <si>
    <t>424605-190022</t>
  </si>
  <si>
    <t>424605-180006</t>
  </si>
  <si>
    <t>424605-180001</t>
  </si>
  <si>
    <t>424555-180008</t>
  </si>
  <si>
    <t>402508-180012</t>
  </si>
  <si>
    <t>424605-180008</t>
  </si>
  <si>
    <t>402508-180013</t>
  </si>
  <si>
    <t>424605-180009</t>
  </si>
  <si>
    <t>424605-180015</t>
  </si>
  <si>
    <t>424527-180016</t>
  </si>
  <si>
    <t>424605-180011</t>
  </si>
  <si>
    <t>424605-180017</t>
  </si>
  <si>
    <t>424605-170002</t>
  </si>
  <si>
    <t>424605-170019</t>
  </si>
  <si>
    <t>424605-170001</t>
  </si>
  <si>
    <t>424527-170013</t>
  </si>
  <si>
    <t>424605-170018</t>
  </si>
  <si>
    <t>424605-170007</t>
  </si>
  <si>
    <t>424605-170008</t>
  </si>
  <si>
    <t>424605-170006</t>
  </si>
  <si>
    <t>424605-170011</t>
  </si>
  <si>
    <t>424448-160005</t>
  </si>
  <si>
    <t>424605-170013</t>
  </si>
  <si>
    <t>424605-160013</t>
  </si>
  <si>
    <t>108267-170056</t>
  </si>
  <si>
    <t>424605-190024</t>
  </si>
  <si>
    <t>424605-150075</t>
  </si>
  <si>
    <t>424605-150074</t>
  </si>
  <si>
    <t>AR NO.</t>
  </si>
  <si>
    <t>PELAEZ, ATHEA CRYSTA L.</t>
  </si>
  <si>
    <t>TOTAL ADD'L TF FOR INSTALLMENT</t>
  </si>
  <si>
    <t>students</t>
  </si>
  <si>
    <t>TOTAL COLLECTIBLE</t>
  </si>
  <si>
    <t>OR NO.</t>
  </si>
  <si>
    <t>NAME</t>
  </si>
  <si>
    <t>PAYMENT FOR:</t>
  </si>
  <si>
    <t>MENDOZA, CHLEO ANGELINE R.</t>
  </si>
  <si>
    <t>MELECIO, KAIDEN SKYLER T.</t>
  </si>
  <si>
    <t>GR. 3</t>
  </si>
  <si>
    <t>TOTAL BALANCE</t>
  </si>
  <si>
    <t>LI, MARTHA L.</t>
  </si>
  <si>
    <t>CASH</t>
  </si>
  <si>
    <t>UPON ENROLLMENT</t>
  </si>
  <si>
    <t>SCHOOL</t>
  </si>
  <si>
    <t>PE</t>
  </si>
  <si>
    <t>N</t>
  </si>
  <si>
    <t>POLLENTES, ELIJAH YOHANN L.</t>
  </si>
  <si>
    <t>VELECINA, ISAIAN ELI D.</t>
  </si>
  <si>
    <t>TEXTBOOKS</t>
  </si>
  <si>
    <t>NEW</t>
  </si>
  <si>
    <t>U N I F O R M</t>
  </si>
  <si>
    <t>BUENAOBRA, TOBI NICOLLO L.</t>
  </si>
  <si>
    <t>SAGLE, MIGUEL SEUZHUA, P.</t>
  </si>
  <si>
    <t>VELASCO, MC'LEEN DEJAH E.</t>
  </si>
  <si>
    <t>TB</t>
  </si>
  <si>
    <t>GR. 5</t>
  </si>
  <si>
    <t>FIRMALINO, DAN NEITHAN A.</t>
  </si>
  <si>
    <t>FLORES, ELIJAH GABRIEL L.</t>
  </si>
  <si>
    <t>GR. 4</t>
  </si>
  <si>
    <t>LAROGA, OEMOR ZION V.</t>
  </si>
  <si>
    <t>AUG</t>
  </si>
  <si>
    <t>cert</t>
  </si>
  <si>
    <t>SBIS</t>
  </si>
  <si>
    <t>DELA CUEVA, MARIA ASTRAEA V.</t>
  </si>
  <si>
    <t>JAVIER, MARION PAUL</t>
  </si>
  <si>
    <t>TUMALIUAN, RALFH ANGEL V.</t>
  </si>
  <si>
    <t>ROMERO, JOHN PAULO</t>
  </si>
  <si>
    <t>SCHOOL YEAR 2023- 2024</t>
  </si>
  <si>
    <t>SCHOOL YEAR 2023-2024</t>
  </si>
  <si>
    <t>NURSERY - Peppermint</t>
  </si>
  <si>
    <t>MISS MAY C. CUEVAS</t>
  </si>
  <si>
    <t>MRS. EDELYN D. ZAMBRANO, LPT</t>
  </si>
  <si>
    <t>MISS FATIMA GRACE S. ORIOSTE, LPT</t>
  </si>
  <si>
    <t>MISS RITA V. GUTIERREZ</t>
  </si>
  <si>
    <t>MRS. HEIDE S. BALTAZAR, LPT</t>
  </si>
  <si>
    <t>MISS LESLY ANNE O. MONEVA, LPT</t>
  </si>
  <si>
    <t>MR. MARK DARBRIEL A. MAGNO</t>
  </si>
  <si>
    <t>ENROLLED</t>
  </si>
  <si>
    <t>WAITING</t>
  </si>
  <si>
    <t>TOTAL NO. OF STUDENTS</t>
  </si>
  <si>
    <r>
      <t xml:space="preserve">              S</t>
    </r>
    <r>
      <rPr>
        <b/>
        <sz val="16"/>
        <rFont val="Garamond"/>
        <family val="1"/>
      </rPr>
      <t xml:space="preserve">AINT </t>
    </r>
    <r>
      <rPr>
        <b/>
        <sz val="18"/>
        <rFont val="Garamond"/>
        <family val="1"/>
      </rPr>
      <t>B</t>
    </r>
    <r>
      <rPr>
        <b/>
        <sz val="16"/>
        <rFont val="Garamond"/>
        <family val="1"/>
      </rPr>
      <t xml:space="preserve">RIDGETTE </t>
    </r>
    <r>
      <rPr>
        <b/>
        <sz val="18"/>
        <rFont val="Garamond"/>
        <family val="1"/>
      </rPr>
      <t>I</t>
    </r>
    <r>
      <rPr>
        <b/>
        <sz val="16"/>
        <rFont val="Garamond"/>
        <family val="1"/>
      </rPr>
      <t xml:space="preserve">NTEGRATED </t>
    </r>
    <r>
      <rPr>
        <b/>
        <sz val="18"/>
        <rFont val="Garamond"/>
        <family val="1"/>
      </rPr>
      <t>S</t>
    </r>
    <r>
      <rPr>
        <b/>
        <sz val="16"/>
        <rFont val="Garamond"/>
        <family val="1"/>
      </rPr>
      <t xml:space="preserve">CHOOL, </t>
    </r>
    <r>
      <rPr>
        <b/>
        <sz val="18"/>
        <rFont val="Garamond"/>
        <family val="1"/>
      </rPr>
      <t>I</t>
    </r>
    <r>
      <rPr>
        <b/>
        <sz val="16"/>
        <rFont val="Garamond"/>
        <family val="1"/>
      </rPr>
      <t>NC.</t>
    </r>
  </si>
  <si>
    <t xml:space="preserve">OUTSTANDING BALANCE OF PREVIOUS SCHOOL YEAR </t>
  </si>
  <si>
    <t>SCHOOL YEAR</t>
  </si>
  <si>
    <t>ATTORNEY'S FEE</t>
  </si>
  <si>
    <t>MTC FEE</t>
  </si>
  <si>
    <t>TOTAL AMOUNT DUE</t>
  </si>
  <si>
    <t>P A Y M E N T</t>
  </si>
  <si>
    <t>2009-2010</t>
  </si>
  <si>
    <t>PANDIÑO, DENIEL FRANZ P.</t>
  </si>
  <si>
    <t>2010-2011</t>
  </si>
  <si>
    <t>G2</t>
  </si>
  <si>
    <t>OLAES, JOHN KARLO O.</t>
  </si>
  <si>
    <t>2012-2013</t>
  </si>
  <si>
    <t>P</t>
  </si>
  <si>
    <t>LANORIO, KAI</t>
  </si>
  <si>
    <t>4TH YR</t>
  </si>
  <si>
    <t>VARCAS, KLYDE LEANDREI A.</t>
  </si>
  <si>
    <t>2013-2014</t>
  </si>
  <si>
    <t>CABRALES, NIMUE GALADRIEL S.</t>
  </si>
  <si>
    <t>2014-2015</t>
  </si>
  <si>
    <t>G5</t>
  </si>
  <si>
    <t>VELECINA, BIANCA B.</t>
  </si>
  <si>
    <t>G9</t>
  </si>
  <si>
    <t>VELECINA, DIANNE B.</t>
  </si>
  <si>
    <t>G6</t>
  </si>
  <si>
    <t>VELECINA, RICHARD RAE B.</t>
  </si>
  <si>
    <t>2015-2016</t>
  </si>
  <si>
    <t>G3</t>
  </si>
  <si>
    <t>AQUINO, CAILYN G.</t>
  </si>
  <si>
    <t>2016-2017</t>
  </si>
  <si>
    <t>G1</t>
  </si>
  <si>
    <t>CHOW, DANIELIE DIANE B.</t>
  </si>
  <si>
    <t>CHOW, NORALIE DENISE B.</t>
  </si>
  <si>
    <t>FLAMINIANO, SABRINA JOSEPHINE</t>
  </si>
  <si>
    <t>BC</t>
  </si>
  <si>
    <t>2017-2018</t>
  </si>
  <si>
    <t>G4</t>
  </si>
  <si>
    <t>ALCANTARA, KHYLIE MARIE A.</t>
  </si>
  <si>
    <t>G7</t>
  </si>
  <si>
    <t>LEVISTE, MARY ELAINE M.</t>
  </si>
  <si>
    <t>OCAMPO, MARIMELL B.</t>
  </si>
  <si>
    <t>108267-180029</t>
  </si>
  <si>
    <t>MRS. MA. LYNEA B. SICAT, LPT</t>
  </si>
  <si>
    <t>VALENZUELA, SOPHIA GAVERIEL V.</t>
  </si>
  <si>
    <t>SEPT</t>
  </si>
  <si>
    <t>VICENCIO, ALEANDRA CALISSA A.</t>
  </si>
  <si>
    <t>DEOCAREZA, ANGEL THEODORE C.</t>
  </si>
  <si>
    <t>DELA MAR, MARGAUX -</t>
  </si>
  <si>
    <t>SANTIAGO, SAMANTHA ALEXA D.</t>
  </si>
  <si>
    <t>GUEVARA, WRCAZE MCLEON A.</t>
  </si>
  <si>
    <t>ESCUETA, JOHN DAVID D.</t>
  </si>
  <si>
    <t>VELASCO, LEI MICHAEL L.</t>
  </si>
  <si>
    <t>CALONG, CALVIN JAMES O.</t>
  </si>
  <si>
    <t>BABAD, JODELLE E.</t>
  </si>
  <si>
    <t>MONSANTO, ACE ZACH F.</t>
  </si>
  <si>
    <t>108253-200028</t>
  </si>
  <si>
    <t>DALAWANGBAYAN, CZARINA ANDREA A.</t>
  </si>
  <si>
    <t>BERSO, KING JOSIAH S.</t>
  </si>
  <si>
    <t>ALCANTARA, LIANA ROSSETE V.</t>
  </si>
  <si>
    <t>LATA, ROBIN JOHN ISAAC P.</t>
  </si>
  <si>
    <t>Prepared by:</t>
  </si>
  <si>
    <t>School Registrar</t>
  </si>
  <si>
    <t>KAUR, AASDEEP -</t>
  </si>
  <si>
    <t>KAUR, NAVDEEP -</t>
  </si>
  <si>
    <t>KAUR, SUKHDEEP -</t>
  </si>
  <si>
    <t>DEL VALLE, SETH GERALD -</t>
  </si>
  <si>
    <t>GAMARO, JACEY VHIAN -</t>
  </si>
  <si>
    <t>SCHOOL FORMS / OTHERS</t>
  </si>
  <si>
    <t>Noted by:</t>
  </si>
  <si>
    <t>School Principal</t>
  </si>
  <si>
    <t>ALLELI VC. LONTOK, LPT</t>
  </si>
  <si>
    <t>ESTELITA G. VENERACION</t>
  </si>
  <si>
    <t>MENDOZA, AILSIE MYSHA O.</t>
  </si>
  <si>
    <t>S.Y. 2023-2024</t>
  </si>
  <si>
    <t>STATEMENT  OF  ACCOUNT</t>
  </si>
  <si>
    <t>UPON ENROLLMENT:</t>
  </si>
  <si>
    <t>TEXTBOOKS:</t>
  </si>
  <si>
    <t xml:space="preserve">                         If payment has been made, please disregard this notice.</t>
  </si>
  <si>
    <t xml:space="preserve">                        Please send a message to SBIS ACCOUNTING PAGE for any concern or clarification. Thank you.</t>
  </si>
  <si>
    <t>School Uniform:</t>
  </si>
  <si>
    <t>RECEIPT NO.</t>
  </si>
  <si>
    <t>students installament</t>
  </si>
  <si>
    <t>discount</t>
  </si>
  <si>
    <t xml:space="preserve">                                                   </t>
  </si>
  <si>
    <t>MONTHLY  PAYMENT</t>
  </si>
  <si>
    <t>SALARY DEDUCTION</t>
  </si>
  <si>
    <t>SD</t>
  </si>
  <si>
    <t>OCT</t>
  </si>
  <si>
    <t xml:space="preserve">NEW </t>
  </si>
  <si>
    <t>108257-220031</t>
  </si>
  <si>
    <t>108258-220017</t>
  </si>
  <si>
    <t>108255-200168</t>
  </si>
  <si>
    <t>136483-150098      21557791</t>
  </si>
  <si>
    <t>108256-210070</t>
  </si>
  <si>
    <t>109771-140048     21267319</t>
  </si>
  <si>
    <t>TWO</t>
  </si>
  <si>
    <t>THREE</t>
  </si>
  <si>
    <t>FOUR</t>
  </si>
  <si>
    <t>NOV</t>
  </si>
  <si>
    <t>DEC</t>
  </si>
  <si>
    <t>JAN</t>
  </si>
  <si>
    <t>FEB</t>
  </si>
  <si>
    <t>MAR</t>
  </si>
  <si>
    <t>APR</t>
  </si>
  <si>
    <t>FIVE</t>
  </si>
  <si>
    <t>SEVEN</t>
  </si>
  <si>
    <t>EIGHT</t>
  </si>
  <si>
    <t>PARENT / GUARDIAN'S FB ACCOUNT</t>
  </si>
  <si>
    <t>NINE</t>
  </si>
  <si>
    <t xml:space="preserve"> applied to all unsettled school fees.</t>
  </si>
  <si>
    <t>VILLASIS, MONIQUE CLAIRE A.</t>
  </si>
  <si>
    <t>VILLASIS, NAIOMI NATHALIE SY A.</t>
  </si>
  <si>
    <t>ANDAL, PRINCE JAIMSY DAIN SON -</t>
  </si>
  <si>
    <t>BALANCE FOR S.Y. 2022-2023</t>
  </si>
  <si>
    <t>CALIWAGAN, AERON MIKAEL</t>
  </si>
  <si>
    <t>GR. 7</t>
  </si>
  <si>
    <t>VALENCIA, SHEIRA JANE</t>
  </si>
  <si>
    <t>SY 2021-2022</t>
  </si>
  <si>
    <t>as of May 3, 2019</t>
  </si>
  <si>
    <t>VELASCO, LEA MIKAELLA MERLIZ L.</t>
  </si>
  <si>
    <t>403364-210019</t>
  </si>
  <si>
    <t>108255-190106</t>
  </si>
  <si>
    <t>424605-190006</t>
  </si>
  <si>
    <t>403268-180151</t>
  </si>
  <si>
    <t>424605-230002</t>
  </si>
  <si>
    <t>424605-230003</t>
  </si>
  <si>
    <t>424605-230004</t>
  </si>
  <si>
    <t>424605-230001</t>
  </si>
  <si>
    <t>402509-220006</t>
  </si>
  <si>
    <t>GAMARO, JACEY VHIAN N.</t>
  </si>
  <si>
    <t>424605-230005</t>
  </si>
  <si>
    <t>424605-230006</t>
  </si>
  <si>
    <t>424605-230007</t>
  </si>
  <si>
    <t>424605-230008</t>
  </si>
  <si>
    <t>424605-230009</t>
  </si>
  <si>
    <t>424605-230010</t>
  </si>
  <si>
    <t>424605-230011</t>
  </si>
  <si>
    <t>424605-230012</t>
  </si>
  <si>
    <t>424605-230013</t>
  </si>
  <si>
    <t>424605-230014</t>
  </si>
  <si>
    <t>424605-230015</t>
  </si>
  <si>
    <t>424631-150041   21756367</t>
  </si>
  <si>
    <t>424605-170015    21756393</t>
  </si>
  <si>
    <t>424605-150110   21756379</t>
  </si>
  <si>
    <t>108263-150003    21756422</t>
  </si>
  <si>
    <t>424555-180035    21384784</t>
  </si>
  <si>
    <t>436515-150042    21244766</t>
  </si>
  <si>
    <t>136575-150288   21244777</t>
  </si>
  <si>
    <t>MRS. LINDSEY C. VALENCIA, LPT</t>
  </si>
  <si>
    <t>ZAPANTA, SEAN CHLOE -</t>
  </si>
  <si>
    <t>PEAC</t>
  </si>
  <si>
    <t>REMEDIAL</t>
  </si>
  <si>
    <t>BALANCE FOR S.Y. 2023-2024</t>
  </si>
  <si>
    <t>EUSEBIO, KINGSTUNN B.</t>
  </si>
  <si>
    <t>108266-150002</t>
  </si>
  <si>
    <t>Total</t>
  </si>
  <si>
    <r>
      <t xml:space="preserve">                         Kindly settle your total amount due on or before   </t>
    </r>
    <r>
      <rPr>
        <b/>
        <u/>
        <sz val="16"/>
        <color rgb="FF0000FF"/>
        <rFont val="Calibri"/>
        <family val="2"/>
        <scheme val="minor"/>
      </rPr>
      <t>JANUARY  5, 2024</t>
    </r>
    <r>
      <rPr>
        <b/>
        <i/>
        <sz val="14"/>
        <color theme="1"/>
        <rFont val="Calibri"/>
        <family val="2"/>
        <scheme val="minor"/>
      </rPr>
      <t xml:space="preserve">   </t>
    </r>
    <r>
      <rPr>
        <b/>
        <i/>
        <sz val="12"/>
        <color theme="1"/>
        <rFont val="Calibri"/>
        <family val="2"/>
        <scheme val="minor"/>
      </rPr>
      <t>to avoid penalties.</t>
    </r>
  </si>
  <si>
    <t>TICKETS:</t>
  </si>
  <si>
    <t>Tshirts:</t>
  </si>
  <si>
    <t>Tickets</t>
  </si>
  <si>
    <t xml:space="preserve">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</si>
  <si>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</si>
  <si>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MONSANTO, ACE</t>
  </si>
  <si>
    <t>G8</t>
  </si>
  <si>
    <t>BAYLON, KAIZEN RHUI</t>
  </si>
  <si>
    <t>MOISES, ENRIQUE</t>
  </si>
  <si>
    <t>5285 5286</t>
  </si>
  <si>
    <t>GUEVARA, WRCAZE</t>
  </si>
  <si>
    <t>G10</t>
  </si>
  <si>
    <t>TAN, LEON BIEN GABRIEL</t>
  </si>
  <si>
    <t>G4, 8,10</t>
  </si>
  <si>
    <t>LUONG SIBLINGS</t>
  </si>
  <si>
    <t>MENDOZA, REGINA GUELENE</t>
  </si>
  <si>
    <t>VILLASIS SIBLINGS</t>
  </si>
  <si>
    <t>MEDIARITO, CARLISLE ELLIE O.</t>
  </si>
  <si>
    <t>NEED TO SETTLE</t>
  </si>
  <si>
    <t>DEL VALLE, SETH GERALD</t>
  </si>
  <si>
    <t>BUS 1</t>
  </si>
  <si>
    <t>BUS 2</t>
  </si>
  <si>
    <t>TOTAL HEAD COUNT</t>
  </si>
  <si>
    <t>AVAILABLE SEATS</t>
  </si>
  <si>
    <t>HEAD COUNT</t>
  </si>
  <si>
    <t>FIELD TRIP 2024</t>
  </si>
  <si>
    <t>NET COST</t>
  </si>
  <si>
    <t>AMOUNT DUE TO EBJ</t>
  </si>
  <si>
    <t>PK, 2, 4</t>
  </si>
  <si>
    <t>DHILLON, GURKIRAT S.</t>
  </si>
  <si>
    <t>VELECINA, BRIDGETTE C.</t>
  </si>
  <si>
    <t>AS OF JANUARY 22, 2023 AT 8:00 AM</t>
  </si>
  <si>
    <t>January 22, 2023</t>
  </si>
  <si>
    <t>PAYEE:  EBJ TOURS</t>
  </si>
  <si>
    <r>
      <t xml:space="preserve">RECEIVED THE AMOUNT OF </t>
    </r>
    <r>
      <rPr>
        <b/>
        <sz val="11"/>
        <rFont val="Calibri"/>
        <family val="2"/>
        <scheme val="minor"/>
      </rPr>
      <t>ONE HUNDRED SEVENTY THOUSAND EIGHT HUNDRED PESOS (P170,800)</t>
    </r>
  </si>
  <si>
    <t>as FULL PAYMENT for our educational trip on January 23, 2024 for 61 pax at P2,800 per head.</t>
  </si>
  <si>
    <t>GALO FRANCISCO</t>
  </si>
  <si>
    <t>Tour Operator</t>
  </si>
  <si>
    <t xml:space="preserve">      NOTE:  Please bring first aid kit per bus.</t>
  </si>
  <si>
    <t>VAN 1</t>
  </si>
  <si>
    <t>VAN 2</t>
  </si>
  <si>
    <t>TOTAL CAPACITY</t>
  </si>
  <si>
    <t xml:space="preserve">       DUE DATE:</t>
  </si>
  <si>
    <r>
      <t xml:space="preserve">           on or before</t>
    </r>
    <r>
      <rPr>
        <sz val="14"/>
        <color rgb="FFFF0000"/>
        <rFont val="Calibri"/>
        <family val="2"/>
        <scheme val="minor"/>
      </rPr>
      <t xml:space="preserve"> </t>
    </r>
  </si>
  <si>
    <t xml:space="preserve">           on or before </t>
  </si>
  <si>
    <t>SBIS income</t>
  </si>
  <si>
    <t>MONTH</t>
  </si>
  <si>
    <t>12,15,16,17,18</t>
  </si>
  <si>
    <t>MALEN</t>
  </si>
  <si>
    <t># OF DAY</t>
  </si>
  <si>
    <t>RATE</t>
  </si>
  <si>
    <t>1,2,5,13,14,15,16,19,20,21,22,23,26,27</t>
  </si>
  <si>
    <t>Remedial Classes</t>
  </si>
  <si>
    <t>CLASS PICTURE</t>
  </si>
  <si>
    <t>MS. KAYE CHRISTINE P.  PANGILINAN, LPT</t>
  </si>
  <si>
    <t>MRS. ESTELITA G. VENERACION</t>
  </si>
  <si>
    <t>MR. JOHN CHRISTIAN M. VELECINA</t>
  </si>
  <si>
    <t>School President</t>
  </si>
  <si>
    <t>No. of Copies</t>
  </si>
  <si>
    <t>MR. RHENZ OWEN A. DELA CRUZ, LPT</t>
  </si>
  <si>
    <t>X</t>
  </si>
  <si>
    <t>total number of copies</t>
  </si>
  <si>
    <t>cost per copy</t>
  </si>
  <si>
    <t>Total amount due to Olive's</t>
  </si>
  <si>
    <t>Formal</t>
  </si>
  <si>
    <t>Wacky</t>
  </si>
  <si>
    <t>TOTAL COPIES</t>
  </si>
  <si>
    <t>ADMIN, and FACULTY</t>
  </si>
  <si>
    <t>ADMIN, FACULTY and STAFF</t>
  </si>
  <si>
    <r>
      <t>S</t>
    </r>
    <r>
      <rPr>
        <b/>
        <sz val="16"/>
        <color theme="1"/>
        <rFont val="Garamond"/>
        <family val="1"/>
      </rPr>
      <t xml:space="preserve">AINT </t>
    </r>
    <r>
      <rPr>
        <b/>
        <sz val="18"/>
        <color theme="1"/>
        <rFont val="Garamond"/>
        <family val="1"/>
      </rPr>
      <t>B</t>
    </r>
    <r>
      <rPr>
        <b/>
        <sz val="16"/>
        <color theme="1"/>
        <rFont val="Garamond"/>
        <family val="1"/>
      </rPr>
      <t xml:space="preserve">RIDGETTE </t>
    </r>
    <r>
      <rPr>
        <b/>
        <sz val="18"/>
        <color theme="1"/>
        <rFont val="Garamond"/>
        <family val="1"/>
      </rPr>
      <t>I</t>
    </r>
    <r>
      <rPr>
        <b/>
        <sz val="16"/>
        <color theme="1"/>
        <rFont val="Garamond"/>
        <family val="1"/>
      </rPr>
      <t xml:space="preserve">NTEGRATED </t>
    </r>
    <r>
      <rPr>
        <b/>
        <sz val="18"/>
        <color theme="1"/>
        <rFont val="Garamond"/>
        <family val="1"/>
      </rPr>
      <t>S</t>
    </r>
    <r>
      <rPr>
        <b/>
        <sz val="16"/>
        <color theme="1"/>
        <rFont val="Garamond"/>
        <family val="1"/>
      </rPr>
      <t xml:space="preserve">CHOOL, </t>
    </r>
    <r>
      <rPr>
        <b/>
        <sz val="18"/>
        <color theme="1"/>
        <rFont val="Garamond"/>
        <family val="1"/>
      </rPr>
      <t>I</t>
    </r>
    <r>
      <rPr>
        <b/>
        <sz val="16"/>
        <color theme="1"/>
        <rFont val="Garamond"/>
        <family val="1"/>
      </rPr>
      <t>NC.</t>
    </r>
  </si>
  <si>
    <t>GRADUATING CLASS</t>
  </si>
  <si>
    <r>
      <t xml:space="preserve">GRAD. FEE                </t>
    </r>
    <r>
      <rPr>
        <sz val="10"/>
        <color rgb="FFFF0000"/>
        <rFont val="Arial"/>
        <family val="2"/>
      </rPr>
      <t xml:space="preserve">  Date / AR no.</t>
    </r>
  </si>
  <si>
    <t>RECOLLECTION FEE                Date / AR no.</t>
  </si>
  <si>
    <r>
      <t xml:space="preserve">GRAD. FEE    </t>
    </r>
    <r>
      <rPr>
        <sz val="10"/>
        <color rgb="FFFF0000"/>
        <rFont val="Arial"/>
        <family val="2"/>
      </rPr>
      <t>Date / AR no.</t>
    </r>
  </si>
  <si>
    <t>3-14-24  5396</t>
  </si>
  <si>
    <t>3-14-24  5397</t>
  </si>
  <si>
    <t>3-14-24  5398</t>
  </si>
  <si>
    <t>School Registar</t>
  </si>
  <si>
    <t>CREDO, MARY MALIAH F. - TO 9-29-23</t>
  </si>
  <si>
    <t>SCHOOL ID NO:</t>
  </si>
  <si>
    <t>ESC ID NO:</t>
  </si>
  <si>
    <t>0404106</t>
  </si>
  <si>
    <t>TIN:</t>
  </si>
  <si>
    <t>006-916-589-0000</t>
  </si>
  <si>
    <t>SSS NO.:</t>
  </si>
  <si>
    <t>04-101-41119</t>
  </si>
  <si>
    <t>PHILHEALTH NO:</t>
  </si>
  <si>
    <t>00-803000128-3</t>
  </si>
  <si>
    <t>PagIBIG NO.:</t>
  </si>
  <si>
    <t>200-96334-0008</t>
  </si>
  <si>
    <t>Telephone No.: (049) 260-1385;   0917-2531865</t>
  </si>
  <si>
    <t>NO. OF TEACHERS:</t>
  </si>
  <si>
    <t>ADMIN.  and SUPPORT SERVICES:</t>
  </si>
  <si>
    <t>ENROLLEES:</t>
  </si>
  <si>
    <t>PRESCHOOL:</t>
  </si>
  <si>
    <t>PRIMARY:</t>
  </si>
  <si>
    <t>INTERMEDIATE:</t>
  </si>
  <si>
    <t>JHS:</t>
  </si>
  <si>
    <t>EMPLOYEES</t>
  </si>
  <si>
    <t>STUDENTS</t>
  </si>
  <si>
    <t>ESC GRANTEES:</t>
  </si>
  <si>
    <t>GOVERNMENT RECOGNITION:</t>
  </si>
  <si>
    <t>SEC REG. NO.:</t>
  </si>
  <si>
    <t>CN200717562</t>
  </si>
  <si>
    <t>GENERAL INFORMATION and GOVERNMENT PERMIT</t>
  </si>
  <si>
    <t>3-20-24  5402</t>
  </si>
  <si>
    <t>3-20-24  5403</t>
  </si>
  <si>
    <t>Feb. 29</t>
  </si>
  <si>
    <t>PAID</t>
  </si>
  <si>
    <t>Mar. 1,4,5,6,7,8,11,12</t>
  </si>
  <si>
    <t>Mar. 13,14,15,18,19</t>
  </si>
  <si>
    <r>
      <t xml:space="preserve">       NOTE:     </t>
    </r>
    <r>
      <rPr>
        <b/>
        <i/>
        <sz val="12"/>
        <color theme="1"/>
        <rFont val="Calibri"/>
        <family val="2"/>
        <scheme val="minor"/>
      </rPr>
      <t xml:space="preserve">Due date for monthly school fees will be every 5th day of the applicable month. 30 days after the due date, a 2% penalty will be </t>
    </r>
  </si>
  <si>
    <t>3-25-25  5405</t>
  </si>
  <si>
    <t>4-01-24  5406</t>
  </si>
  <si>
    <t>Payroll</t>
  </si>
  <si>
    <t>Planbank</t>
  </si>
  <si>
    <t>Beng</t>
  </si>
  <si>
    <t>Kerwin</t>
  </si>
  <si>
    <t>Maan</t>
  </si>
  <si>
    <t>04-02-24   5408</t>
  </si>
  <si>
    <t>04-02-24   5410</t>
  </si>
  <si>
    <t>Nursery</t>
  </si>
  <si>
    <t>ON-HOLD REPORT CARD - 3RD QTR.</t>
  </si>
  <si>
    <t>Til March fees</t>
  </si>
  <si>
    <t>ok for release. Will settle by next week</t>
  </si>
  <si>
    <t>04-05-24   5418</t>
  </si>
  <si>
    <t>04-05-24  5419</t>
  </si>
  <si>
    <t>4-5-24  5420</t>
  </si>
  <si>
    <t>4-11-24  5423</t>
  </si>
  <si>
    <t>4-11-24   5425</t>
  </si>
  <si>
    <t>4-11-24  5426</t>
  </si>
  <si>
    <t>4-11-24  5427</t>
  </si>
  <si>
    <t>04-12-24   5428 + 500</t>
  </si>
  <si>
    <t>04-11-24   5422 + 500 5429</t>
  </si>
  <si>
    <t>04-11-24   5424 +500 5430</t>
  </si>
  <si>
    <t>04-02-24   5409 +500 5431</t>
  </si>
  <si>
    <t>4-12-24  5432</t>
  </si>
  <si>
    <t>4-12-24  5433</t>
  </si>
  <si>
    <t>4-12-24  5434</t>
  </si>
  <si>
    <t xml:space="preserve">04-12-24   5435 +500 </t>
  </si>
  <si>
    <t>4-12-24  5436</t>
  </si>
  <si>
    <t>4-12-24  5438</t>
  </si>
  <si>
    <t>Grade 7:</t>
  </si>
  <si>
    <t xml:space="preserve">Grade 8: </t>
  </si>
  <si>
    <t xml:space="preserve">Grade 9: </t>
  </si>
  <si>
    <t>Grade 10:</t>
  </si>
  <si>
    <t>Pre-Kinder:</t>
  </si>
  <si>
    <t>Kinder:</t>
  </si>
  <si>
    <t>M: 4</t>
  </si>
  <si>
    <t>F: 4</t>
  </si>
  <si>
    <t>M: 10</t>
  </si>
  <si>
    <t>F: 5</t>
  </si>
  <si>
    <t>Grade 1:</t>
  </si>
  <si>
    <t>Grade 2:</t>
  </si>
  <si>
    <t>Grade 3:</t>
  </si>
  <si>
    <t>Grade 4:</t>
  </si>
  <si>
    <t>Grade 5:</t>
  </si>
  <si>
    <t>Grade 6:</t>
  </si>
  <si>
    <t>Grade 8:</t>
  </si>
  <si>
    <t>Grade 9:</t>
  </si>
  <si>
    <t>F: 7</t>
  </si>
  <si>
    <t>M: 6</t>
  </si>
  <si>
    <t>TOTAL:  8</t>
  </si>
  <si>
    <t>TOTAL: 15</t>
  </si>
  <si>
    <t>TOTAL : 11</t>
  </si>
  <si>
    <t>M: 3</t>
  </si>
  <si>
    <t>TOTAL : 8</t>
  </si>
  <si>
    <t>M: 2</t>
  </si>
  <si>
    <t>F: 9</t>
  </si>
  <si>
    <t>M: 7</t>
  </si>
  <si>
    <t>TOTAL : 12</t>
  </si>
  <si>
    <t>TOTAL : 13</t>
  </si>
  <si>
    <t>F: 1</t>
  </si>
  <si>
    <t>TOTAL : 3</t>
  </si>
  <si>
    <t>F: 2</t>
  </si>
  <si>
    <t>TOTAL : 5</t>
  </si>
  <si>
    <t>M:  4</t>
  </si>
  <si>
    <t>F: 3</t>
  </si>
  <si>
    <t>TOTAL : 7</t>
  </si>
  <si>
    <t xml:space="preserve"> SAINT BRIDGETTE INTEGRATED SCHOOL, INC.</t>
  </si>
  <si>
    <r>
      <t xml:space="preserve">N-K-P:  No. </t>
    </r>
    <r>
      <rPr>
        <b/>
        <sz val="14"/>
        <color theme="1"/>
        <rFont val="Calibri"/>
        <family val="2"/>
        <scheme val="minor"/>
      </rPr>
      <t xml:space="preserve">K-093 s.2012   </t>
    </r>
    <r>
      <rPr>
        <sz val="14"/>
        <color theme="1"/>
        <rFont val="Calibri"/>
        <family val="2"/>
        <scheme val="minor"/>
      </rPr>
      <t xml:space="preserve">              GradeS 1-6:  No.</t>
    </r>
    <r>
      <rPr>
        <b/>
        <sz val="14"/>
        <color theme="1"/>
        <rFont val="Calibri"/>
        <family val="2"/>
        <scheme val="minor"/>
      </rPr>
      <t xml:space="preserve"> E-066 s. 2012       </t>
    </r>
    <r>
      <rPr>
        <sz val="14"/>
        <color theme="1"/>
        <rFont val="Calibri"/>
        <family val="2"/>
        <scheme val="minor"/>
      </rPr>
      <t xml:space="preserve">                  Secondary Course: No. </t>
    </r>
    <r>
      <rPr>
        <b/>
        <sz val="14"/>
        <color theme="1"/>
        <rFont val="Calibri"/>
        <family val="2"/>
        <scheme val="minor"/>
      </rPr>
      <t>S-119 s.2017</t>
    </r>
  </si>
  <si>
    <r>
      <t xml:space="preserve">LPT:  </t>
    </r>
    <r>
      <rPr>
        <b/>
        <sz val="16"/>
        <color theme="1"/>
        <rFont val="Calibri"/>
        <family val="2"/>
        <scheme val="minor"/>
      </rPr>
      <t>10</t>
    </r>
  </si>
  <si>
    <t>M:  2</t>
  </si>
  <si>
    <t>M:  3</t>
  </si>
  <si>
    <t>F:  1</t>
  </si>
  <si>
    <t>F:  2</t>
  </si>
  <si>
    <r>
      <rPr>
        <b/>
        <sz val="14"/>
        <color theme="1"/>
        <rFont val="Calibri"/>
        <family val="2"/>
        <scheme val="minor"/>
      </rPr>
      <t xml:space="preserve">14  </t>
    </r>
    <r>
      <rPr>
        <sz val="14"/>
        <color theme="1"/>
        <rFont val="Calibri"/>
        <family val="2"/>
        <scheme val="minor"/>
      </rPr>
      <t xml:space="preserve">                   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99"/>
        <rFont val="Calibri"/>
        <family val="2"/>
        <scheme val="minor"/>
      </rPr>
      <t xml:space="preserve"> (M: 2  F:12)</t>
    </r>
  </si>
  <si>
    <t>OTHERS</t>
  </si>
  <si>
    <t>4-22-24  5444</t>
  </si>
  <si>
    <t>APRIL 15, 2024</t>
  </si>
  <si>
    <t>Recollection Fee:</t>
  </si>
  <si>
    <t>4-22-24  5445</t>
  </si>
  <si>
    <t>4-22-24  5446</t>
  </si>
  <si>
    <t>4-22-24  5447</t>
  </si>
  <si>
    <t>4-23-24  5448</t>
  </si>
  <si>
    <t>4-23-24  5449</t>
  </si>
  <si>
    <t>4-23-24  5450</t>
  </si>
  <si>
    <t>04-24-24  5452</t>
  </si>
  <si>
    <t>04-23-24  5451</t>
  </si>
  <si>
    <t>17,18,19,22,24</t>
  </si>
  <si>
    <t>1, 2, 3, 11</t>
  </si>
  <si>
    <t>05-06-24   5455</t>
  </si>
  <si>
    <t>5-7-24  5457</t>
  </si>
  <si>
    <t>5-7-24   5457</t>
  </si>
  <si>
    <t>5-8-24   5458</t>
  </si>
  <si>
    <t>MAY</t>
  </si>
  <si>
    <t>2, 3, 6, 7, 8, 9, 10, 13</t>
  </si>
  <si>
    <t>05-14-24   5460</t>
  </si>
  <si>
    <t>5-14-24  5461</t>
  </si>
  <si>
    <t>5-16-24  5462</t>
  </si>
  <si>
    <t>5-17-24  5464</t>
  </si>
  <si>
    <t>5-17-24   5467</t>
  </si>
  <si>
    <t>5-17-24  5468</t>
  </si>
  <si>
    <t>ACADEMIC YEAR 2024-2025</t>
  </si>
  <si>
    <t>2024 SUMMER ACTIVITIES</t>
  </si>
  <si>
    <t>JUL</t>
  </si>
  <si>
    <t>SCHOOL YEAR 2024-2025</t>
  </si>
  <si>
    <t>ALMANZA, AIYANNA ELLYSE P.</t>
  </si>
  <si>
    <t>424605-170010</t>
  </si>
  <si>
    <t>VALENCIA, KHRISNA CATE D.</t>
  </si>
  <si>
    <t>424605-170014</t>
  </si>
  <si>
    <t>MENDOZA</t>
  </si>
  <si>
    <t>PADUA, JON KIT SALIX BISCOCHO</t>
  </si>
  <si>
    <t>Vergara, Zephaniah Maria Letizia Cueto</t>
  </si>
  <si>
    <t>YOUSAF, JAMIR EAN, PAJADAN</t>
  </si>
  <si>
    <t>PEREZ, MARLEY L.</t>
  </si>
  <si>
    <t>Francis Elca</t>
  </si>
  <si>
    <t>ゆふ らけい ペレス</t>
  </si>
  <si>
    <t>Arriane Petrasanta</t>
  </si>
  <si>
    <t>NICKNAME</t>
  </si>
  <si>
    <t>BIRTHDATE</t>
  </si>
  <si>
    <t>VILLEGAS, ALEXIA LEXINE, REYES</t>
  </si>
  <si>
    <t>KIT-KIT</t>
  </si>
  <si>
    <t>ALEXIA</t>
  </si>
  <si>
    <t>MALVEDA, ALTHEA JADE</t>
  </si>
  <si>
    <t>MARQUESES, AKIERA CARINGAL</t>
  </si>
  <si>
    <t>IBATAN, MARGAUZ ANNE CUETO</t>
  </si>
  <si>
    <t>NEIL</t>
  </si>
  <si>
    <t>JADE</t>
  </si>
  <si>
    <t>ZEPH</t>
  </si>
  <si>
    <t>ACHI</t>
  </si>
  <si>
    <t>JAEJAE</t>
  </si>
  <si>
    <t>AKIE</t>
  </si>
  <si>
    <t>MARGA</t>
  </si>
  <si>
    <t>AGE</t>
  </si>
  <si>
    <t>CONSIGNADO, ARVIE JONEA ARIDA</t>
  </si>
  <si>
    <t>ARVIE</t>
  </si>
  <si>
    <t>S.Y. 2024-2025</t>
  </si>
  <si>
    <t xml:space="preserve">RIVERA, KIANE KELVIN KHEN - </t>
  </si>
  <si>
    <t>Sofia Zara</t>
  </si>
  <si>
    <t>CHILDS, RHAYUID ARKIN L.</t>
  </si>
  <si>
    <t>Rowena Childs</t>
  </si>
  <si>
    <t>Janice Marasigan Melicio</t>
  </si>
  <si>
    <t>Joy Pascual</t>
  </si>
  <si>
    <t>Myla Velasco</t>
  </si>
  <si>
    <t>DEOCAREZ, ELISHA KHALIL C.</t>
  </si>
  <si>
    <t>Maricon Carandang</t>
  </si>
  <si>
    <t>ARA</t>
  </si>
  <si>
    <t>AXL</t>
  </si>
  <si>
    <t>Timestamp</t>
  </si>
  <si>
    <t>Your Student's Category:</t>
  </si>
  <si>
    <t>NAME (Last Name, First Name, Middle Name)</t>
  </si>
  <si>
    <t>GENDER</t>
  </si>
  <si>
    <t>Complete Home Address (No. /Street/Village or Subd/Brgy/City)</t>
  </si>
  <si>
    <t>DATE OF BIRTH</t>
  </si>
  <si>
    <t>PLACE OF BIRTH</t>
  </si>
  <si>
    <t>NATIONALITY</t>
  </si>
  <si>
    <t>RELIGION</t>
  </si>
  <si>
    <t>FATHER'S NAME (Last Name, First Name, Middle Name)</t>
  </si>
  <si>
    <t>OCCUPATION</t>
  </si>
  <si>
    <t>ACTIVE FACEBOOK ACCOUNT</t>
  </si>
  <si>
    <t>ACTIVE EMAIL ADDRESS</t>
  </si>
  <si>
    <t>CONTACT NUMBER</t>
  </si>
  <si>
    <t>MOTHER'S NAME (Last Name, First Name, Middle Name)</t>
  </si>
  <si>
    <t>GRADE ONE</t>
  </si>
  <si>
    <t>Biag Neil Heinrich Exconde</t>
  </si>
  <si>
    <t>Neil</t>
  </si>
  <si>
    <t>Male</t>
  </si>
  <si>
    <t>358 Brgy San Isidro Calauan Laguna</t>
  </si>
  <si>
    <t>6 years old</t>
  </si>
  <si>
    <t>San Pablo City</t>
  </si>
  <si>
    <t>Filipino</t>
  </si>
  <si>
    <t>Iglesia Ni Cristo</t>
  </si>
  <si>
    <t>Biag Nelson De Torres</t>
  </si>
  <si>
    <t>OFW</t>
  </si>
  <si>
    <t>Prityfaxionista rheigz paghubasan</t>
  </si>
  <si>
    <t>biag_n@yahoo.com</t>
  </si>
  <si>
    <t>Biag Regine Exconde</t>
  </si>
  <si>
    <t>House wife</t>
  </si>
  <si>
    <t>Biag, Neil Heinrich Exconde</t>
  </si>
  <si>
    <t>358 San Isodro, Calauan, Laguna</t>
  </si>
  <si>
    <t>San Pablo, Laguna</t>
  </si>
  <si>
    <t>INC</t>
  </si>
  <si>
    <t>Biag, Nelson De Torres</t>
  </si>
  <si>
    <t>Prityfaxionista Rheigz</t>
  </si>
  <si>
    <t>Biag, Regine Exconde</t>
  </si>
  <si>
    <t>Housewife</t>
  </si>
  <si>
    <t>KINDER</t>
  </si>
  <si>
    <t>Malveda,Althea Jade</t>
  </si>
  <si>
    <t>Jade</t>
  </si>
  <si>
    <t>Female</t>
  </si>
  <si>
    <t>038 Purok 2 J Del Valle St. Buncayo Brgy. Prinza Calauan Laguna</t>
  </si>
  <si>
    <t>Sta.Cruz Laguna</t>
  </si>
  <si>
    <t>Catholic</t>
  </si>
  <si>
    <t>None</t>
  </si>
  <si>
    <t>N/A</t>
  </si>
  <si>
    <t>Malveda,Jenny,Malabanan</t>
  </si>
  <si>
    <t>Production Operator</t>
  </si>
  <si>
    <t>Jenny Malveda</t>
  </si>
  <si>
    <t>malveda.jian@gmail.com</t>
  </si>
  <si>
    <t>NURSERY</t>
  </si>
  <si>
    <t>Blk. 1 Lt. 56, NHA SITE 2, BRGY. DAYAP, CALAUAN, LAGUNA</t>
  </si>
  <si>
    <t>3yrs 7mos.</t>
  </si>
  <si>
    <t>Community General Hospital, San Pablo, City</t>
  </si>
  <si>
    <t>Roman Catholic</t>
  </si>
  <si>
    <t>Padua, Donmar Alfante</t>
  </si>
  <si>
    <t>Seafearer</t>
  </si>
  <si>
    <t>Donmar Alfante Padua</t>
  </si>
  <si>
    <t>d.padua3589@gmail.com</t>
  </si>
  <si>
    <t>Padua, Ruzzel Biscocho</t>
  </si>
  <si>
    <t>Gov't Employee</t>
  </si>
  <si>
    <t>Ruzzel Biscocho Padua</t>
  </si>
  <si>
    <t>ruzzel89padua@gmail.com</t>
  </si>
  <si>
    <t>Zeph</t>
  </si>
  <si>
    <t>Purok #1 Barangay Paliparan Calauan Laguna</t>
  </si>
  <si>
    <t>3 y.o</t>
  </si>
  <si>
    <t>San Pablo Laguna</t>
  </si>
  <si>
    <t>Vergara, Dan Condino</t>
  </si>
  <si>
    <t>Seafarer</t>
  </si>
  <si>
    <t>Dan Condino Vergara</t>
  </si>
  <si>
    <t>dvergara24@yahoo.com</t>
  </si>
  <si>
    <t>Vergara, Maria Joan Cueto</t>
  </si>
  <si>
    <t>Maria Joan Cueto-Vergara</t>
  </si>
  <si>
    <t>joancueto89@gmail.com</t>
  </si>
  <si>
    <t>BRGY STO TOMAS CALAUAN LAGUNA</t>
  </si>
  <si>
    <t>2 Y/O AND 11 MONTHS</t>
  </si>
  <si>
    <t>SAN PABLO CITY, LAGUNA</t>
  </si>
  <si>
    <t>FILIPINO</t>
  </si>
  <si>
    <t>ROMAN CATHOLIC</t>
  </si>
  <si>
    <t>VILLEGAS, IREX, DE CASTRO</t>
  </si>
  <si>
    <t>DATA PROCESSING STAFF</t>
  </si>
  <si>
    <t>IREX VILLEGAS</t>
  </si>
  <si>
    <t>irexv21@gmail.com</t>
  </si>
  <si>
    <t>VILLEGAS, DAISY, REYES</t>
  </si>
  <si>
    <t>CASHIER/GENERAL CLERK</t>
  </si>
  <si>
    <t>DAISY REYES VILLEGAS</t>
  </si>
  <si>
    <t>daisy.reyes1029@gmail.com</t>
  </si>
  <si>
    <t>Becina, Achilles Jaycob, SUBIA</t>
  </si>
  <si>
    <t>Achi</t>
  </si>
  <si>
    <t>065 Purok 1 Brgy. Wakat Nag Carlan Laguna</t>
  </si>
  <si>
    <t>Sta Cruz Laguna</t>
  </si>
  <si>
    <t>BECINA, Alvin Jay</t>
  </si>
  <si>
    <t>Sales</t>
  </si>
  <si>
    <t>Aj Balubayan Becina</t>
  </si>
  <si>
    <t>becinaalvinjay563@gmail.com</t>
  </si>
  <si>
    <t>SUBIA, Yvette Mea M.</t>
  </si>
  <si>
    <t>Medical Sales Representative</t>
  </si>
  <si>
    <t>Mia Molina</t>
  </si>
  <si>
    <t>yvettemeasubia@gmail.com</t>
  </si>
  <si>
    <t>PRE-KINDER</t>
  </si>
  <si>
    <t>jaejae</t>
  </si>
  <si>
    <t>Oliva St. Brgy. Prinza, Calauan, Laguna</t>
  </si>
  <si>
    <t>Los Baños, Laguna</t>
  </si>
  <si>
    <t>Filipono</t>
  </si>
  <si>
    <t>Yousaf, Jamil Fardous Santos</t>
  </si>
  <si>
    <t>NONE</t>
  </si>
  <si>
    <t>YOUSAF, JORRAINE ANNE, PAJADAN</t>
  </si>
  <si>
    <t>Teacher</t>
  </si>
  <si>
    <t>Jorraine Yousaf</t>
  </si>
  <si>
    <t>enairrojfasuoy@gmail.com</t>
  </si>
  <si>
    <t>Marqueses, Akiera, Caringal</t>
  </si>
  <si>
    <t>Akie</t>
  </si>
  <si>
    <t>Daang Aleman Brgy. Prinza Calauan, Laguna</t>
  </si>
  <si>
    <t>6 yrs old</t>
  </si>
  <si>
    <t>San Pablo City, Laguna</t>
  </si>
  <si>
    <t>Marqueses, Raymond, Basbas</t>
  </si>
  <si>
    <t>Tricycle Driver/ Catering Staff</t>
  </si>
  <si>
    <t>Raymond Basbas Marqueses</t>
  </si>
  <si>
    <t>raymondmarqueses18@gmail.com</t>
  </si>
  <si>
    <t>Caringal, Mikkie, Briz</t>
  </si>
  <si>
    <t>Pharmacy Assistant</t>
  </si>
  <si>
    <t>Mikkie Briz Caringal</t>
  </si>
  <si>
    <t>mikkiecaringal15@gmail.com</t>
  </si>
  <si>
    <t>Ibatan, Margauz Anne Cueto</t>
  </si>
  <si>
    <t>Marga</t>
  </si>
  <si>
    <t>04 Purok 1 Brgy. Paliparan Calauan Laguna</t>
  </si>
  <si>
    <t>Calauan, Laguna</t>
  </si>
  <si>
    <t>Ibatan, Reneil Catayong</t>
  </si>
  <si>
    <t>Self-employed</t>
  </si>
  <si>
    <t>Reneil Ibatan</t>
  </si>
  <si>
    <t>ibatanreneil@gmail.com</t>
  </si>
  <si>
    <t>Cueto, Mylene De Ocampo</t>
  </si>
  <si>
    <t>Mylene De Ocampo Cueto</t>
  </si>
  <si>
    <t>mylenacueto@gmail.com</t>
  </si>
  <si>
    <t>Consignado, Arvie Jonea, Arida</t>
  </si>
  <si>
    <t>Arvie</t>
  </si>
  <si>
    <t>Purok 1 Brgy Balayhangin Calauan Laguna</t>
  </si>
  <si>
    <t>PGH Manila</t>
  </si>
  <si>
    <t>Jose Jojo D. Consignado III</t>
  </si>
  <si>
    <t>Bank Employee</t>
  </si>
  <si>
    <t>Jose Jojo Consignado</t>
  </si>
  <si>
    <t>josejojo_consignado@yahoo.com.ph</t>
  </si>
  <si>
    <t>Consignado, Jennylyn, Arida</t>
  </si>
  <si>
    <t>JojoJenny Consignado</t>
  </si>
  <si>
    <t>jennylynarida@yahoo.com</t>
  </si>
  <si>
    <t>Javillo, Aisha Jasmine Agonia</t>
  </si>
  <si>
    <t>Aisha</t>
  </si>
  <si>
    <t>236 Tubero St. Brgy. Mabacan, Calauan Laguna</t>
  </si>
  <si>
    <t>Healthserv Los Baños, Laguna</t>
  </si>
  <si>
    <t>Javillo, Justine Velasco</t>
  </si>
  <si>
    <t>Purchasing Specialist</t>
  </si>
  <si>
    <t>Justine Velasco Javillo</t>
  </si>
  <si>
    <t>justine_velasco24@yahoo.com</t>
  </si>
  <si>
    <t>Javillo, Aivie Agonia</t>
  </si>
  <si>
    <t>HR Supervisor</t>
  </si>
  <si>
    <t>Aivie Javillo</t>
  </si>
  <si>
    <t>aivieagonia@gmail.com</t>
  </si>
  <si>
    <t>Geling Cato Axl Castaneda</t>
  </si>
  <si>
    <t>Axl</t>
  </si>
  <si>
    <t>Brgy Sto tomas curva calauan laguna</t>
  </si>
  <si>
    <t>Los banos</t>
  </si>
  <si>
    <t>Geling Sherwin Aristado</t>
  </si>
  <si>
    <t>Vendor</t>
  </si>
  <si>
    <t>Sherwin Geling</t>
  </si>
  <si>
    <t>Rachelle121114@gmail.com</t>
  </si>
  <si>
    <t>Geling Rachelle Junio</t>
  </si>
  <si>
    <t>Rachelle Castaneda</t>
  </si>
  <si>
    <t>Magpantay, Arabella Oruga</t>
  </si>
  <si>
    <t>Ara</t>
  </si>
  <si>
    <t>284 J. Del Valle St. Buncayo Subd. Brgy. Prinza Calauan, Laguna</t>
  </si>
  <si>
    <t>3 years old.</t>
  </si>
  <si>
    <t>Cavite City</t>
  </si>
  <si>
    <t>Magpantay, Federico Jr. , Lumibao</t>
  </si>
  <si>
    <t>Soldier</t>
  </si>
  <si>
    <t>Yeli Beli</t>
  </si>
  <si>
    <t>fmagpantayjr@yahoo.com</t>
  </si>
  <si>
    <t>Magpantay, Claire Michelle Oruga</t>
  </si>
  <si>
    <t>Claire Oruga- Magpantay</t>
  </si>
  <si>
    <t>clairemichellemagpantay@yahoo.com</t>
  </si>
  <si>
    <t>CARNALAN, DANIEL MARK MATURAN</t>
  </si>
  <si>
    <t>Mark</t>
  </si>
  <si>
    <t>Barangay 82 Marasbaras, Tacloban City</t>
  </si>
  <si>
    <t>Palo Leyte</t>
  </si>
  <si>
    <t>Christian</t>
  </si>
  <si>
    <t>CARNALAN, DAR MARK MONTEROSO</t>
  </si>
  <si>
    <t>Business owner</t>
  </si>
  <si>
    <t>Mark Carnalan</t>
  </si>
  <si>
    <t>maturancharita@gmail.com</t>
  </si>
  <si>
    <t>MATURAN, CHARITA GATOC</t>
  </si>
  <si>
    <t>darmarkcarnalan8@gmail.com</t>
  </si>
  <si>
    <t>MARK</t>
  </si>
  <si>
    <t>MAISIE</t>
  </si>
  <si>
    <t>Mayrine Leynes Olave - Mendoza</t>
  </si>
  <si>
    <t>Banaybanay Isabella Lewis</t>
  </si>
  <si>
    <t>Lewis</t>
  </si>
  <si>
    <t>Javier, Maisie Leigh</t>
  </si>
  <si>
    <t>Maisie</t>
  </si>
  <si>
    <t>9253 Purok 3, Brgy. Masiit, Calauan</t>
  </si>
  <si>
    <t>Bay, Laguna</t>
  </si>
  <si>
    <t>Javier, Paul Lester V.</t>
  </si>
  <si>
    <t>Sales Representative</t>
  </si>
  <si>
    <t>Paul Lester Javier</t>
  </si>
  <si>
    <t>Paulreivaj42@gmail.com</t>
  </si>
  <si>
    <t>Javier, Marianne B.</t>
  </si>
  <si>
    <t>Purchasing Head</t>
  </si>
  <si>
    <t>Marz_bluenny14@yahoo.com</t>
  </si>
  <si>
    <t>mreivaj14@gmail.com</t>
  </si>
  <si>
    <t>Navida Ezrah Miguel Caringal</t>
  </si>
  <si>
    <t>Ezrah</t>
  </si>
  <si>
    <t>Purok 1 Daang Aleman Brgy. Prinza Calauan</t>
  </si>
  <si>
    <t>Losbaños Laguna</t>
  </si>
  <si>
    <t>Navida Elmer Gabarda</t>
  </si>
  <si>
    <t>Truck Driver</t>
  </si>
  <si>
    <t>Nvida Mher</t>
  </si>
  <si>
    <t>navidaelmer58@gmail.com</t>
  </si>
  <si>
    <t>Navida Michelle Caringal</t>
  </si>
  <si>
    <t>Caringal Michelle</t>
  </si>
  <si>
    <t>michellenavida3@gmail.com</t>
  </si>
  <si>
    <t>Moctar,Muhammad Rasul Maca-ager</t>
  </si>
  <si>
    <t>Rasul</t>
  </si>
  <si>
    <t>Arella residences blk 17 lot 26 brgy puypuy Bay laguna</t>
  </si>
  <si>
    <t>Calamba laguna</t>
  </si>
  <si>
    <t>Islam</t>
  </si>
  <si>
    <t>Moctar, Camaroding Mustapha</t>
  </si>
  <si>
    <t>Businessman</t>
  </si>
  <si>
    <t>Camar Moctar</t>
  </si>
  <si>
    <t>jamaliahmacaager13@gmail.com</t>
  </si>
  <si>
    <t>Moctar, Jamaliah Maca-ager</t>
  </si>
  <si>
    <t>Businesswoman</t>
  </si>
  <si>
    <t>Jamaliah Maca-ager Moctar</t>
  </si>
  <si>
    <t>Becina, Achilles Jaycob. Subia</t>
  </si>
  <si>
    <t>Becina, Alvin Jay</t>
  </si>
  <si>
    <t>Aj Becina</t>
  </si>
  <si>
    <t>alvinjaybecina@gmail.com</t>
  </si>
  <si>
    <t>Subia, Yvette Mea M.</t>
  </si>
  <si>
    <t>Medical Representative</t>
  </si>
  <si>
    <t>J Castro St. Roadside Park Subd. Brgy.Prinza Calauan Laguna</t>
  </si>
  <si>
    <t>Calauan Laguna</t>
  </si>
  <si>
    <t>Ha Zul</t>
  </si>
  <si>
    <t>Banaybanay Isabelita Bague</t>
  </si>
  <si>
    <t>Biboi Banaysquared</t>
  </si>
  <si>
    <t>hazelnutty29@gmail.com</t>
  </si>
  <si>
    <t>BANAYBANAY, ISABELLA LEWIS</t>
  </si>
  <si>
    <t>MOCTAR, MUHAMMAD RASUL MACA-AGER</t>
  </si>
  <si>
    <t>LEWIS</t>
  </si>
  <si>
    <t>RASUL</t>
  </si>
  <si>
    <t>EZRAH</t>
  </si>
  <si>
    <t>BUNDALIAN, KATE AINSLEY</t>
  </si>
  <si>
    <t>SF10</t>
  </si>
  <si>
    <t>c/o Mrs. Flores</t>
  </si>
  <si>
    <t>NURSERY - PEPPERMINT</t>
  </si>
  <si>
    <t>CARCUSIA, LUCAS T.</t>
  </si>
  <si>
    <t>BIAG, NEIL HEINRICH E.</t>
  </si>
  <si>
    <t>PICO, LORENZO ALDEN</t>
  </si>
  <si>
    <t>SALAZAR, FRANCO SEBASTIAN L.</t>
  </si>
  <si>
    <t>GIGANTE, YESHA</t>
  </si>
  <si>
    <t>PICTURE</t>
  </si>
  <si>
    <t>VICENCIO, ALI</t>
  </si>
  <si>
    <t>LEDESMA, MATTHEW Z.</t>
  </si>
  <si>
    <t>GMC</t>
  </si>
  <si>
    <t>FIRMALINO, DAN</t>
  </si>
  <si>
    <t>LUONG, LINH</t>
  </si>
  <si>
    <t>SF10 / GMC</t>
  </si>
  <si>
    <t>CERT OF ENROLLMENT</t>
  </si>
  <si>
    <t>NGUYEN, LAN ANH HOANG</t>
  </si>
  <si>
    <t>GIGANTE SIBLINGS</t>
  </si>
  <si>
    <t>GCASH 6-20</t>
  </si>
  <si>
    <t>ROXAS, MARGARITA</t>
  </si>
  <si>
    <t>MARIANO, ELIANNA FAITH</t>
  </si>
  <si>
    <t>F138</t>
  </si>
  <si>
    <t>FAMILY NAME</t>
  </si>
  <si>
    <t>GIVEN NAME</t>
  </si>
  <si>
    <t>MIDDLE NAME</t>
  </si>
  <si>
    <t>AISHA JASMINE</t>
  </si>
  <si>
    <t>JAVILLO</t>
  </si>
  <si>
    <t>VERGARA</t>
  </si>
  <si>
    <t>MAGPANTAY</t>
  </si>
  <si>
    <t>ARABELLA</t>
  </si>
  <si>
    <t>VILLEGAS</t>
  </si>
  <si>
    <t>ALEXIA LEXINE</t>
  </si>
  <si>
    <t>REYES</t>
  </si>
  <si>
    <t>YOUSAF</t>
  </si>
  <si>
    <t>PAJADAN</t>
  </si>
  <si>
    <t>JAMIR EAN</t>
  </si>
  <si>
    <t>JAVIER</t>
  </si>
  <si>
    <t>MAISIE LEIGH</t>
  </si>
  <si>
    <t xml:space="preserve">GELING </t>
  </si>
  <si>
    <t xml:space="preserve">CATO AXL </t>
  </si>
  <si>
    <t>CASTANEDA</t>
  </si>
  <si>
    <t>CONSIGNADO</t>
  </si>
  <si>
    <t xml:space="preserve">ARVIE JONEA </t>
  </si>
  <si>
    <t>ARIDA</t>
  </si>
  <si>
    <t>BECINA</t>
  </si>
  <si>
    <t xml:space="preserve">ACHILLES JAYCOB </t>
  </si>
  <si>
    <t>SUBIA</t>
  </si>
  <si>
    <t>BANAYBANAY</t>
  </si>
  <si>
    <t>ISABELLA</t>
  </si>
  <si>
    <t>MOCTAR</t>
  </si>
  <si>
    <t>MUHAMMAD RASUL</t>
  </si>
  <si>
    <t>MACA-AGER</t>
  </si>
  <si>
    <t>BIAG</t>
  </si>
  <si>
    <t xml:space="preserve">NEIL HEINRICH </t>
  </si>
  <si>
    <t>EXCONDE</t>
  </si>
  <si>
    <t>MARQUESES</t>
  </si>
  <si>
    <t xml:space="preserve">AKIERA </t>
  </si>
  <si>
    <t>CARINGAL</t>
  </si>
  <si>
    <t>NAVIDA</t>
  </si>
  <si>
    <t xml:space="preserve">EZRAH MIGUEL </t>
  </si>
  <si>
    <t>ZEPHANIAH MARIA LETIZIA</t>
  </si>
  <si>
    <t>ORUGA</t>
  </si>
  <si>
    <t>CUETO</t>
  </si>
  <si>
    <t>BALDOVINO, HEATHER</t>
  </si>
  <si>
    <t>VERGARA, ZEPHANIAH MARIA LETIZIA C.</t>
  </si>
  <si>
    <t>IBATAN, MARGAUZ ANNE C.</t>
  </si>
  <si>
    <t>BALDOVINO, HEART C.</t>
  </si>
  <si>
    <t>AVENIDO, CAZANDRA JELYN C.</t>
  </si>
  <si>
    <t>GLORY, JEYCK LAWRENCE</t>
  </si>
  <si>
    <t>AVENIDO, CAZANDRA JELYN S.</t>
  </si>
  <si>
    <t>ENROLLMENT'S UPDATE</t>
  </si>
  <si>
    <t>MONITORING OF EXPECTED NUMBER OF  ENROLLEES</t>
  </si>
  <si>
    <t>OUT</t>
  </si>
  <si>
    <t>MALE</t>
  </si>
  <si>
    <t>FEMALE</t>
  </si>
  <si>
    <t>PENDING</t>
  </si>
  <si>
    <t>vs. Last SY</t>
  </si>
  <si>
    <t>DIFF.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</si>
  <si>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</si>
  <si>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</si>
  <si>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</si>
  <si>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</si>
  <si>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</si>
  <si>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</si>
  <si>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</si>
  <si>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</si>
  <si>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</si>
  <si>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</si>
  <si>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IN</t>
  </si>
  <si>
    <t>MARQUESES, AKIERA C.</t>
  </si>
  <si>
    <t>LANCERAS, RAYVEN ZEUS C.</t>
  </si>
  <si>
    <t>LANCERAS, MARGAUX C.</t>
  </si>
  <si>
    <t>NOTORIO SIBLINGS</t>
  </si>
  <si>
    <t>BREACH OF CONTRACT</t>
  </si>
  <si>
    <t>ORIOSTE, FATIMA</t>
  </si>
  <si>
    <t>BALDOVINO'S RELATIVES</t>
  </si>
  <si>
    <t>MISS ALLELI VC. LONTOK, LPT</t>
  </si>
  <si>
    <t>MISS JERILYN C. SORIANO, LPT</t>
  </si>
  <si>
    <t>MISS KYLA LOR P. CAÑUBAS</t>
  </si>
  <si>
    <t>MR. EDRIAN E. EDUNGAN</t>
  </si>
  <si>
    <t>MISS GISELLE KYLA S. GUEVARRA, LPT</t>
  </si>
  <si>
    <t>MISS KAYE CHRISTINE P. PANGILINAN, LPT</t>
  </si>
  <si>
    <t>TAN, LEON</t>
  </si>
  <si>
    <t>MEDIARITO, KENDALL HAILEE O.</t>
  </si>
  <si>
    <t>FRANCISCO, MARYAM NAJEEB FAIROOZ -</t>
  </si>
  <si>
    <r>
      <t xml:space="preserve">KAUR, SUKHDEEP </t>
    </r>
    <r>
      <rPr>
        <b/>
        <sz val="10"/>
        <color rgb="FFFF0000"/>
        <rFont val="Arial"/>
        <family val="2"/>
      </rPr>
      <t>-</t>
    </r>
  </si>
  <si>
    <r>
      <t xml:space="preserve">KAUR, NAVDEEP </t>
    </r>
    <r>
      <rPr>
        <b/>
        <sz val="10"/>
        <color rgb="FFFF0000"/>
        <rFont val="Arial"/>
        <family val="2"/>
      </rPr>
      <t>-</t>
    </r>
  </si>
  <si>
    <r>
      <rPr>
        <b/>
        <sz val="16"/>
        <color theme="1"/>
        <rFont val="Arial Narrow"/>
        <family val="2"/>
      </rPr>
      <t>EXPECTED</t>
    </r>
    <r>
      <rPr>
        <b/>
        <sz val="12"/>
        <color theme="1"/>
        <rFont val="Arial Narrow"/>
        <family val="2"/>
      </rPr>
      <t xml:space="preserve">          MALE     FEMALE</t>
    </r>
  </si>
  <si>
    <r>
      <rPr>
        <b/>
        <sz val="16"/>
        <color theme="1"/>
        <rFont val="Arial Narrow"/>
        <family val="2"/>
      </rPr>
      <t xml:space="preserve">ENROLLED  </t>
    </r>
    <r>
      <rPr>
        <b/>
        <sz val="12"/>
        <color theme="1"/>
        <rFont val="Arial Narrow"/>
        <family val="2"/>
      </rPr>
      <t xml:space="preserve">                          MALE     FEMALE     TOTAL</t>
    </r>
  </si>
  <si>
    <t>TOTAL EXPECTED ENROLLEES</t>
  </si>
  <si>
    <t>JAVILLO, AISHA JASMINE A.</t>
  </si>
  <si>
    <t>TAN, ELIJAH</t>
  </si>
  <si>
    <t>SAM SAM</t>
  </si>
  <si>
    <t>SALDARIEGA, XANDRE RAPHAEL L.</t>
  </si>
  <si>
    <t>KEN KEN (Cavite)</t>
  </si>
  <si>
    <t>KEN KEN</t>
  </si>
  <si>
    <t>CONSIGNADO, ARVIE JONEA A.</t>
  </si>
  <si>
    <t>GESMUNDO, MOHINI</t>
  </si>
  <si>
    <t>BAYLON, KAIZEN</t>
  </si>
  <si>
    <t>BECINA, ACHILLES JAYCOB S.</t>
  </si>
  <si>
    <t>CALUNSAG, JOHANSEN</t>
  </si>
  <si>
    <t>One</t>
  </si>
  <si>
    <t>GAMARO, JACEY VHIAN N</t>
  </si>
  <si>
    <t>MELECIO, SKYLER</t>
  </si>
  <si>
    <t>ESTEBAN</t>
  </si>
  <si>
    <t>424631-220003</t>
  </si>
  <si>
    <t>108255-230039</t>
  </si>
  <si>
    <t>402509-230014</t>
  </si>
  <si>
    <t>402509-230008</t>
  </si>
  <si>
    <t>424609-230215</t>
  </si>
  <si>
    <t>108970-220068</t>
  </si>
  <si>
    <t>108267-210171</t>
  </si>
  <si>
    <t>406757-220012</t>
  </si>
  <si>
    <t>MOCTAR, MUHAMMAD RASUL M.</t>
  </si>
  <si>
    <t>DEL VALLE, SETH</t>
  </si>
  <si>
    <t>ELE, ALEX</t>
  </si>
  <si>
    <t>LIGON, RAMIELLE</t>
  </si>
  <si>
    <t>SF10 / GMC and blouse</t>
  </si>
  <si>
    <t>Maureen Dela Rosa Esteban</t>
  </si>
  <si>
    <t>JAVIER, MAISIE LEIGH B.</t>
  </si>
  <si>
    <t>DHILION, GURKIRAT</t>
  </si>
  <si>
    <t>LLANETA, JANNA CHLOE MATTEA S.</t>
  </si>
  <si>
    <t>ESTELITA G. VENERACION, LPT MAED</t>
  </si>
  <si>
    <r>
      <t xml:space="preserve">              S</t>
    </r>
    <r>
      <rPr>
        <b/>
        <sz val="16"/>
        <color theme="1"/>
        <rFont val="Garamond"/>
        <family val="1"/>
      </rPr>
      <t xml:space="preserve">AINT </t>
    </r>
    <r>
      <rPr>
        <b/>
        <sz val="18"/>
        <color theme="1"/>
        <rFont val="Garamond"/>
        <family val="1"/>
      </rPr>
      <t>B</t>
    </r>
    <r>
      <rPr>
        <b/>
        <sz val="16"/>
        <color theme="1"/>
        <rFont val="Garamond"/>
        <family val="1"/>
      </rPr>
      <t xml:space="preserve">RIDGETTE </t>
    </r>
    <r>
      <rPr>
        <b/>
        <sz val="18"/>
        <color theme="1"/>
        <rFont val="Garamond"/>
        <family val="1"/>
      </rPr>
      <t>I</t>
    </r>
    <r>
      <rPr>
        <b/>
        <sz val="16"/>
        <color theme="1"/>
        <rFont val="Garamond"/>
        <family val="1"/>
      </rPr>
      <t xml:space="preserve">NTEGRATED </t>
    </r>
    <r>
      <rPr>
        <b/>
        <sz val="18"/>
        <color theme="1"/>
        <rFont val="Garamond"/>
        <family val="1"/>
      </rPr>
      <t>S</t>
    </r>
    <r>
      <rPr>
        <b/>
        <sz val="16"/>
        <color theme="1"/>
        <rFont val="Garamond"/>
        <family val="1"/>
      </rPr>
      <t xml:space="preserve">CHOOL, </t>
    </r>
    <r>
      <rPr>
        <b/>
        <sz val="18"/>
        <color theme="1"/>
        <rFont val="Garamond"/>
        <family val="1"/>
      </rPr>
      <t>I</t>
    </r>
    <r>
      <rPr>
        <b/>
        <sz val="16"/>
        <color theme="1"/>
        <rFont val="Garamond"/>
        <family val="1"/>
      </rPr>
      <t>NC.</t>
    </r>
  </si>
  <si>
    <t xml:space="preserve">      "Nurturing the God - given Potential for Life"</t>
  </si>
  <si>
    <t xml:space="preserve">      SCHOOL YEAR 2024-2025</t>
  </si>
  <si>
    <t>DEOCAREZA, AIUSTHA CAZ C.</t>
  </si>
  <si>
    <t>MISS JESSICA DG. LANORIO</t>
  </si>
  <si>
    <t>FETCHER</t>
  </si>
  <si>
    <t>SCHOOL ID</t>
  </si>
  <si>
    <t>SALAZAR, SEBASTIAN  FRANCO L.</t>
  </si>
  <si>
    <t>PICO, LORENZO ADEN L.</t>
  </si>
  <si>
    <t>PEREZ, MARLEY QUINN L.</t>
  </si>
  <si>
    <t>CHILDS, RHAYVID ARKIN L.</t>
  </si>
  <si>
    <t>BC, PIC</t>
  </si>
  <si>
    <t>BC, 138, PIC</t>
  </si>
  <si>
    <t>BC, 138</t>
  </si>
  <si>
    <t>BC, 137</t>
  </si>
  <si>
    <t>ESC fomrs only</t>
  </si>
  <si>
    <t>ESC</t>
  </si>
  <si>
    <t>AUG. 5, 2024</t>
  </si>
  <si>
    <t>SALAZAR, SEBASTIAN FRANCO L.</t>
  </si>
  <si>
    <t>GLORY, JEYCK LAWRENCE -</t>
  </si>
  <si>
    <t>Summer Classes:</t>
  </si>
  <si>
    <t>DEOCAREZA, MARIA ANALLY -</t>
  </si>
  <si>
    <t>Remedial Classes:</t>
  </si>
  <si>
    <t>S.Y. 2023-2024:</t>
  </si>
  <si>
    <t>OFFSET TO HDMF OF LIZA R.</t>
  </si>
  <si>
    <t>as of August 1, 2024</t>
  </si>
  <si>
    <t>SRP:</t>
  </si>
  <si>
    <t>SF10 / GMC / F138</t>
  </si>
  <si>
    <t xml:space="preserve"> OFFSET</t>
  </si>
  <si>
    <t>TRANSFER OUT</t>
  </si>
  <si>
    <t>Summer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</si>
</sst>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[$-409]d\-mmm;@"/>
    <numFmt numFmtId="166" formatCode="[$-3409]dd\-mmm\-yy;@"/>
    <numFmt numFmtId="167" formatCode="[$-409]d\-mmm\-yy;@"/>
    <numFmt numFmtId="168" formatCode="_(* #,##0_);_(* \(#,##0\);_(* &quot;-&quot;??_);_(@_)"/>
    <numFmt numFmtId="169" formatCode="0_);[Red]\(0\)"/>
  </numFmts>
  <fonts count="1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Edwardian Script ITC"/>
      <family val="4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Garamond"/>
      <family val="1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Garamond"/>
      <family val="1"/>
    </font>
    <font>
      <b/>
      <sz val="18"/>
      <color theme="1"/>
      <name val="Garamond"/>
      <family val="1"/>
    </font>
    <font>
      <b/>
      <sz val="16"/>
      <color theme="1"/>
      <name val="Garamond"/>
      <family val="1"/>
    </font>
    <font>
      <sz val="18"/>
      <color theme="1"/>
      <name val="Edwardian Script ITC"/>
      <family val="4"/>
    </font>
    <font>
      <sz val="16"/>
      <color theme="1"/>
      <name val="Arial"/>
      <family val="2"/>
    </font>
    <font>
      <b/>
      <sz val="18"/>
      <color rgb="FF000099"/>
      <name val="Arial"/>
      <family val="2"/>
    </font>
    <font>
      <sz val="12"/>
      <color theme="1"/>
      <name val="Arial"/>
      <family val="2"/>
    </font>
    <font>
      <b/>
      <sz val="14"/>
      <color rgb="FF000099"/>
      <name val="Arial"/>
      <family val="2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10"/>
      <color theme="1"/>
      <name val="Roboto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b/>
      <sz val="16"/>
      <color rgb="FF0000D6"/>
      <name val="Arial"/>
      <family val="2"/>
    </font>
    <font>
      <b/>
      <sz val="14"/>
      <color rgb="FF0000FF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name val="Arial"/>
      <family val="2"/>
    </font>
    <font>
      <b/>
      <sz val="18"/>
      <name val="Garamond"/>
      <family val="1"/>
    </font>
    <font>
      <b/>
      <sz val="16"/>
      <name val="Garamond"/>
      <family val="1"/>
    </font>
    <font>
      <sz val="16"/>
      <name val="Garamond"/>
      <family val="1"/>
    </font>
    <font>
      <sz val="18"/>
      <name val="Edwardian Script ITC"/>
      <family val="4"/>
    </font>
    <font>
      <b/>
      <sz val="22"/>
      <color rgb="FF0000FF"/>
      <name val="Arial"/>
      <family val="2"/>
    </font>
    <font>
      <sz val="16"/>
      <color rgb="FF2832F0"/>
      <name val="Arial"/>
      <family val="2"/>
    </font>
    <font>
      <b/>
      <sz val="16"/>
      <color rgb="FF0000FF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  <font>
      <sz val="10"/>
      <color rgb="FF0000FF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6"/>
      <color rgb="FF0000FF"/>
      <name val="Arial"/>
      <family val="2"/>
    </font>
    <font>
      <b/>
      <sz val="16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rgb="FFFF3300"/>
      <name val="Arial Narrow"/>
      <family val="2"/>
    </font>
    <font>
      <sz val="8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0099"/>
      <name val="Arial"/>
      <family val="2"/>
    </font>
    <font>
      <b/>
      <sz val="14"/>
      <color theme="0"/>
      <name val="Arial"/>
      <family val="2"/>
    </font>
    <font>
      <b/>
      <i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color theme="0"/>
      <name val="Cooper Black"/>
      <family val="1"/>
    </font>
    <font>
      <b/>
      <sz val="14"/>
      <color rgb="FFFF0000"/>
      <name val="Arial"/>
      <family val="2"/>
    </font>
    <font>
      <sz val="9"/>
      <color rgb="FF050505"/>
      <name val="Segoe UI Historic"/>
      <family val="2"/>
    </font>
    <font>
      <b/>
      <sz val="18"/>
      <name val="Arial"/>
      <family val="2"/>
    </font>
    <font>
      <b/>
      <sz val="20"/>
      <color rgb="FF0000FF"/>
      <name val="Arial"/>
      <family val="2"/>
    </font>
    <font>
      <sz val="14"/>
      <color rgb="FF0000FF"/>
      <name val="Arial"/>
      <family val="2"/>
    </font>
    <font>
      <b/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rgb="FFFF0000"/>
      <name val="Arial Narrow"/>
      <family val="2"/>
    </font>
    <font>
      <sz val="8"/>
      <color rgb="FFFF0000"/>
      <name val="Calibri"/>
      <family val="2"/>
      <scheme val="minor"/>
    </font>
    <font>
      <sz val="10"/>
      <color rgb="FF000000"/>
      <name val="Arial"/>
      <family val="2"/>
    </font>
    <font>
      <sz val="16"/>
      <color rgb="FFFF0000"/>
      <name val="Garamond"/>
      <family val="1"/>
    </font>
    <font>
      <sz val="10"/>
      <color rgb="FFFF0000"/>
      <name val="Garamond"/>
      <family val="1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Garamond"/>
      <family val="1"/>
    </font>
    <font>
      <b/>
      <sz val="10"/>
      <color rgb="FFFF0000"/>
      <name val="Garamond"/>
      <family val="1"/>
    </font>
    <font>
      <b/>
      <sz val="10"/>
      <color rgb="FF1C2B33"/>
      <name val="Arial"/>
      <family val="2"/>
    </font>
    <font>
      <sz val="10"/>
      <color theme="1"/>
      <name val="Arial Narrow"/>
      <family val="2"/>
    </font>
    <font>
      <b/>
      <sz val="12"/>
      <color rgb="FF000099"/>
      <name val="Arial"/>
      <family val="2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Arial Narrow"/>
      <family val="2"/>
    </font>
    <font>
      <b/>
      <u/>
      <sz val="16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FF33CC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10"/>
      <color rgb="FF008000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5"/>
      <color theme="1"/>
      <name val="Arial Narrow"/>
      <family val="2"/>
    </font>
    <font>
      <sz val="8"/>
      <color theme="1"/>
      <name val="Arial"/>
      <family val="2"/>
    </font>
    <font>
      <b/>
      <sz val="12"/>
      <color rgb="FFFF0000"/>
      <name val="Arial"/>
      <family val="2"/>
    </font>
    <font>
      <b/>
      <sz val="10"/>
      <color rgb="FF0000FF"/>
      <name val="Arial"/>
      <family val="2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3399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2"/>
      <color theme="0"/>
      <name val="Arial"/>
      <family val="2"/>
    </font>
    <font>
      <sz val="14"/>
      <color rgb="FF000099"/>
      <name val="Arial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Edwardian Script ITC"/>
      <family val="4"/>
    </font>
    <font>
      <sz val="18"/>
      <color rgb="FFC00000"/>
      <name val="Edwardian Script ITC"/>
      <family val="4"/>
    </font>
    <font>
      <sz val="12"/>
      <color theme="1"/>
      <name val="Calibri"/>
      <family val="2"/>
      <scheme val="minor"/>
    </font>
    <font>
      <sz val="11"/>
      <color rgb="FF000099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C00000"/>
      <name val="Arial"/>
      <family val="2"/>
    </font>
    <font>
      <b/>
      <sz val="14"/>
      <name val="Garamond"/>
      <family val="1"/>
    </font>
    <font>
      <sz val="10"/>
      <name val="Arial Narrow"/>
      <family val="2"/>
    </font>
    <font>
      <sz val="12"/>
      <color rgb="FF000099"/>
      <name val="Calibri"/>
      <family val="2"/>
      <scheme val="minor"/>
    </font>
    <font>
      <b/>
      <sz val="10"/>
      <color rgb="FFFF3399"/>
      <name val="Arial"/>
      <family val="2"/>
    </font>
    <font>
      <sz val="11"/>
      <color rgb="FF0000FF"/>
      <name val="Arial"/>
      <family val="2"/>
    </font>
    <font>
      <sz val="14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Roboto"/>
    </font>
    <font>
      <b/>
      <sz val="12"/>
      <color rgb="FF0000CC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20"/>
      <color rgb="FF0000FF"/>
      <name val="Calibri"/>
      <family val="2"/>
      <scheme val="minor"/>
    </font>
    <font>
      <b/>
      <sz val="20"/>
      <color theme="1"/>
      <name val="Arial Narrow"/>
      <family val="2"/>
    </font>
    <font>
      <sz val="14"/>
      <color rgb="FFFF3399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rgb="FFFF0000"/>
      <name val="Arial"/>
      <family val="2"/>
    </font>
    <font>
      <b/>
      <sz val="18"/>
      <color rgb="FFFF0000"/>
      <name val="Arial"/>
      <family val="2"/>
    </font>
    <font>
      <b/>
      <sz val="16"/>
      <color theme="1"/>
      <name val="Arial Narrow"/>
      <family val="2"/>
    </font>
    <font>
      <b/>
      <sz val="11"/>
      <color theme="1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sz val="8"/>
      <color rgb="FFFF0000"/>
      <name val="Arial"/>
      <family val="2"/>
    </font>
    <font>
      <sz val="10"/>
      <color rgb="FFFF0000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9F7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269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9" fillId="0" borderId="0" applyNumberFormat="0" applyFill="0" applyBorder="0" applyAlignment="0" applyProtection="0"/>
  </cellStyleXfs>
  <cellXfs count="966">
    <xf numFmtId="0" fontId="0" fillId="0" borderId="0" xfId="0"/>
    <xf numFmtId="0" fontId="0" fillId="2" borderId="0" xfId="0" applyFill="1"/>
    <xf numFmtId="43" fontId="0" fillId="2" borderId="0" xfId="1" applyFont="1" applyFill="1"/>
    <xf numFmtId="43" fontId="0" fillId="5" borderId="0" xfId="1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43" fontId="0" fillId="2" borderId="0" xfId="1" applyFont="1" applyFill="1" applyAlignment="1">
      <alignment vertical="center"/>
    </xf>
    <xf numFmtId="43" fontId="0" fillId="2" borderId="0" xfId="0" applyNumberFormat="1" applyFill="1" applyAlignment="1">
      <alignment vertical="center"/>
    </xf>
    <xf numFmtId="43" fontId="4" fillId="2" borderId="0" xfId="1" applyFont="1" applyFill="1" applyAlignment="1">
      <alignment vertical="center"/>
    </xf>
    <xf numFmtId="43" fontId="0" fillId="2" borderId="0" xfId="1" applyFont="1" applyFill="1" applyAlignment="1">
      <alignment horizontal="right" vertical="center"/>
    </xf>
    <xf numFmtId="0" fontId="0" fillId="10" borderId="0" xfId="0" applyFill="1" applyAlignment="1">
      <alignment vertical="center"/>
    </xf>
    <xf numFmtId="43" fontId="0" fillId="2" borderId="0" xfId="1" applyFont="1" applyFill="1" applyAlignment="1">
      <alignment horizontal="center" vertical="center"/>
    </xf>
    <xf numFmtId="43" fontId="11" fillId="8" borderId="0" xfId="0" applyNumberFormat="1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3" fontId="11" fillId="3" borderId="0" xfId="0" applyNumberFormat="1" applyFont="1" applyFill="1" applyAlignment="1">
      <alignment vertical="center"/>
    </xf>
    <xf numFmtId="43" fontId="8" fillId="6" borderId="0" xfId="1" applyFont="1" applyFill="1" applyAlignment="1">
      <alignment horizontal="center" vertical="center"/>
    </xf>
    <xf numFmtId="43" fontId="0" fillId="5" borderId="0" xfId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43" fontId="0" fillId="5" borderId="0" xfId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4" fillId="10" borderId="0" xfId="0" applyFont="1" applyFill="1" applyAlignment="1">
      <alignment vertical="center"/>
    </xf>
    <xf numFmtId="43" fontId="14" fillId="10" borderId="0" xfId="1" applyFont="1" applyFill="1" applyAlignment="1">
      <alignment vertical="center"/>
    </xf>
    <xf numFmtId="0" fontId="15" fillId="10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43" fontId="0" fillId="4" borderId="0" xfId="1" applyFont="1" applyFill="1" applyAlignment="1">
      <alignment vertical="center"/>
    </xf>
    <xf numFmtId="43" fontId="6" fillId="4" borderId="0" xfId="1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165" fontId="0" fillId="6" borderId="0" xfId="1" applyNumberFormat="1" applyFont="1" applyFill="1" applyAlignment="1">
      <alignment vertical="center"/>
    </xf>
    <xf numFmtId="43" fontId="0" fillId="6" borderId="0" xfId="1" applyFont="1" applyFill="1" applyAlignment="1">
      <alignment vertical="center"/>
    </xf>
    <xf numFmtId="43" fontId="8" fillId="6" borderId="0" xfId="1" applyFont="1" applyFill="1" applyAlignment="1">
      <alignment vertical="center"/>
    </xf>
    <xf numFmtId="43" fontId="0" fillId="7" borderId="0" xfId="1" applyFont="1" applyFill="1" applyAlignment="1">
      <alignment vertical="center"/>
    </xf>
    <xf numFmtId="43" fontId="0" fillId="6" borderId="0" xfId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3" fontId="8" fillId="2" borderId="0" xfId="1" applyFont="1" applyFill="1" applyAlignment="1">
      <alignment vertical="center"/>
    </xf>
    <xf numFmtId="16" fontId="0" fillId="6" borderId="0" xfId="0" applyNumberFormat="1" applyFill="1" applyAlignment="1">
      <alignment horizontal="right" vertical="center"/>
    </xf>
    <xf numFmtId="43" fontId="8" fillId="2" borderId="0" xfId="1" applyFont="1" applyFill="1" applyAlignment="1">
      <alignment horizontal="center" vertical="center"/>
    </xf>
    <xf numFmtId="43" fontId="13" fillId="6" borderId="0" xfId="1" applyFont="1" applyFill="1" applyAlignment="1">
      <alignment horizontal="center" vertical="center"/>
    </xf>
    <xf numFmtId="16" fontId="4" fillId="6" borderId="0" xfId="0" applyNumberFormat="1" applyFont="1" applyFill="1" applyAlignment="1">
      <alignment horizontal="right" vertical="center"/>
    </xf>
    <xf numFmtId="43" fontId="9" fillId="6" borderId="0" xfId="0" applyNumberFormat="1" applyFont="1" applyFill="1" applyAlignment="1">
      <alignment horizontal="center" vertical="center"/>
    </xf>
    <xf numFmtId="43" fontId="0" fillId="10" borderId="0" xfId="1" applyFont="1" applyFill="1" applyAlignment="1">
      <alignment vertical="center"/>
    </xf>
    <xf numFmtId="0" fontId="6" fillId="12" borderId="0" xfId="0" applyFont="1" applyFill="1" applyAlignment="1">
      <alignment vertical="center"/>
    </xf>
    <xf numFmtId="43" fontId="6" fillId="12" borderId="0" xfId="1" applyFont="1" applyFill="1" applyAlignment="1">
      <alignment vertical="center"/>
    </xf>
    <xf numFmtId="0" fontId="19" fillId="12" borderId="0" xfId="0" applyFont="1" applyFill="1" applyAlignment="1">
      <alignment vertical="center"/>
    </xf>
    <xf numFmtId="43" fontId="0" fillId="4" borderId="0" xfId="1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6" fillId="12" borderId="0" xfId="0" quotePrefix="1" applyFont="1" applyFill="1" applyAlignment="1">
      <alignment vertical="center"/>
    </xf>
    <xf numFmtId="0" fontId="20" fillId="12" borderId="0" xfId="0" applyFont="1" applyFill="1"/>
    <xf numFmtId="0" fontId="20" fillId="0" borderId="0" xfId="0" applyFont="1"/>
    <xf numFmtId="0" fontId="22" fillId="12" borderId="0" xfId="0" applyFont="1" applyFill="1" applyAlignment="1">
      <alignment vertical="center"/>
    </xf>
    <xf numFmtId="0" fontId="26" fillId="12" borderId="0" xfId="0" applyFont="1" applyFill="1"/>
    <xf numFmtId="0" fontId="28" fillId="12" borderId="0" xfId="0" applyFont="1" applyFill="1" applyAlignment="1">
      <alignment horizontal="center"/>
    </xf>
    <xf numFmtId="0" fontId="29" fillId="12" borderId="0" xfId="0" applyFont="1" applyFill="1"/>
    <xf numFmtId="0" fontId="28" fillId="12" borderId="0" xfId="0" applyFont="1" applyFill="1"/>
    <xf numFmtId="0" fontId="30" fillId="12" borderId="0" xfId="0" applyFont="1" applyFill="1"/>
    <xf numFmtId="0" fontId="30" fillId="12" borderId="0" xfId="0" applyFont="1" applyFill="1" applyAlignment="1">
      <alignment horizontal="center"/>
    </xf>
    <xf numFmtId="0" fontId="31" fillId="12" borderId="0" xfId="0" applyFont="1" applyFill="1" applyAlignment="1">
      <alignment vertical="center" wrapText="1"/>
    </xf>
    <xf numFmtId="0" fontId="31" fillId="12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31" fillId="0" borderId="0" xfId="0" applyFont="1"/>
    <xf numFmtId="0" fontId="32" fillId="0" borderId="1" xfId="0" applyFont="1" applyBorder="1" applyAlignment="1">
      <alignment vertical="center"/>
    </xf>
    <xf numFmtId="1" fontId="28" fillId="12" borderId="0" xfId="0" applyNumberFormat="1" applyFont="1" applyFill="1" applyAlignment="1">
      <alignment horizontal="center"/>
    </xf>
    <xf numFmtId="0" fontId="28" fillId="0" borderId="0" xfId="0" applyFont="1"/>
    <xf numFmtId="0" fontId="34" fillId="12" borderId="0" xfId="0" applyFont="1" applyFill="1" applyAlignment="1">
      <alignment horizontal="center"/>
    </xf>
    <xf numFmtId="0" fontId="20" fillId="12" borderId="0" xfId="0" applyFont="1" applyFill="1" applyAlignment="1">
      <alignment vertical="center" wrapText="1"/>
    </xf>
    <xf numFmtId="1" fontId="28" fillId="12" borderId="0" xfId="0" applyNumberFormat="1" applyFont="1" applyFill="1" applyAlignment="1">
      <alignment horizontal="center" vertical="center" wrapText="1"/>
    </xf>
    <xf numFmtId="0" fontId="33" fillId="7" borderId="0" xfId="0" applyFont="1" applyFill="1" applyAlignment="1">
      <alignment horizontal="center" vertical="center" wrapText="1"/>
    </xf>
    <xf numFmtId="1" fontId="20" fillId="12" borderId="0" xfId="0" applyNumberFormat="1" applyFont="1" applyFill="1" applyAlignment="1">
      <alignment horizontal="center"/>
    </xf>
    <xf numFmtId="0" fontId="28" fillId="0" borderId="1" xfId="0" applyFont="1" applyBorder="1"/>
    <xf numFmtId="0" fontId="20" fillId="12" borderId="0" xfId="0" applyFont="1" applyFill="1" applyAlignment="1">
      <alignment horizontal="left" vertical="center" wrapText="1"/>
    </xf>
    <xf numFmtId="0" fontId="30" fillId="0" borderId="0" xfId="0" applyFont="1"/>
    <xf numFmtId="0" fontId="28" fillId="12" borderId="0" xfId="0" applyFont="1" applyFill="1" applyAlignment="1">
      <alignment horizontal="left" vertical="center" wrapText="1"/>
    </xf>
    <xf numFmtId="0" fontId="26" fillId="0" borderId="0" xfId="0" applyFont="1"/>
    <xf numFmtId="0" fontId="20" fillId="0" borderId="1" xfId="0" applyFont="1" applyBorder="1" applyAlignment="1">
      <alignment vertical="center"/>
    </xf>
    <xf numFmtId="0" fontId="37" fillId="12" borderId="0" xfId="0" applyFont="1" applyFill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35" fillId="7" borderId="0" xfId="0" applyFont="1" applyFill="1" applyAlignment="1">
      <alignment horizontal="center"/>
    </xf>
    <xf numFmtId="0" fontId="34" fillId="12" borderId="0" xfId="0" applyFont="1" applyFill="1" applyAlignment="1">
      <alignment horizontal="left"/>
    </xf>
    <xf numFmtId="0" fontId="31" fillId="12" borderId="0" xfId="0" applyFont="1" applyFill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/>
    </xf>
    <xf numFmtId="0" fontId="20" fillId="12" borderId="1" xfId="0" applyFont="1" applyFill="1" applyBorder="1" applyAlignment="1">
      <alignment horizontal="left" vertical="center" wrapText="1"/>
    </xf>
    <xf numFmtId="0" fontId="21" fillId="12" borderId="0" xfId="0" applyFont="1" applyFill="1" applyAlignment="1">
      <alignment horizontal="center"/>
    </xf>
    <xf numFmtId="0" fontId="20" fillId="12" borderId="0" xfId="0" applyFont="1" applyFill="1" applyAlignment="1">
      <alignment horizontal="center" vertical="center" wrapText="1"/>
    </xf>
    <xf numFmtId="0" fontId="20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8" fillId="12" borderId="0" xfId="0" applyFont="1" applyFill="1"/>
    <xf numFmtId="0" fontId="4" fillId="11" borderId="0" xfId="0" applyFont="1" applyFill="1" applyAlignment="1">
      <alignment horizontal="center" vertical="center"/>
    </xf>
    <xf numFmtId="43" fontId="46" fillId="3" borderId="0" xfId="1" applyFont="1" applyFill="1" applyAlignment="1">
      <alignment horizontal="center" vertical="center"/>
    </xf>
    <xf numFmtId="0" fontId="51" fillId="12" borderId="0" xfId="0" applyFont="1" applyFill="1" applyAlignment="1">
      <alignment vertical="center"/>
    </xf>
    <xf numFmtId="0" fontId="55" fillId="12" borderId="0" xfId="0" applyFont="1" applyFill="1" applyAlignment="1">
      <alignment vertical="center" wrapText="1"/>
    </xf>
    <xf numFmtId="0" fontId="63" fillId="7" borderId="0" xfId="0" applyFont="1" applyFill="1" applyAlignment="1">
      <alignment horizontal="center" vertical="center"/>
    </xf>
    <xf numFmtId="0" fontId="60" fillId="7" borderId="0" xfId="0" applyFont="1" applyFill="1" applyAlignment="1">
      <alignment horizontal="center" vertical="center"/>
    </xf>
    <xf numFmtId="0" fontId="63" fillId="12" borderId="0" xfId="0" applyFont="1" applyFill="1" applyAlignment="1">
      <alignment horizontal="center" vertical="center"/>
    </xf>
    <xf numFmtId="0" fontId="65" fillId="12" borderId="0" xfId="0" applyFont="1" applyFill="1"/>
    <xf numFmtId="0" fontId="64" fillId="0" borderId="0" xfId="0" applyFont="1" applyAlignment="1">
      <alignment horizontal="center" vertical="center" wrapText="1"/>
    </xf>
    <xf numFmtId="0" fontId="36" fillId="0" borderId="0" xfId="0" applyFont="1" applyAlignment="1">
      <alignment horizontal="left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68" fillId="12" borderId="1" xfId="0" applyFont="1" applyFill="1" applyBorder="1" applyAlignment="1">
      <alignment horizontal="center" vertical="center" wrapText="1"/>
    </xf>
    <xf numFmtId="0" fontId="6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21" fillId="12" borderId="0" xfId="0" applyFont="1" applyFill="1" applyAlignment="1">
      <alignment horizontal="center" vertical="center" wrapText="1"/>
    </xf>
    <xf numFmtId="0" fontId="71" fillId="12" borderId="1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" fontId="20" fillId="12" borderId="0" xfId="0" applyNumberFormat="1" applyFont="1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72" fillId="12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12" borderId="0" xfId="0" applyFill="1" applyAlignment="1">
      <alignment horizontal="right"/>
    </xf>
    <xf numFmtId="0" fontId="0" fillId="2" borderId="0" xfId="0" applyFill="1" applyAlignment="1">
      <alignment horizontal="right"/>
    </xf>
    <xf numFmtId="43" fontId="0" fillId="2" borderId="0" xfId="1" applyFont="1" applyFill="1" applyAlignment="1"/>
    <xf numFmtId="43" fontId="0" fillId="2" borderId="0" xfId="0" applyNumberFormat="1" applyFill="1"/>
    <xf numFmtId="165" fontId="1" fillId="6" borderId="0" xfId="1" applyNumberFormat="1" applyFont="1" applyFill="1" applyAlignment="1">
      <alignment vertical="center"/>
    </xf>
    <xf numFmtId="43" fontId="1" fillId="6" borderId="0" xfId="1" applyFont="1" applyFill="1" applyAlignment="1">
      <alignment vertical="center"/>
    </xf>
    <xf numFmtId="43" fontId="1" fillId="7" borderId="0" xfId="1" applyFont="1" applyFill="1" applyAlignment="1">
      <alignment vertical="center"/>
    </xf>
    <xf numFmtId="43" fontId="3" fillId="2" borderId="0" xfId="1" applyFont="1" applyFill="1" applyAlignment="1">
      <alignment horizontal="center" vertical="center"/>
    </xf>
    <xf numFmtId="168" fontId="3" fillId="2" borderId="0" xfId="1" applyNumberFormat="1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0" fillId="7" borderId="0" xfId="0" applyFill="1"/>
    <xf numFmtId="0" fontId="5" fillId="7" borderId="0" xfId="0" applyFont="1" applyFill="1" applyAlignment="1">
      <alignment vertical="center" wrapText="1"/>
    </xf>
    <xf numFmtId="164" fontId="0" fillId="12" borderId="0" xfId="0" applyNumberFormat="1" applyFill="1"/>
    <xf numFmtId="166" fontId="0" fillId="0" borderId="0" xfId="0" applyNumberFormat="1"/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 wrapText="1"/>
    </xf>
    <xf numFmtId="43" fontId="1" fillId="12" borderId="0" xfId="1" applyFont="1" applyFill="1"/>
    <xf numFmtId="0" fontId="37" fillId="12" borderId="1" xfId="0" applyFont="1" applyFill="1" applyBorder="1" applyAlignment="1">
      <alignment horizontal="left" vertical="center" wrapText="1"/>
    </xf>
    <xf numFmtId="0" fontId="0" fillId="12" borderId="0" xfId="0" applyFill="1" applyAlignment="1">
      <alignment horizontal="right" vertical="center"/>
    </xf>
    <xf numFmtId="165" fontId="0" fillId="12" borderId="0" xfId="1" applyNumberFormat="1" applyFont="1" applyFill="1" applyAlignment="1">
      <alignment vertical="center"/>
    </xf>
    <xf numFmtId="43" fontId="0" fillId="12" borderId="0" xfId="1" applyFont="1" applyFill="1" applyAlignment="1">
      <alignment vertical="center"/>
    </xf>
    <xf numFmtId="0" fontId="9" fillId="12" borderId="0" xfId="0" applyFont="1" applyFill="1" applyAlignment="1">
      <alignment horizontal="center" vertical="center"/>
    </xf>
    <xf numFmtId="43" fontId="8" fillId="12" borderId="0" xfId="1" applyFont="1" applyFill="1" applyAlignment="1">
      <alignment vertical="center"/>
    </xf>
    <xf numFmtId="16" fontId="0" fillId="12" borderId="0" xfId="0" applyNumberFormat="1" applyFill="1" applyAlignment="1">
      <alignment horizontal="right" vertical="center"/>
    </xf>
    <xf numFmtId="165" fontId="1" fillId="12" borderId="0" xfId="1" applyNumberFormat="1" applyFont="1" applyFill="1" applyAlignment="1">
      <alignment vertical="center"/>
    </xf>
    <xf numFmtId="43" fontId="1" fillId="12" borderId="0" xfId="1" applyFont="1" applyFill="1" applyAlignment="1">
      <alignment vertical="center"/>
    </xf>
    <xf numFmtId="166" fontId="0" fillId="0" borderId="0" xfId="0" applyNumberFormat="1" applyAlignment="1">
      <alignment vertical="center"/>
    </xf>
    <xf numFmtId="43" fontId="0" fillId="0" borderId="0" xfId="1" applyFont="1" applyAlignment="1">
      <alignment vertical="center"/>
    </xf>
    <xf numFmtId="0" fontId="0" fillId="0" borderId="0" xfId="0" applyAlignment="1">
      <alignment vertical="center"/>
    </xf>
    <xf numFmtId="43" fontId="4" fillId="0" borderId="0" xfId="1" applyFont="1" applyAlignment="1">
      <alignment vertic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vertical="center"/>
    </xf>
    <xf numFmtId="43" fontId="4" fillId="12" borderId="0" xfId="1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64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69" fillId="12" borderId="0" xfId="0" applyFont="1" applyFill="1" applyAlignment="1">
      <alignment horizontal="center" vertical="center" wrapText="1"/>
    </xf>
    <xf numFmtId="0" fontId="28" fillId="12" borderId="0" xfId="0" applyFont="1" applyFill="1" applyAlignment="1">
      <alignment vertical="center"/>
    </xf>
    <xf numFmtId="0" fontId="28" fillId="0" borderId="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55" fillId="12" borderId="0" xfId="0" applyFont="1" applyFill="1" applyAlignment="1">
      <alignment horizontal="center" vertical="center"/>
    </xf>
    <xf numFmtId="0" fontId="68" fillId="12" borderId="0" xfId="0" applyFont="1" applyFill="1" applyAlignment="1">
      <alignment horizontal="center" vertical="center" wrapText="1"/>
    </xf>
    <xf numFmtId="167" fontId="0" fillId="12" borderId="0" xfId="0" applyNumberFormat="1" applyFill="1" applyAlignment="1">
      <alignment horizontal="right" vertical="center"/>
    </xf>
    <xf numFmtId="0" fontId="42" fillId="12" borderId="0" xfId="0" applyFont="1" applyFill="1" applyAlignment="1">
      <alignment vertical="center"/>
    </xf>
    <xf numFmtId="0" fontId="48" fillId="12" borderId="0" xfId="0" applyFont="1" applyFill="1" applyAlignment="1">
      <alignment horizontal="center" vertical="center"/>
    </xf>
    <xf numFmtId="0" fontId="49" fillId="12" borderId="0" xfId="0" applyFont="1" applyFill="1" applyAlignment="1">
      <alignment vertical="center"/>
    </xf>
    <xf numFmtId="0" fontId="52" fillId="12" borderId="0" xfId="0" applyFont="1" applyFill="1" applyAlignment="1">
      <alignment vertical="center"/>
    </xf>
    <xf numFmtId="0" fontId="52" fillId="12" borderId="0" xfId="0" applyFont="1" applyFill="1" applyAlignment="1">
      <alignment horizontal="center" vertical="center"/>
    </xf>
    <xf numFmtId="0" fontId="53" fillId="12" borderId="0" xfId="0" applyFont="1" applyFill="1" applyAlignment="1">
      <alignment vertical="center"/>
    </xf>
    <xf numFmtId="0" fontId="54" fillId="12" borderId="0" xfId="0" applyFont="1" applyFill="1" applyAlignment="1">
      <alignment vertical="center"/>
    </xf>
    <xf numFmtId="0" fontId="55" fillId="12" borderId="0" xfId="0" applyFont="1" applyFill="1" applyAlignment="1">
      <alignment vertical="center"/>
    </xf>
    <xf numFmtId="0" fontId="56" fillId="12" borderId="0" xfId="0" applyFont="1" applyFill="1" applyAlignment="1">
      <alignment vertical="center"/>
    </xf>
    <xf numFmtId="0" fontId="57" fillId="12" borderId="0" xfId="0" applyFont="1" applyFill="1" applyAlignment="1">
      <alignment vertical="center"/>
    </xf>
    <xf numFmtId="0" fontId="57" fillId="17" borderId="0" xfId="0" applyFont="1" applyFill="1" applyAlignment="1">
      <alignment vertical="center"/>
    </xf>
    <xf numFmtId="0" fontId="48" fillId="12" borderId="0" xfId="0" applyFont="1" applyFill="1" applyAlignment="1">
      <alignment vertical="center"/>
    </xf>
    <xf numFmtId="0" fontId="48" fillId="17" borderId="0" xfId="0" applyFont="1" applyFill="1" applyAlignment="1">
      <alignment horizontal="center" vertical="center"/>
    </xf>
    <xf numFmtId="0" fontId="58" fillId="12" borderId="0" xfId="0" applyFont="1" applyFill="1" applyAlignment="1">
      <alignment vertical="center"/>
    </xf>
    <xf numFmtId="0" fontId="59" fillId="12" borderId="0" xfId="0" applyFont="1" applyFill="1" applyAlignment="1">
      <alignment vertical="center"/>
    </xf>
    <xf numFmtId="0" fontId="42" fillId="12" borderId="0" xfId="0" applyFont="1" applyFill="1" applyAlignment="1">
      <alignment horizontal="center" vertical="center"/>
    </xf>
    <xf numFmtId="0" fontId="60" fillId="12" borderId="0" xfId="0" applyFont="1" applyFill="1" applyAlignment="1">
      <alignment vertical="center"/>
    </xf>
    <xf numFmtId="0" fontId="26" fillId="12" borderId="0" xfId="0" applyFont="1" applyFill="1" applyAlignment="1">
      <alignment horizontal="center" vertical="center"/>
    </xf>
    <xf numFmtId="43" fontId="61" fillId="12" borderId="0" xfId="1" applyFont="1" applyFill="1" applyAlignment="1">
      <alignment vertical="center"/>
    </xf>
    <xf numFmtId="0" fontId="62" fillId="12" borderId="0" xfId="0" applyFont="1" applyFill="1" applyAlignment="1">
      <alignment horizontal="center" vertical="center"/>
    </xf>
    <xf numFmtId="164" fontId="56" fillId="12" borderId="0" xfId="0" applyNumberFormat="1" applyFont="1" applyFill="1" applyAlignment="1">
      <alignment vertical="center"/>
    </xf>
    <xf numFmtId="43" fontId="56" fillId="12" borderId="0" xfId="1" applyFont="1" applyFill="1" applyAlignment="1">
      <alignment vertical="center"/>
    </xf>
    <xf numFmtId="0" fontId="60" fillId="12" borderId="0" xfId="0" applyFont="1" applyFill="1" applyAlignment="1">
      <alignment horizontal="center" vertical="center"/>
    </xf>
    <xf numFmtId="0" fontId="64" fillId="12" borderId="0" xfId="0" applyFont="1" applyFill="1" applyAlignment="1">
      <alignment horizontal="center" vertical="center"/>
    </xf>
    <xf numFmtId="0" fontId="65" fillId="12" borderId="0" xfId="0" applyFont="1" applyFill="1" applyAlignment="1">
      <alignment vertical="center"/>
    </xf>
    <xf numFmtId="0" fontId="56" fillId="0" borderId="0" xfId="0" applyFont="1" applyAlignment="1">
      <alignment vertical="center"/>
    </xf>
    <xf numFmtId="0" fontId="65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67" fillId="0" borderId="0" xfId="0" applyFont="1" applyAlignment="1">
      <alignment vertical="center" wrapText="1"/>
    </xf>
    <xf numFmtId="0" fontId="58" fillId="0" borderId="0" xfId="0" applyFont="1" applyAlignment="1">
      <alignment vertical="center"/>
    </xf>
    <xf numFmtId="0" fontId="66" fillId="0" borderId="0" xfId="0" applyFont="1" applyAlignment="1">
      <alignment vertical="center" wrapText="1"/>
    </xf>
    <xf numFmtId="0" fontId="57" fillId="3" borderId="0" xfId="0" applyFont="1" applyFill="1" applyAlignment="1">
      <alignment horizontal="center" vertical="center"/>
    </xf>
    <xf numFmtId="0" fontId="48" fillId="3" borderId="0" xfId="0" applyFont="1" applyFill="1" applyAlignment="1">
      <alignment horizontal="center" vertical="center"/>
    </xf>
    <xf numFmtId="0" fontId="80" fillId="12" borderId="0" xfId="0" applyFont="1" applyFill="1" applyAlignment="1">
      <alignment horizontal="center" vertical="center"/>
    </xf>
    <xf numFmtId="0" fontId="81" fillId="7" borderId="0" xfId="0" applyFont="1" applyFill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2" fillId="0" borderId="0" xfId="0" applyFont="1"/>
    <xf numFmtId="0" fontId="64" fillId="0" borderId="0" xfId="0" applyFont="1"/>
    <xf numFmtId="0" fontId="0" fillId="0" borderId="0" xfId="0" applyAlignment="1">
      <alignment horizontal="center" wrapText="1"/>
    </xf>
    <xf numFmtId="43" fontId="0" fillId="0" borderId="0" xfId="1" applyFont="1" applyAlignment="1">
      <alignment horizontal="center"/>
    </xf>
    <xf numFmtId="0" fontId="36" fillId="0" borderId="0" xfId="0" applyFont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43" fontId="36" fillId="0" borderId="0" xfId="1" applyFont="1" applyFill="1" applyAlignment="1">
      <alignment vertical="center" wrapText="1"/>
    </xf>
    <xf numFmtId="0" fontId="0" fillId="0" borderId="0" xfId="0" quotePrefix="1" applyAlignme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36" fillId="0" borderId="0" xfId="0" applyFont="1" applyAlignment="1">
      <alignment vertical="center"/>
    </xf>
    <xf numFmtId="0" fontId="83" fillId="0" borderId="0" xfId="0" applyFont="1"/>
    <xf numFmtId="43" fontId="83" fillId="0" borderId="0" xfId="0" applyNumberFormat="1" applyFont="1"/>
    <xf numFmtId="0" fontId="35" fillId="0" borderId="0" xfId="0" applyFont="1" applyAlignment="1">
      <alignment horizontal="center"/>
    </xf>
    <xf numFmtId="0" fontId="89" fillId="0" borderId="0" xfId="0" applyFont="1" applyAlignment="1">
      <alignment vertical="center"/>
    </xf>
    <xf numFmtId="0" fontId="90" fillId="0" borderId="0" xfId="0" applyFont="1" applyAlignment="1">
      <alignment vertical="center"/>
    </xf>
    <xf numFmtId="0" fontId="91" fillId="0" borderId="0" xfId="0" applyFont="1"/>
    <xf numFmtId="0" fontId="64" fillId="0" borderId="0" xfId="0" applyFont="1" applyAlignment="1">
      <alignment vertical="center"/>
    </xf>
    <xf numFmtId="0" fontId="92" fillId="0" borderId="0" xfId="0" applyFont="1"/>
    <xf numFmtId="0" fontId="64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/>
    </xf>
    <xf numFmtId="0" fontId="94" fillId="0" borderId="0" xfId="0" applyFont="1" applyAlignment="1">
      <alignment horizontal="center" vertical="center"/>
    </xf>
    <xf numFmtId="0" fontId="28" fillId="12" borderId="0" xfId="0" applyFont="1" applyFill="1" applyAlignment="1">
      <alignment horizontal="center" vertical="center" wrapText="1"/>
    </xf>
    <xf numFmtId="0" fontId="96" fillId="12" borderId="1" xfId="0" applyFont="1" applyFill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28" fillId="12" borderId="0" xfId="0" applyFont="1" applyFill="1" applyAlignment="1">
      <alignment vertical="top"/>
    </xf>
    <xf numFmtId="0" fontId="30" fillId="12" borderId="0" xfId="0" applyFont="1" applyFill="1" applyAlignment="1">
      <alignment vertical="top"/>
    </xf>
    <xf numFmtId="0" fontId="21" fillId="12" borderId="0" xfId="0" applyFont="1" applyFill="1" applyAlignment="1">
      <alignment horizontal="center" vertical="top" wrapText="1"/>
    </xf>
    <xf numFmtId="1" fontId="28" fillId="12" borderId="0" xfId="0" applyNumberFormat="1" applyFont="1" applyFill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31" fillId="0" borderId="0" xfId="0" applyFont="1" applyAlignment="1">
      <alignment vertical="top"/>
    </xf>
    <xf numFmtId="0" fontId="64" fillId="0" borderId="0" xfId="0" applyFont="1" applyAlignment="1">
      <alignment vertical="top"/>
    </xf>
    <xf numFmtId="0" fontId="28" fillId="0" borderId="0" xfId="0" applyFont="1" applyAlignment="1">
      <alignment vertical="top"/>
    </xf>
    <xf numFmtId="0" fontId="21" fillId="12" borderId="0" xfId="0" applyFont="1" applyFill="1" applyAlignment="1">
      <alignment horizontal="center" wrapText="1"/>
    </xf>
    <xf numFmtId="0" fontId="28" fillId="12" borderId="0" xfId="0" applyFont="1" applyFill="1" applyAlignment="1">
      <alignment horizontal="center" vertical="top" wrapText="1"/>
    </xf>
    <xf numFmtId="0" fontId="20" fillId="12" borderId="2" xfId="0" applyFont="1" applyFill="1" applyBorder="1" applyAlignment="1">
      <alignment horizontal="center" vertical="center" wrapText="1"/>
    </xf>
    <xf numFmtId="0" fontId="20" fillId="12" borderId="0" xfId="0" applyFont="1" applyFill="1" applyAlignment="1">
      <alignment vertical="center"/>
    </xf>
    <xf numFmtId="0" fontId="20" fillId="12" borderId="1" xfId="0" applyFont="1" applyFill="1" applyBorder="1" applyAlignment="1">
      <alignment vertical="center"/>
    </xf>
    <xf numFmtId="0" fontId="20" fillId="12" borderId="1" xfId="0" applyFont="1" applyFill="1" applyBorder="1" applyAlignment="1">
      <alignment horizontal="left" vertical="center"/>
    </xf>
    <xf numFmtId="0" fontId="64" fillId="12" borderId="1" xfId="0" applyFont="1" applyFill="1" applyBorder="1" applyAlignment="1">
      <alignment vertical="center"/>
    </xf>
    <xf numFmtId="0" fontId="20" fillId="12" borderId="0" xfId="0" applyFont="1" applyFill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36" fillId="12" borderId="1" xfId="0" applyFont="1" applyFill="1" applyBorder="1" applyAlignment="1">
      <alignment horizontal="center" vertical="center" wrapText="1"/>
    </xf>
    <xf numFmtId="0" fontId="37" fillId="12" borderId="2" xfId="0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166" fontId="44" fillId="0" borderId="0" xfId="0" applyNumberFormat="1" applyFont="1"/>
    <xf numFmtId="1" fontId="44" fillId="0" borderId="0" xfId="0" applyNumberFormat="1" applyFont="1" applyAlignment="1">
      <alignment horizontal="center"/>
    </xf>
    <xf numFmtId="0" fontId="44" fillId="0" borderId="0" xfId="0" applyFont="1"/>
    <xf numFmtId="43" fontId="44" fillId="0" borderId="0" xfId="1" applyFont="1"/>
    <xf numFmtId="0" fontId="28" fillId="12" borderId="0" xfId="0" applyFont="1" applyFill="1" applyAlignment="1">
      <alignment horizontal="center" vertical="top"/>
    </xf>
    <xf numFmtId="0" fontId="28" fillId="12" borderId="0" xfId="0" applyFont="1" applyFill="1" applyAlignment="1">
      <alignment wrapText="1"/>
    </xf>
    <xf numFmtId="0" fontId="28" fillId="12" borderId="0" xfId="0" applyFont="1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43" fontId="0" fillId="4" borderId="0" xfId="1" applyFont="1" applyFill="1" applyAlignment="1">
      <alignment horizontal="center" vertical="center" wrapText="1"/>
    </xf>
    <xf numFmtId="43" fontId="8" fillId="4" borderId="0" xfId="1" applyFont="1" applyFill="1" applyAlignment="1">
      <alignment horizontal="center" vertical="center"/>
    </xf>
    <xf numFmtId="0" fontId="0" fillId="21" borderId="0" xfId="0" applyFill="1" applyAlignment="1">
      <alignment horizontal="right" vertical="center"/>
    </xf>
    <xf numFmtId="43" fontId="4" fillId="21" borderId="0" xfId="1" applyFont="1" applyFill="1" applyAlignment="1">
      <alignment vertical="center"/>
    </xf>
    <xf numFmtId="43" fontId="0" fillId="21" borderId="0" xfId="1" applyFont="1" applyFill="1" applyAlignment="1">
      <alignment horizontal="right" vertical="center"/>
    </xf>
    <xf numFmtId="43" fontId="0" fillId="21" borderId="0" xfId="1" applyFont="1" applyFill="1" applyAlignment="1">
      <alignment vertical="center"/>
    </xf>
    <xf numFmtId="0" fontId="0" fillId="21" borderId="0" xfId="0" applyFill="1" applyAlignment="1">
      <alignment horizontal="center" vertical="center"/>
    </xf>
    <xf numFmtId="43" fontId="5" fillId="12" borderId="0" xfId="1" applyFont="1" applyFill="1" applyAlignment="1">
      <alignment vertical="center"/>
    </xf>
    <xf numFmtId="0" fontId="4" fillId="6" borderId="0" xfId="0" applyFont="1" applyFill="1" applyAlignment="1">
      <alignment horizontal="right" vertical="center"/>
    </xf>
    <xf numFmtId="43" fontId="3" fillId="12" borderId="0" xfId="1" applyFont="1" applyFill="1" applyAlignment="1">
      <alignment vertical="center"/>
    </xf>
    <xf numFmtId="43" fontId="3" fillId="21" borderId="0" xfId="1" applyFont="1" applyFill="1" applyAlignment="1">
      <alignment vertical="center"/>
    </xf>
    <xf numFmtId="43" fontId="15" fillId="21" borderId="0" xfId="1" applyFont="1" applyFill="1" applyAlignment="1">
      <alignment vertical="center"/>
    </xf>
    <xf numFmtId="43" fontId="4" fillId="4" borderId="0" xfId="1" applyFont="1" applyFill="1" applyAlignment="1">
      <alignment horizontal="center" vertical="center"/>
    </xf>
    <xf numFmtId="43" fontId="4" fillId="7" borderId="0" xfId="1" applyFont="1" applyFill="1" applyAlignment="1">
      <alignment vertical="center"/>
    </xf>
    <xf numFmtId="0" fontId="4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2" fillId="12" borderId="0" xfId="0" applyFont="1" applyFill="1" applyAlignment="1">
      <alignment horizontal="center" vertical="center"/>
    </xf>
    <xf numFmtId="0" fontId="102" fillId="2" borderId="0" xfId="0" applyFont="1" applyFill="1" applyAlignment="1">
      <alignment horizontal="center" vertical="center"/>
    </xf>
    <xf numFmtId="43" fontId="102" fillId="12" borderId="0" xfId="1" applyFont="1" applyFill="1" applyAlignment="1">
      <alignment horizontal="center" vertical="center"/>
    </xf>
    <xf numFmtId="43" fontId="102" fillId="2" borderId="0" xfId="1" applyFont="1" applyFill="1" applyAlignment="1">
      <alignment horizontal="center" vertical="center"/>
    </xf>
    <xf numFmtId="43" fontId="103" fillId="12" borderId="0" xfId="1" applyFont="1" applyFill="1" applyAlignment="1">
      <alignment horizontal="center" vertical="center"/>
    </xf>
    <xf numFmtId="43" fontId="102" fillId="6" borderId="0" xfId="1" applyFont="1" applyFill="1" applyAlignment="1">
      <alignment horizontal="center" vertical="center"/>
    </xf>
    <xf numFmtId="0" fontId="64" fillId="12" borderId="0" xfId="0" applyFont="1" applyFill="1" applyAlignment="1">
      <alignment horizontal="center" vertical="center" wrapText="1"/>
    </xf>
    <xf numFmtId="0" fontId="20" fillId="12" borderId="0" xfId="0" applyFont="1" applyFill="1" applyAlignment="1">
      <alignment wrapText="1"/>
    </xf>
    <xf numFmtId="0" fontId="20" fillId="12" borderId="0" xfId="0" applyFont="1" applyFill="1" applyAlignment="1">
      <alignment horizontal="center" vertical="top" wrapText="1"/>
    </xf>
    <xf numFmtId="0" fontId="108" fillId="12" borderId="1" xfId="0" applyFont="1" applyFill="1" applyBorder="1" applyAlignment="1">
      <alignment horizontal="center" vertical="center" wrapText="1"/>
    </xf>
    <xf numFmtId="0" fontId="96" fillId="12" borderId="0" xfId="0" applyFont="1" applyFill="1" applyAlignment="1">
      <alignment horizontal="center" vertical="center" wrapText="1"/>
    </xf>
    <xf numFmtId="1" fontId="20" fillId="12" borderId="0" xfId="0" applyNumberFormat="1" applyFont="1" applyFill="1" applyAlignment="1">
      <alignment horizontal="center" vertical="top"/>
    </xf>
    <xf numFmtId="0" fontId="37" fillId="12" borderId="0" xfId="0" applyFont="1" applyFill="1" applyAlignment="1">
      <alignment horizontal="center"/>
    </xf>
    <xf numFmtId="0" fontId="36" fillId="0" borderId="1" xfId="0" applyFont="1" applyBorder="1" applyAlignment="1">
      <alignment horizontal="center" vertical="center" wrapText="1"/>
    </xf>
    <xf numFmtId="0" fontId="31" fillId="12" borderId="0" xfId="0" applyFont="1" applyFill="1" applyAlignment="1">
      <alignment horizontal="left" vertical="center" wrapText="1"/>
    </xf>
    <xf numFmtId="0" fontId="64" fillId="12" borderId="0" xfId="0" applyFont="1" applyFill="1" applyAlignment="1">
      <alignment horizontal="left" vertical="center" wrapText="1"/>
    </xf>
    <xf numFmtId="0" fontId="21" fillId="12" borderId="0" xfId="0" applyFont="1" applyFill="1" applyAlignment="1">
      <alignment horizontal="left" vertical="center" wrapText="1"/>
    </xf>
    <xf numFmtId="0" fontId="39" fillId="12" borderId="0" xfId="0" applyFont="1" applyFill="1" applyAlignment="1">
      <alignment horizontal="center" vertical="center" wrapText="1"/>
    </xf>
    <xf numFmtId="0" fontId="40" fillId="12" borderId="0" xfId="0" applyFont="1" applyFill="1" applyAlignment="1">
      <alignment horizontal="left"/>
    </xf>
    <xf numFmtId="0" fontId="30" fillId="12" borderId="0" xfId="0" applyFont="1" applyFill="1" applyAlignment="1">
      <alignment horizontal="left" vertical="center" wrapText="1"/>
    </xf>
    <xf numFmtId="0" fontId="41" fillId="12" borderId="0" xfId="0" applyFont="1" applyFill="1" applyAlignment="1">
      <alignment horizontal="center" vertical="center" wrapText="1"/>
    </xf>
    <xf numFmtId="14" fontId="20" fillId="12" borderId="1" xfId="0" applyNumberFormat="1" applyFont="1" applyFill="1" applyBorder="1" applyAlignment="1">
      <alignment horizontal="left" vertical="center"/>
    </xf>
    <xf numFmtId="43" fontId="6" fillId="21" borderId="0" xfId="1" applyFont="1" applyFill="1" applyAlignment="1">
      <alignment vertical="center"/>
    </xf>
    <xf numFmtId="43" fontId="3" fillId="12" borderId="0" xfId="1" applyFont="1" applyFill="1" applyAlignment="1">
      <alignment horizontal="center" vertical="center"/>
    </xf>
    <xf numFmtId="0" fontId="102" fillId="2" borderId="0" xfId="0" applyFont="1" applyFill="1" applyAlignment="1">
      <alignment vertical="center"/>
    </xf>
    <xf numFmtId="0" fontId="58" fillId="12" borderId="1" xfId="0" applyFont="1" applyFill="1" applyBorder="1" applyAlignment="1">
      <alignment vertical="center"/>
    </xf>
    <xf numFmtId="0" fontId="8" fillId="12" borderId="0" xfId="0" applyFont="1" applyFill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43" fontId="1" fillId="12" borderId="1" xfId="1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43" fontId="4" fillId="12" borderId="1" xfId="1" applyFont="1" applyFill="1" applyBorder="1" applyAlignment="1">
      <alignment vertical="center"/>
    </xf>
    <xf numFmtId="0" fontId="111" fillId="0" borderId="0" xfId="0" applyFont="1" applyAlignment="1">
      <alignment horizontal="left" vertical="center"/>
    </xf>
    <xf numFmtId="43" fontId="4" fillId="0" borderId="0" xfId="1" applyFont="1"/>
    <xf numFmtId="43" fontId="19" fillId="12" borderId="0" xfId="1" applyFont="1" applyFill="1" applyAlignment="1">
      <alignment vertical="center"/>
    </xf>
    <xf numFmtId="0" fontId="21" fillId="12" borderId="0" xfId="0" applyFont="1" applyFill="1" applyAlignment="1">
      <alignment horizontal="center" vertical="center"/>
    </xf>
    <xf numFmtId="43" fontId="44" fillId="12" borderId="0" xfId="1" applyFont="1" applyFill="1" applyAlignment="1">
      <alignment vertical="center"/>
    </xf>
    <xf numFmtId="0" fontId="9" fillId="12" borderId="0" xfId="1" applyNumberFormat="1" applyFont="1" applyFill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6" fillId="12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9" fillId="12" borderId="0" xfId="0" applyFont="1" applyFill="1" applyAlignment="1">
      <alignment vertical="center"/>
    </xf>
    <xf numFmtId="1" fontId="20" fillId="12" borderId="0" xfId="0" applyNumberFormat="1" applyFont="1" applyFill="1" applyAlignment="1">
      <alignment horizontal="center" vertical="center"/>
    </xf>
    <xf numFmtId="1" fontId="30" fillId="12" borderId="0" xfId="0" applyNumberFormat="1" applyFont="1" applyFill="1" applyAlignment="1">
      <alignment horizontal="center" vertical="center"/>
    </xf>
    <xf numFmtId="0" fontId="30" fillId="12" borderId="0" xfId="0" applyFont="1" applyFill="1" applyAlignment="1">
      <alignment vertical="center"/>
    </xf>
    <xf numFmtId="0" fontId="30" fillId="12" borderId="0" xfId="0" applyFont="1" applyFill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1" fontId="28" fillId="12" borderId="0" xfId="0" applyNumberFormat="1" applyFont="1" applyFill="1" applyAlignment="1">
      <alignment horizontal="center" vertical="center"/>
    </xf>
    <xf numFmtId="0" fontId="31" fillId="12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0" fontId="58" fillId="12" borderId="0" xfId="0" applyFont="1" applyFill="1" applyAlignment="1">
      <alignment horizontal="left" vertical="center" wrapText="1"/>
    </xf>
    <xf numFmtId="43" fontId="0" fillId="12" borderId="1" xfId="0" applyNumberFormat="1" applyFill="1" applyBorder="1" applyAlignment="1">
      <alignment horizontal="center" vertical="center"/>
    </xf>
    <xf numFmtId="0" fontId="44" fillId="12" borderId="1" xfId="0" applyFont="1" applyFill="1" applyBorder="1" applyAlignment="1">
      <alignment horizontal="center" vertical="center"/>
    </xf>
    <xf numFmtId="43" fontId="1" fillId="12" borderId="0" xfId="1" applyFont="1" applyFill="1" applyAlignment="1">
      <alignment horizontal="center"/>
    </xf>
    <xf numFmtId="43" fontId="44" fillId="12" borderId="1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83" fillId="0" borderId="0" xfId="0" applyFont="1" applyAlignment="1">
      <alignment horizontal="center"/>
    </xf>
    <xf numFmtId="0" fontId="28" fillId="12" borderId="0" xfId="0" applyFont="1" applyFill="1" applyAlignment="1">
      <alignment horizontal="center" vertical="center"/>
    </xf>
    <xf numFmtId="0" fontId="112" fillId="12" borderId="0" xfId="0" applyFont="1" applyFill="1" applyAlignment="1">
      <alignment horizontal="center" vertical="center"/>
    </xf>
    <xf numFmtId="43" fontId="0" fillId="12" borderId="0" xfId="1" applyFont="1" applyFill="1"/>
    <xf numFmtId="164" fontId="4" fillId="12" borderId="0" xfId="0" applyNumberFormat="1" applyFont="1" applyFill="1"/>
    <xf numFmtId="0" fontId="4" fillId="12" borderId="0" xfId="0" applyFont="1" applyFill="1"/>
    <xf numFmtId="43" fontId="0" fillId="12" borderId="0" xfId="0" applyNumberFormat="1" applyFill="1"/>
    <xf numFmtId="0" fontId="38" fillId="12" borderId="0" xfId="0" applyFont="1" applyFill="1" applyAlignment="1">
      <alignment horizontal="center" vertical="center"/>
    </xf>
    <xf numFmtId="0" fontId="37" fillId="0" borderId="0" xfId="0" applyFont="1" applyAlignment="1">
      <alignment vertical="center"/>
    </xf>
    <xf numFmtId="0" fontId="115" fillId="2" borderId="0" xfId="0" applyFont="1" applyFill="1" applyAlignment="1">
      <alignment vertical="center"/>
    </xf>
    <xf numFmtId="16" fontId="0" fillId="0" borderId="0" xfId="0" applyNumberFormat="1"/>
    <xf numFmtId="0" fontId="4" fillId="0" borderId="0" xfId="0" applyFont="1"/>
    <xf numFmtId="0" fontId="4" fillId="7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8" fillId="12" borderId="0" xfId="0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4" fillId="2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17" borderId="0" xfId="0" applyFont="1" applyFill="1" applyAlignment="1">
      <alignment horizontal="center"/>
    </xf>
    <xf numFmtId="0" fontId="4" fillId="17" borderId="0" xfId="0" applyFont="1" applyFill="1"/>
    <xf numFmtId="0" fontId="45" fillId="0" borderId="0" xfId="0" applyFont="1" applyAlignment="1">
      <alignment vertical="center"/>
    </xf>
    <xf numFmtId="0" fontId="45" fillId="0" borderId="0" xfId="0" applyFont="1"/>
    <xf numFmtId="0" fontId="6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45" fillId="12" borderId="0" xfId="0" applyFont="1" applyFill="1"/>
    <xf numFmtId="0" fontId="45" fillId="12" borderId="0" xfId="0" applyFont="1" applyFill="1" applyAlignment="1">
      <alignment horizontal="center"/>
    </xf>
    <xf numFmtId="43" fontId="45" fillId="12" borderId="0" xfId="1" applyFont="1" applyFill="1" applyAlignment="1">
      <alignment horizontal="center"/>
    </xf>
    <xf numFmtId="43" fontId="4" fillId="12" borderId="0" xfId="1" applyFont="1" applyFill="1"/>
    <xf numFmtId="43" fontId="8" fillId="12" borderId="0" xfId="1" applyFont="1" applyFill="1"/>
    <xf numFmtId="43" fontId="10" fillId="12" borderId="0" xfId="1" applyFont="1" applyFill="1"/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vertical="center" wrapText="1"/>
    </xf>
    <xf numFmtId="0" fontId="14" fillId="12" borderId="0" xfId="0" applyFont="1" applyFill="1"/>
    <xf numFmtId="43" fontId="14" fillId="12" borderId="0" xfId="1" applyFont="1" applyFill="1"/>
    <xf numFmtId="0" fontId="14" fillId="12" borderId="0" xfId="0" applyFont="1" applyFill="1" applyAlignment="1">
      <alignment horizontal="center"/>
    </xf>
    <xf numFmtId="0" fontId="6" fillId="12" borderId="0" xfId="0" applyFont="1" applyFill="1"/>
    <xf numFmtId="0" fontId="92" fillId="0" borderId="0" xfId="0" applyFont="1" applyAlignment="1">
      <alignment vertical="center"/>
    </xf>
    <xf numFmtId="0" fontId="95" fillId="0" borderId="0" xfId="0" applyFont="1" applyAlignment="1">
      <alignment vertical="center"/>
    </xf>
    <xf numFmtId="0" fontId="28" fillId="12" borderId="1" xfId="0" applyFont="1" applyFill="1" applyBorder="1" applyAlignment="1">
      <alignment vertical="center"/>
    </xf>
    <xf numFmtId="0" fontId="28" fillId="12" borderId="0" xfId="0" applyFont="1" applyFill="1" applyAlignment="1">
      <alignment vertical="center" wrapText="1"/>
    </xf>
    <xf numFmtId="0" fontId="35" fillId="7" borderId="0" xfId="0" applyFont="1" applyFill="1" applyAlignment="1">
      <alignment horizontal="center" vertical="center"/>
    </xf>
    <xf numFmtId="0" fontId="34" fillId="12" borderId="0" xfId="0" applyFont="1" applyFill="1" applyAlignment="1">
      <alignment horizontal="left" vertical="center"/>
    </xf>
    <xf numFmtId="0" fontId="40" fillId="12" borderId="0" xfId="0" applyFont="1" applyFill="1" applyAlignment="1">
      <alignment horizontal="left" vertical="center"/>
    </xf>
    <xf numFmtId="43" fontId="4" fillId="12" borderId="0" xfId="1" applyFont="1" applyFill="1" applyAlignment="1">
      <alignment horizontal="right"/>
    </xf>
    <xf numFmtId="43" fontId="0" fillId="2" borderId="3" xfId="1" applyFont="1" applyFill="1" applyBorder="1"/>
    <xf numFmtId="0" fontId="8" fillId="12" borderId="0" xfId="0" applyFont="1" applyFill="1" applyAlignment="1">
      <alignment horizontal="center" vertical="center"/>
    </xf>
    <xf numFmtId="0" fontId="29" fillId="12" borderId="0" xfId="0" applyFont="1" applyFill="1" applyAlignment="1">
      <alignment horizontal="center"/>
    </xf>
    <xf numFmtId="0" fontId="97" fillId="12" borderId="0" xfId="0" applyFont="1" applyFill="1"/>
    <xf numFmtId="0" fontId="34" fillId="12" borderId="0" xfId="0" applyFont="1" applyFill="1" applyAlignment="1">
      <alignment horizontal="center" vertical="center" wrapText="1"/>
    </xf>
    <xf numFmtId="0" fontId="121" fillId="12" borderId="0" xfId="0" applyFont="1" applyFill="1" applyAlignment="1">
      <alignment horizontal="center" vertical="center" wrapText="1"/>
    </xf>
    <xf numFmtId="0" fontId="34" fillId="12" borderId="0" xfId="0" applyFont="1" applyFill="1" applyAlignment="1">
      <alignment horizontal="center" wrapText="1"/>
    </xf>
    <xf numFmtId="0" fontId="34" fillId="12" borderId="0" xfId="0" applyFont="1" applyFill="1" applyAlignment="1">
      <alignment horizontal="center" vertical="top" wrapText="1"/>
    </xf>
    <xf numFmtId="0" fontId="18" fillId="12" borderId="0" xfId="0" applyFont="1" applyFill="1" applyAlignment="1">
      <alignment horizontal="center" vertical="center"/>
    </xf>
    <xf numFmtId="0" fontId="89" fillId="12" borderId="0" xfId="0" applyFont="1" applyFill="1" applyAlignment="1">
      <alignment vertical="center"/>
    </xf>
    <xf numFmtId="0" fontId="90" fillId="12" borderId="0" xfId="0" applyFont="1" applyFill="1" applyAlignment="1">
      <alignment vertical="center"/>
    </xf>
    <xf numFmtId="0" fontId="64" fillId="12" borderId="0" xfId="0" applyFont="1" applyFill="1"/>
    <xf numFmtId="0" fontId="91" fillId="12" borderId="0" xfId="0" applyFont="1" applyFill="1"/>
    <xf numFmtId="0" fontId="34" fillId="12" borderId="0" xfId="0" applyFont="1" applyFill="1" applyAlignment="1">
      <alignment horizontal="center" vertical="top"/>
    </xf>
    <xf numFmtId="0" fontId="31" fillId="12" borderId="0" xfId="0" applyFont="1" applyFill="1" applyAlignment="1">
      <alignment vertical="top"/>
    </xf>
    <xf numFmtId="0" fontId="92" fillId="12" borderId="0" xfId="0" applyFont="1" applyFill="1"/>
    <xf numFmtId="0" fontId="122" fillId="12" borderId="0" xfId="0" applyFont="1" applyFill="1" applyAlignment="1">
      <alignment horizontal="center"/>
    </xf>
    <xf numFmtId="0" fontId="28" fillId="12" borderId="0" xfId="0" applyFont="1" applyFill="1" applyAlignment="1">
      <alignment horizontal="right" wrapText="1"/>
    </xf>
    <xf numFmtId="0" fontId="34" fillId="12" borderId="0" xfId="0" applyFont="1" applyFill="1" applyAlignment="1">
      <alignment horizontal="right" vertical="center" wrapText="1"/>
    </xf>
    <xf numFmtId="0" fontId="29" fillId="12" borderId="0" xfId="0" applyFont="1" applyFill="1" applyAlignment="1">
      <alignment horizontal="right"/>
    </xf>
    <xf numFmtId="43" fontId="34" fillId="23" borderId="0" xfId="0" applyNumberFormat="1" applyFont="1" applyFill="1" applyAlignment="1">
      <alignment horizontal="right" vertical="center" wrapText="1"/>
    </xf>
    <xf numFmtId="0" fontId="34" fillId="12" borderId="0" xfId="0" applyFont="1" applyFill="1" applyAlignment="1">
      <alignment horizontal="right"/>
    </xf>
    <xf numFmtId="0" fontId="34" fillId="12" borderId="0" xfId="0" applyFont="1" applyFill="1" applyAlignment="1">
      <alignment horizontal="right" vertical="top"/>
    </xf>
    <xf numFmtId="0" fontId="6" fillId="12" borderId="0" xfId="0" applyFont="1" applyFill="1" applyAlignment="1">
      <alignment horizontal="right"/>
    </xf>
    <xf numFmtId="0" fontId="6" fillId="12" borderId="3" xfId="0" applyFont="1" applyFill="1" applyBorder="1" applyAlignment="1">
      <alignment horizontal="right"/>
    </xf>
    <xf numFmtId="43" fontId="34" fillId="12" borderId="3" xfId="1" applyFont="1" applyFill="1" applyBorder="1" applyAlignment="1">
      <alignment horizontal="right" wrapText="1"/>
    </xf>
    <xf numFmtId="0" fontId="37" fillId="12" borderId="0" xfId="0" applyFont="1" applyFill="1" applyAlignment="1">
      <alignment horizontal="right"/>
    </xf>
    <xf numFmtId="0" fontId="23" fillId="12" borderId="0" xfId="0" applyFont="1" applyFill="1" applyAlignment="1">
      <alignment vertical="center"/>
    </xf>
    <xf numFmtId="0" fontId="25" fillId="12" borderId="0" xfId="0" applyFont="1" applyFill="1" applyAlignment="1">
      <alignment vertical="center"/>
    </xf>
    <xf numFmtId="0" fontId="112" fillId="12" borderId="0" xfId="0" applyFont="1" applyFill="1" applyAlignment="1">
      <alignment horizontal="center" vertical="center" wrapText="1"/>
    </xf>
    <xf numFmtId="166" fontId="46" fillId="0" borderId="0" xfId="0" applyNumberFormat="1" applyFont="1"/>
    <xf numFmtId="166" fontId="123" fillId="0" borderId="0" xfId="0" applyNumberFormat="1" applyFont="1"/>
    <xf numFmtId="0" fontId="27" fillId="12" borderId="0" xfId="0" applyFont="1" applyFill="1" applyAlignment="1">
      <alignment horizontal="center"/>
    </xf>
    <xf numFmtId="0" fontId="91" fillId="0" borderId="0" xfId="0" applyFont="1" applyAlignment="1">
      <alignment vertical="center"/>
    </xf>
    <xf numFmtId="0" fontId="31" fillId="0" borderId="1" xfId="0" applyFont="1" applyBorder="1" applyAlignment="1">
      <alignment vertical="center"/>
    </xf>
    <xf numFmtId="0" fontId="33" fillId="7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5" fillId="12" borderId="0" xfId="0" applyFont="1" applyFill="1" applyAlignment="1">
      <alignment horizontal="center" vertical="center"/>
    </xf>
    <xf numFmtId="0" fontId="34" fillId="12" borderId="0" xfId="0" applyFont="1" applyFill="1" applyAlignment="1">
      <alignment vertical="center"/>
    </xf>
    <xf numFmtId="0" fontId="30" fillId="12" borderId="1" xfId="0" applyFont="1" applyFill="1" applyBorder="1" applyAlignment="1">
      <alignment vertical="center"/>
    </xf>
    <xf numFmtId="0" fontId="72" fillId="12" borderId="0" xfId="0" applyFont="1" applyFill="1" applyAlignment="1">
      <alignment horizontal="center" vertical="center"/>
    </xf>
    <xf numFmtId="0" fontId="26" fillId="12" borderId="1" xfId="0" applyFont="1" applyFill="1" applyBorder="1" applyAlignment="1">
      <alignment vertical="center"/>
    </xf>
    <xf numFmtId="0" fontId="37" fillId="12" borderId="0" xfId="0" applyFont="1" applyFill="1" applyAlignment="1">
      <alignment horizontal="center" vertical="center"/>
    </xf>
    <xf numFmtId="0" fontId="55" fillId="12" borderId="0" xfId="0" applyFont="1" applyFill="1" applyAlignment="1">
      <alignment wrapText="1"/>
    </xf>
    <xf numFmtId="0" fontId="42" fillId="12" borderId="0" xfId="0" applyFont="1" applyFill="1"/>
    <xf numFmtId="0" fontId="65" fillId="0" borderId="0" xfId="0" applyFont="1"/>
    <xf numFmtId="0" fontId="42" fillId="0" borderId="0" xfId="0" applyFont="1"/>
    <xf numFmtId="0" fontId="36" fillId="0" borderId="0" xfId="0" applyFont="1" applyAlignment="1">
      <alignment horizontal="center"/>
    </xf>
    <xf numFmtId="0" fontId="67" fillId="0" borderId="0" xfId="0" applyFont="1" applyAlignment="1">
      <alignment wrapText="1"/>
    </xf>
    <xf numFmtId="0" fontId="124" fillId="12" borderId="0" xfId="0" applyFont="1" applyFill="1" applyAlignment="1">
      <alignment vertical="center"/>
    </xf>
    <xf numFmtId="0" fontId="127" fillId="12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43" fontId="0" fillId="12" borderId="0" xfId="1" applyFont="1" applyFill="1" applyAlignment="1">
      <alignment horizontal="center"/>
    </xf>
    <xf numFmtId="43" fontId="0" fillId="24" borderId="0" xfId="1" applyFont="1" applyFill="1"/>
    <xf numFmtId="0" fontId="45" fillId="7" borderId="1" xfId="0" applyFont="1" applyFill="1" applyBorder="1" applyAlignment="1">
      <alignment horizontal="center" vertical="center"/>
    </xf>
    <xf numFmtId="43" fontId="45" fillId="7" borderId="1" xfId="1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43" fontId="0" fillId="12" borderId="1" xfId="1" applyFont="1" applyFill="1" applyBorder="1"/>
    <xf numFmtId="43" fontId="0" fillId="12" borderId="1" xfId="1" applyFont="1" applyFill="1" applyBorder="1" applyAlignment="1">
      <alignment horizontal="center"/>
    </xf>
    <xf numFmtId="0" fontId="0" fillId="25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wrapText="1"/>
    </xf>
    <xf numFmtId="0" fontId="4" fillId="25" borderId="1" xfId="0" applyFont="1" applyFill="1" applyBorder="1" applyAlignment="1">
      <alignment horizontal="center" vertical="center"/>
    </xf>
    <xf numFmtId="43" fontId="0" fillId="25" borderId="1" xfId="1" applyFont="1" applyFill="1" applyBorder="1" applyAlignment="1">
      <alignment vertical="center"/>
    </xf>
    <xf numFmtId="43" fontId="4" fillId="17" borderId="1" xfId="1" applyFont="1" applyFill="1" applyBorder="1" applyAlignment="1">
      <alignment vertical="center"/>
    </xf>
    <xf numFmtId="16" fontId="4" fillId="24" borderId="1" xfId="1" applyNumberFormat="1" applyFont="1" applyFill="1" applyBorder="1" applyAlignment="1">
      <alignment vertical="center"/>
    </xf>
    <xf numFmtId="1" fontId="4" fillId="24" borderId="1" xfId="1" applyNumberFormat="1" applyFont="1" applyFill="1" applyBorder="1" applyAlignment="1">
      <alignment horizontal="center" vertical="center"/>
    </xf>
    <xf numFmtId="0" fontId="0" fillId="25" borderId="6" xfId="0" applyFill="1" applyBorder="1"/>
    <xf numFmtId="0" fontId="0" fillId="25" borderId="9" xfId="0" applyFill="1" applyBorder="1"/>
    <xf numFmtId="0" fontId="0" fillId="25" borderId="10" xfId="0" applyFill="1" applyBorder="1"/>
    <xf numFmtId="43" fontId="0" fillId="25" borderId="10" xfId="1" applyFont="1" applyFill="1" applyBorder="1"/>
    <xf numFmtId="0" fontId="4" fillId="25" borderId="9" xfId="0" applyFont="1" applyFill="1" applyBorder="1" applyAlignment="1">
      <alignment horizontal="center"/>
    </xf>
    <xf numFmtId="0" fontId="0" fillId="25" borderId="10" xfId="0" applyFill="1" applyBorder="1" applyAlignment="1">
      <alignment horizontal="center"/>
    </xf>
    <xf numFmtId="43" fontId="0" fillId="25" borderId="9" xfId="1" applyFont="1" applyFill="1" applyBorder="1"/>
    <xf numFmtId="43" fontId="4" fillId="17" borderId="10" xfId="1" applyFont="1" applyFill="1" applyBorder="1"/>
    <xf numFmtId="43" fontId="0" fillId="17" borderId="6" xfId="1" applyFont="1" applyFill="1" applyBorder="1" applyAlignment="1">
      <alignment horizontal="center" vertical="center"/>
    </xf>
    <xf numFmtId="43" fontId="0" fillId="17" borderId="9" xfId="1" applyFont="1" applyFill="1" applyBorder="1" applyAlignment="1">
      <alignment horizontal="center" vertical="center"/>
    </xf>
    <xf numFmtId="43" fontId="0" fillId="24" borderId="6" xfId="1" applyFont="1" applyFill="1" applyBorder="1"/>
    <xf numFmtId="43" fontId="0" fillId="24" borderId="9" xfId="1" applyFont="1" applyFill="1" applyBorder="1"/>
    <xf numFmtId="43" fontId="0" fillId="24" borderId="10" xfId="1" applyFont="1" applyFill="1" applyBorder="1"/>
    <xf numFmtId="43" fontId="0" fillId="24" borderId="6" xfId="1" applyFont="1" applyFill="1" applyBorder="1" applyAlignment="1">
      <alignment horizontal="center"/>
    </xf>
    <xf numFmtId="43" fontId="0" fillId="24" borderId="9" xfId="1" applyFont="1" applyFill="1" applyBorder="1" applyAlignment="1">
      <alignment horizontal="center"/>
    </xf>
    <xf numFmtId="43" fontId="0" fillId="24" borderId="10" xfId="1" applyFont="1" applyFill="1" applyBorder="1" applyAlignment="1">
      <alignment horizontal="center"/>
    </xf>
    <xf numFmtId="43" fontId="8" fillId="24" borderId="0" xfId="1" applyFont="1" applyFill="1" applyAlignment="1">
      <alignment horizontal="center" vertical="center"/>
    </xf>
    <xf numFmtId="43" fontId="4" fillId="24" borderId="0" xfId="1" applyFont="1" applyFill="1" applyAlignment="1">
      <alignment vertical="center"/>
    </xf>
    <xf numFmtId="0" fontId="0" fillId="10" borderId="0" xfId="0" applyFill="1"/>
    <xf numFmtId="0" fontId="0" fillId="21" borderId="0" xfId="0" applyFill="1" applyAlignment="1">
      <alignment horizontal="right"/>
    </xf>
    <xf numFmtId="43" fontId="3" fillId="21" borderId="0" xfId="1" applyFont="1" applyFill="1" applyAlignment="1"/>
    <xf numFmtId="43" fontId="0" fillId="21" borderId="0" xfId="1" applyFont="1" applyFill="1" applyAlignment="1">
      <alignment horizontal="right"/>
    </xf>
    <xf numFmtId="43" fontId="15" fillId="21" borderId="0" xfId="1" applyFont="1" applyFill="1" applyAlignment="1"/>
    <xf numFmtId="43" fontId="0" fillId="21" borderId="0" xfId="1" applyFont="1" applyFill="1" applyAlignment="1"/>
    <xf numFmtId="43" fontId="4" fillId="2" borderId="0" xfId="1" applyFont="1" applyFill="1" applyAlignment="1"/>
    <xf numFmtId="43" fontId="11" fillId="3" borderId="0" xfId="0" applyNumberFormat="1" applyFont="1" applyFill="1"/>
    <xf numFmtId="43" fontId="4" fillId="0" borderId="0" xfId="0" applyNumberFormat="1" applyFont="1"/>
    <xf numFmtId="0" fontId="21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32" fillId="12" borderId="1" xfId="0" applyFont="1" applyFill="1" applyBorder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88" fillId="0" borderId="0" xfId="0" applyFont="1" applyAlignment="1">
      <alignment horizontal="left" vertical="center"/>
    </xf>
    <xf numFmtId="0" fontId="95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12" borderId="0" xfId="0" applyFont="1" applyFill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8" fillId="12" borderId="1" xfId="0" applyFont="1" applyFill="1" applyBorder="1" applyAlignment="1">
      <alignment horizontal="left" vertical="center"/>
    </xf>
    <xf numFmtId="43" fontId="0" fillId="17" borderId="10" xfId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4" fillId="12" borderId="1" xfId="0" applyFont="1" applyFill="1" applyBorder="1" applyAlignment="1">
      <alignment vertical="center"/>
    </xf>
    <xf numFmtId="0" fontId="44" fillId="0" borderId="1" xfId="0" applyFont="1" applyBorder="1" applyAlignment="1">
      <alignment vertical="center"/>
    </xf>
    <xf numFmtId="0" fontId="125" fillId="12" borderId="0" xfId="0" applyFont="1" applyFill="1" applyAlignment="1">
      <alignment vertical="center"/>
    </xf>
    <xf numFmtId="0" fontId="125" fillId="12" borderId="7" xfId="0" applyFont="1" applyFill="1" applyBorder="1" applyAlignment="1">
      <alignment vertical="center"/>
    </xf>
    <xf numFmtId="0" fontId="129" fillId="12" borderId="4" xfId="0" applyFont="1" applyFill="1" applyBorder="1" applyAlignment="1">
      <alignment horizontal="right" vertical="center"/>
    </xf>
    <xf numFmtId="0" fontId="129" fillId="12" borderId="0" xfId="0" applyFont="1" applyFill="1" applyAlignment="1">
      <alignment horizontal="center" vertical="center"/>
    </xf>
    <xf numFmtId="0" fontId="129" fillId="12" borderId="13" xfId="0" applyFont="1" applyFill="1" applyBorder="1" applyAlignment="1">
      <alignment vertical="center"/>
    </xf>
    <xf numFmtId="0" fontId="129" fillId="12" borderId="14" xfId="0" applyFont="1" applyFill="1" applyBorder="1" applyAlignment="1">
      <alignment horizontal="right" vertical="center"/>
    </xf>
    <xf numFmtId="0" fontId="129" fillId="12" borderId="3" xfId="0" applyFont="1" applyFill="1" applyBorder="1" applyAlignment="1">
      <alignment horizontal="center" vertical="center"/>
    </xf>
    <xf numFmtId="0" fontId="129" fillId="12" borderId="15" xfId="0" applyFont="1" applyFill="1" applyBorder="1" applyAlignment="1">
      <alignment vertical="center"/>
    </xf>
    <xf numFmtId="0" fontId="131" fillId="12" borderId="0" xfId="0" applyFont="1" applyFill="1" applyAlignment="1">
      <alignment vertical="center"/>
    </xf>
    <xf numFmtId="0" fontId="50" fillId="12" borderId="0" xfId="0" applyFont="1" applyFill="1" applyAlignment="1">
      <alignment vertical="center"/>
    </xf>
    <xf numFmtId="0" fontId="126" fillId="12" borderId="0" xfId="0" applyFont="1" applyFill="1" applyAlignment="1">
      <alignment vertical="center"/>
    </xf>
    <xf numFmtId="0" fontId="129" fillId="12" borderId="0" xfId="0" applyFont="1" applyFill="1" applyAlignment="1">
      <alignment horizontal="center"/>
    </xf>
    <xf numFmtId="0" fontId="129" fillId="12" borderId="3" xfId="0" applyFont="1" applyFill="1" applyBorder="1" applyAlignment="1">
      <alignment horizontal="center"/>
    </xf>
    <xf numFmtId="0" fontId="129" fillId="12" borderId="4" xfId="0" applyFont="1" applyFill="1" applyBorder="1" applyAlignment="1">
      <alignment horizontal="right"/>
    </xf>
    <xf numFmtId="0" fontId="129" fillId="12" borderId="14" xfId="0" applyFont="1" applyFill="1" applyBorder="1" applyAlignment="1">
      <alignment horizontal="right"/>
    </xf>
    <xf numFmtId="0" fontId="130" fillId="12" borderId="0" xfId="0" applyFont="1" applyFill="1" applyAlignment="1">
      <alignment vertical="center"/>
    </xf>
    <xf numFmtId="14" fontId="44" fillId="21" borderId="0" xfId="1" applyNumberFormat="1" applyFont="1" applyFill="1" applyAlignment="1">
      <alignment vertical="center"/>
    </xf>
    <xf numFmtId="1" fontId="44" fillId="12" borderId="0" xfId="1" applyNumberFormat="1" applyFont="1" applyFill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0" fontId="20" fillId="12" borderId="0" xfId="0" applyFont="1" applyFill="1" applyAlignment="1">
      <alignment horizontal="right" vertical="center" wrapText="1"/>
    </xf>
    <xf numFmtId="0" fontId="3" fillId="12" borderId="0" xfId="0" applyFont="1" applyFill="1"/>
    <xf numFmtId="0" fontId="0" fillId="25" borderId="10" xfId="0" applyFill="1" applyBorder="1" applyAlignment="1">
      <alignment horizontal="center" wrapText="1"/>
    </xf>
    <xf numFmtId="0" fontId="0" fillId="25" borderId="6" xfId="0" applyFill="1" applyBorder="1" applyAlignment="1">
      <alignment horizontal="center" wrapText="1"/>
    </xf>
    <xf numFmtId="14" fontId="20" fillId="12" borderId="1" xfId="0" applyNumberFormat="1" applyFont="1" applyFill="1" applyBorder="1" applyAlignment="1">
      <alignment horizontal="center" vertical="center" wrapText="1"/>
    </xf>
    <xf numFmtId="166" fontId="46" fillId="0" borderId="0" xfId="0" applyNumberFormat="1" applyFont="1" applyAlignment="1">
      <alignment vertical="center"/>
    </xf>
    <xf numFmtId="0" fontId="19" fillId="2" borderId="0" xfId="0" applyFont="1" applyFill="1" applyAlignment="1">
      <alignment vertical="center"/>
    </xf>
    <xf numFmtId="0" fontId="58" fillId="0" borderId="1" xfId="0" applyFont="1" applyBorder="1" applyAlignment="1">
      <alignment vertical="center"/>
    </xf>
    <xf numFmtId="0" fontId="58" fillId="0" borderId="1" xfId="0" applyFont="1" applyBorder="1" applyAlignment="1">
      <alignment horizontal="left" vertical="center" wrapText="1"/>
    </xf>
    <xf numFmtId="0" fontId="136" fillId="0" borderId="1" xfId="0" applyFont="1" applyBorder="1" applyAlignment="1">
      <alignment vertical="center"/>
    </xf>
    <xf numFmtId="43" fontId="8" fillId="2" borderId="0" xfId="0" applyNumberFormat="1" applyFont="1" applyFill="1" applyAlignment="1">
      <alignment vertical="center"/>
    </xf>
    <xf numFmtId="0" fontId="58" fillId="0" borderId="1" xfId="0" applyFont="1" applyBorder="1" applyAlignment="1">
      <alignment vertical="center" wrapText="1"/>
    </xf>
    <xf numFmtId="0" fontId="20" fillId="0" borderId="16" xfId="0" applyFont="1" applyBorder="1" applyAlignment="1">
      <alignment wrapText="1"/>
    </xf>
    <xf numFmtId="22" fontId="20" fillId="0" borderId="16" xfId="0" applyNumberFormat="1" applyFont="1" applyBorder="1" applyAlignment="1">
      <alignment horizontal="right" wrapText="1"/>
    </xf>
    <xf numFmtId="14" fontId="20" fillId="0" borderId="16" xfId="0" applyNumberFormat="1" applyFont="1" applyBorder="1" applyAlignment="1">
      <alignment horizontal="right" wrapText="1"/>
    </xf>
    <xf numFmtId="0" fontId="37" fillId="0" borderId="16" xfId="0" applyFont="1" applyBorder="1" applyAlignment="1">
      <alignment wrapText="1"/>
    </xf>
    <xf numFmtId="0" fontId="20" fillId="0" borderId="16" xfId="0" applyFont="1" applyBorder="1" applyAlignment="1">
      <alignment horizontal="right" wrapText="1"/>
    </xf>
    <xf numFmtId="0" fontId="64" fillId="0" borderId="0" xfId="0" applyFont="1" applyAlignment="1">
      <alignment horizontal="center"/>
    </xf>
    <xf numFmtId="0" fontId="37" fillId="12" borderId="1" xfId="0" applyFont="1" applyFill="1" applyBorder="1" applyAlignment="1">
      <alignment horizontal="center" vertical="center" wrapText="1"/>
    </xf>
    <xf numFmtId="0" fontId="139" fillId="0" borderId="1" xfId="0" applyFont="1" applyBorder="1" applyAlignment="1">
      <alignment vertical="center"/>
    </xf>
    <xf numFmtId="166" fontId="37" fillId="12" borderId="1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0" fontId="37" fillId="12" borderId="1" xfId="0" applyFont="1" applyFill="1" applyBorder="1" applyAlignment="1">
      <alignment horizontal="left" vertical="center"/>
    </xf>
    <xf numFmtId="0" fontId="113" fillId="12" borderId="1" xfId="0" applyFont="1" applyFill="1" applyBorder="1" applyAlignment="1">
      <alignment horizontal="left" vertical="center" wrapText="1"/>
    </xf>
    <xf numFmtId="0" fontId="37" fillId="12" borderId="1" xfId="0" applyFont="1" applyFill="1" applyBorder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113" fillId="0" borderId="1" xfId="0" applyFont="1" applyBorder="1" applyAlignment="1">
      <alignment vertical="center"/>
    </xf>
    <xf numFmtId="0" fontId="139" fillId="12" borderId="1" xfId="0" applyFont="1" applyFill="1" applyBorder="1" applyAlignment="1">
      <alignment vertical="center"/>
    </xf>
    <xf numFmtId="0" fontId="37" fillId="0" borderId="1" xfId="0" applyFont="1" applyBorder="1" applyAlignment="1">
      <alignment horizontal="center" vertical="center" wrapText="1"/>
    </xf>
    <xf numFmtId="0" fontId="113" fillId="12" borderId="1" xfId="0" applyFont="1" applyFill="1" applyBorder="1" applyAlignment="1">
      <alignment horizontal="center" vertical="center" wrapText="1"/>
    </xf>
    <xf numFmtId="0" fontId="128" fillId="12" borderId="0" xfId="0" applyFont="1" applyFill="1"/>
    <xf numFmtId="0" fontId="6" fillId="12" borderId="0" xfId="0" applyFont="1" applyFill="1" applyAlignment="1">
      <alignment horizontal="center" vertical="center"/>
    </xf>
    <xf numFmtId="0" fontId="128" fillId="12" borderId="0" xfId="0" applyFont="1" applyFill="1" applyAlignment="1">
      <alignment vertical="center"/>
    </xf>
    <xf numFmtId="0" fontId="128" fillId="0" borderId="0" xfId="0" applyFont="1"/>
    <xf numFmtId="0" fontId="140" fillId="12" borderId="0" xfId="0" applyFont="1" applyFill="1" applyAlignment="1">
      <alignment horizontal="center" vertical="center"/>
    </xf>
    <xf numFmtId="0" fontId="44" fillId="12" borderId="0" xfId="0" applyFont="1" applyFill="1" applyAlignment="1">
      <alignment horizontal="center" vertical="center"/>
    </xf>
    <xf numFmtId="0" fontId="142" fillId="12" borderId="0" xfId="0" applyFont="1" applyFill="1" applyAlignment="1">
      <alignment horizontal="center" vertical="center"/>
    </xf>
    <xf numFmtId="0" fontId="142" fillId="27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9" fontId="3" fillId="3" borderId="1" xfId="0" applyNumberFormat="1" applyFont="1" applyFill="1" applyBorder="1" applyAlignment="1">
      <alignment horizontal="center" vertical="center"/>
    </xf>
    <xf numFmtId="169" fontId="47" fillId="12" borderId="0" xfId="0" applyNumberFormat="1" applyFont="1" applyFill="1" applyAlignment="1">
      <alignment horizontal="center" vertical="center"/>
    </xf>
    <xf numFmtId="169" fontId="47" fillId="3" borderId="1" xfId="0" applyNumberFormat="1" applyFont="1" applyFill="1" applyBorder="1" applyAlignment="1">
      <alignment horizontal="center" vertical="center"/>
    </xf>
    <xf numFmtId="169" fontId="47" fillId="28" borderId="1" xfId="0" applyNumberFormat="1" applyFont="1" applyFill="1" applyBorder="1" applyAlignment="1">
      <alignment horizontal="center" vertical="center"/>
    </xf>
    <xf numFmtId="169" fontId="47" fillId="29" borderId="1" xfId="0" applyNumberFormat="1" applyFont="1" applyFill="1" applyBorder="1" applyAlignment="1">
      <alignment horizontal="center" vertical="center"/>
    </xf>
    <xf numFmtId="169" fontId="143" fillId="12" borderId="0" xfId="0" applyNumberFormat="1" applyFont="1" applyFill="1" applyAlignment="1">
      <alignment horizontal="center" vertical="center"/>
    </xf>
    <xf numFmtId="169" fontId="143" fillId="27" borderId="1" xfId="0" applyNumberFormat="1" applyFont="1" applyFill="1" applyBorder="1" applyAlignment="1">
      <alignment horizontal="center" vertical="center"/>
    </xf>
    <xf numFmtId="169" fontId="0" fillId="12" borderId="0" xfId="0" applyNumberFormat="1" applyFill="1"/>
    <xf numFmtId="0" fontId="142" fillId="27" borderId="1" xfId="0" applyFont="1" applyFill="1" applyBorder="1" applyAlignment="1">
      <alignment horizontal="center" vertical="center" wrapText="1"/>
    </xf>
    <xf numFmtId="0" fontId="141" fillId="30" borderId="1" xfId="0" applyFont="1" applyFill="1" applyBorder="1" applyAlignment="1">
      <alignment horizontal="center" vertical="center"/>
    </xf>
    <xf numFmtId="0" fontId="66" fillId="12" borderId="1" xfId="0" applyFont="1" applyFill="1" applyBorder="1" applyAlignment="1">
      <alignment horizontal="left" vertical="center" wrapText="1"/>
    </xf>
    <xf numFmtId="0" fontId="66" fillId="12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169" fontId="3" fillId="17" borderId="6" xfId="0" applyNumberFormat="1" applyFont="1" applyFill="1" applyBorder="1" applyAlignment="1">
      <alignment horizontal="center" vertical="center"/>
    </xf>
    <xf numFmtId="169" fontId="3" fillId="17" borderId="1" xfId="0" applyNumberFormat="1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169" fontId="3" fillId="18" borderId="1" xfId="0" applyNumberFormat="1" applyFont="1" applyFill="1" applyBorder="1" applyAlignment="1">
      <alignment horizontal="center" vertical="center"/>
    </xf>
    <xf numFmtId="0" fontId="141" fillId="13" borderId="1" xfId="0" applyFont="1" applyFill="1" applyBorder="1" applyAlignment="1">
      <alignment horizontal="center" vertical="center"/>
    </xf>
    <xf numFmtId="0" fontId="141" fillId="13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/>
    </xf>
    <xf numFmtId="0" fontId="118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5" fillId="13" borderId="6" xfId="0" applyFont="1" applyFill="1" applyBorder="1" applyAlignment="1">
      <alignment horizontal="center" vertical="center"/>
    </xf>
    <xf numFmtId="0" fontId="118" fillId="13" borderId="6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 wrapText="1"/>
    </xf>
    <xf numFmtId="0" fontId="113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1" fillId="12" borderId="1" xfId="0" applyFont="1" applyFill="1" applyBorder="1" applyAlignment="1">
      <alignment horizontal="center" vertical="center"/>
    </xf>
    <xf numFmtId="0" fontId="64" fillId="12" borderId="1" xfId="0" applyFont="1" applyFill="1" applyBorder="1" applyAlignment="1">
      <alignment horizontal="left" vertical="center" wrapText="1"/>
    </xf>
    <xf numFmtId="0" fontId="64" fillId="12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8" borderId="7" xfId="0" applyFont="1" applyFill="1" applyBorder="1" applyAlignment="1">
      <alignment horizontal="center" vertical="center"/>
    </xf>
    <xf numFmtId="169" fontId="3" fillId="3" borderId="5" xfId="0" applyNumberFormat="1" applyFont="1" applyFill="1" applyBorder="1" applyAlignment="1">
      <alignment horizontal="center" vertical="center"/>
    </xf>
    <xf numFmtId="169" fontId="3" fillId="17" borderId="11" xfId="0" applyNumberFormat="1" applyFont="1" applyFill="1" applyBorder="1" applyAlignment="1">
      <alignment horizontal="center" vertical="center"/>
    </xf>
    <xf numFmtId="169" fontId="3" fillId="17" borderId="5" xfId="0" applyNumberFormat="1" applyFont="1" applyFill="1" applyBorder="1" applyAlignment="1">
      <alignment horizontal="center" vertical="center"/>
    </xf>
    <xf numFmtId="169" fontId="3" fillId="18" borderId="5" xfId="0" applyNumberFormat="1" applyFont="1" applyFill="1" applyBorder="1" applyAlignment="1">
      <alignment horizontal="center" vertical="center"/>
    </xf>
    <xf numFmtId="169" fontId="3" fillId="13" borderId="21" xfId="0" applyNumberFormat="1" applyFont="1" applyFill="1" applyBorder="1" applyAlignment="1">
      <alignment horizontal="center" vertical="center"/>
    </xf>
    <xf numFmtId="0" fontId="7" fillId="26" borderId="23" xfId="0" applyFont="1" applyFill="1" applyBorder="1" applyAlignment="1">
      <alignment horizontal="center" vertical="center"/>
    </xf>
    <xf numFmtId="0" fontId="7" fillId="26" borderId="24" xfId="0" applyFont="1" applyFill="1" applyBorder="1" applyAlignment="1">
      <alignment horizontal="center" vertical="center"/>
    </xf>
    <xf numFmtId="169" fontId="7" fillId="26" borderId="25" xfId="0" applyNumberFormat="1" applyFont="1" applyFill="1" applyBorder="1" applyAlignment="1">
      <alignment horizontal="center" vertical="center"/>
    </xf>
    <xf numFmtId="0" fontId="141" fillId="26" borderId="26" xfId="0" applyFont="1" applyFill="1" applyBorder="1" applyAlignment="1">
      <alignment horizontal="center" vertical="center"/>
    </xf>
    <xf numFmtId="0" fontId="141" fillId="26" borderId="27" xfId="0" applyFont="1" applyFill="1" applyBorder="1" applyAlignment="1">
      <alignment horizontal="center" vertical="center"/>
    </xf>
    <xf numFmtId="0" fontId="141" fillId="26" borderId="29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169" fontId="5" fillId="3" borderId="21" xfId="0" applyNumberFormat="1" applyFont="1" applyFill="1" applyBorder="1" applyAlignment="1">
      <alignment horizontal="center" vertical="center"/>
    </xf>
    <xf numFmtId="0" fontId="15" fillId="17" borderId="20" xfId="0" applyFont="1" applyFill="1" applyBorder="1" applyAlignment="1">
      <alignment horizontal="center" vertical="center"/>
    </xf>
    <xf numFmtId="169" fontId="5" fillId="17" borderId="31" xfId="0" applyNumberFormat="1" applyFont="1" applyFill="1" applyBorder="1" applyAlignment="1">
      <alignment horizontal="center" vertical="center"/>
    </xf>
    <xf numFmtId="169" fontId="5" fillId="17" borderId="21" xfId="0" applyNumberFormat="1" applyFont="1" applyFill="1" applyBorder="1" applyAlignment="1">
      <alignment horizontal="center" vertical="center"/>
    </xf>
    <xf numFmtId="0" fontId="15" fillId="18" borderId="20" xfId="0" applyFont="1" applyFill="1" applyBorder="1" applyAlignment="1">
      <alignment horizontal="center" vertical="center"/>
    </xf>
    <xf numFmtId="169" fontId="5" fillId="18" borderId="21" xfId="0" applyNumberFormat="1" applyFont="1" applyFill="1" applyBorder="1" applyAlignment="1">
      <alignment horizontal="center" vertical="center"/>
    </xf>
    <xf numFmtId="0" fontId="144" fillId="26" borderId="24" xfId="0" applyFont="1" applyFill="1" applyBorder="1" applyAlignment="1">
      <alignment horizontal="center" vertical="center"/>
    </xf>
    <xf numFmtId="0" fontId="7" fillId="26" borderId="32" xfId="0" applyFont="1" applyFill="1" applyBorder="1" applyAlignment="1">
      <alignment horizontal="center" vertical="center"/>
    </xf>
    <xf numFmtId="169" fontId="7" fillId="26" borderId="33" xfId="0" applyNumberFormat="1" applyFont="1" applyFill="1" applyBorder="1" applyAlignment="1">
      <alignment horizontal="center" vertical="center"/>
    </xf>
    <xf numFmtId="169" fontId="11" fillId="26" borderId="25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1" borderId="20" xfId="0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/>
    </xf>
    <xf numFmtId="0" fontId="150" fillId="26" borderId="30" xfId="0" applyFont="1" applyFill="1" applyBorder="1" applyAlignment="1">
      <alignment horizontal="center" vertical="center" wrapText="1"/>
    </xf>
    <xf numFmtId="0" fontId="113" fillId="0" borderId="16" xfId="0" applyFont="1" applyBorder="1" applyAlignment="1">
      <alignment wrapText="1"/>
    </xf>
    <xf numFmtId="0" fontId="58" fillId="12" borderId="1" xfId="0" applyFont="1" applyFill="1" applyBorder="1" applyAlignment="1">
      <alignment horizontal="left" vertical="center"/>
    </xf>
    <xf numFmtId="0" fontId="113" fillId="0" borderId="1" xfId="0" applyFont="1" applyBorder="1" applyAlignment="1">
      <alignment horizontal="left" vertical="center" wrapText="1"/>
    </xf>
    <xf numFmtId="0" fontId="96" fillId="12" borderId="5" xfId="0" applyFont="1" applyFill="1" applyBorder="1" applyAlignment="1">
      <alignment horizontal="center" vertical="center" wrapText="1"/>
    </xf>
    <xf numFmtId="0" fontId="20" fillId="12" borderId="5" xfId="0" applyFont="1" applyFill="1" applyBorder="1" applyAlignment="1">
      <alignment horizontal="center" vertical="center" wrapText="1"/>
    </xf>
    <xf numFmtId="0" fontId="93" fillId="12" borderId="0" xfId="0" applyFont="1" applyFill="1" applyAlignment="1">
      <alignment horizontal="center" vertical="center"/>
    </xf>
    <xf numFmtId="0" fontId="78" fillId="12" borderId="0" xfId="0" applyFont="1" applyFill="1" applyAlignment="1">
      <alignment horizontal="center" vertical="center"/>
    </xf>
    <xf numFmtId="0" fontId="64" fillId="12" borderId="0" xfId="0" applyFont="1" applyFill="1" applyAlignment="1">
      <alignment vertical="center"/>
    </xf>
    <xf numFmtId="0" fontId="91" fillId="12" borderId="0" xfId="0" applyFont="1" applyFill="1" applyAlignment="1">
      <alignment vertical="center"/>
    </xf>
    <xf numFmtId="0" fontId="64" fillId="12" borderId="1" xfId="0" applyFont="1" applyFill="1" applyBorder="1" applyAlignment="1">
      <alignment vertical="center" wrapText="1"/>
    </xf>
    <xf numFmtId="0" fontId="147" fillId="12" borderId="1" xfId="0" applyFont="1" applyFill="1" applyBorder="1" applyAlignment="1">
      <alignment vertical="center"/>
    </xf>
    <xf numFmtId="0" fontId="58" fillId="12" borderId="1" xfId="0" applyFont="1" applyFill="1" applyBorder="1" applyAlignment="1">
      <alignment horizontal="left" vertical="center" wrapText="1"/>
    </xf>
    <xf numFmtId="0" fontId="58" fillId="12" borderId="1" xfId="0" applyFont="1" applyFill="1" applyBorder="1" applyAlignment="1">
      <alignment vertical="center" wrapText="1"/>
    </xf>
    <xf numFmtId="0" fontId="64" fillId="12" borderId="0" xfId="0" applyFont="1" applyFill="1" applyAlignment="1">
      <alignment vertical="center" wrapText="1"/>
    </xf>
    <xf numFmtId="0" fontId="111" fillId="12" borderId="0" xfId="0" applyFont="1" applyFill="1" applyAlignment="1">
      <alignment horizontal="left" vertical="center"/>
    </xf>
    <xf numFmtId="0" fontId="31" fillId="12" borderId="1" xfId="0" applyFont="1" applyFill="1" applyBorder="1" applyAlignment="1">
      <alignment vertical="center"/>
    </xf>
    <xf numFmtId="0" fontId="92" fillId="12" borderId="0" xfId="0" applyFont="1" applyFill="1" applyAlignment="1">
      <alignment vertical="center"/>
    </xf>
    <xf numFmtId="0" fontId="37" fillId="12" borderId="1" xfId="0" applyFont="1" applyFill="1" applyBorder="1" applyAlignment="1">
      <alignment horizontal="center" vertical="center"/>
    </xf>
    <xf numFmtId="0" fontId="113" fillId="12" borderId="1" xfId="0" applyFont="1" applyFill="1" applyBorder="1" applyAlignment="1">
      <alignment horizontal="center" vertical="center"/>
    </xf>
    <xf numFmtId="0" fontId="64" fillId="12" borderId="5" xfId="0" applyFont="1" applyFill="1" applyBorder="1" applyAlignment="1">
      <alignment horizontal="center" vertical="center" wrapText="1"/>
    </xf>
    <xf numFmtId="0" fontId="58" fillId="12" borderId="1" xfId="0" applyFont="1" applyFill="1" applyBorder="1" applyAlignment="1">
      <alignment horizontal="center" vertical="center" wrapText="1"/>
    </xf>
    <xf numFmtId="0" fontId="148" fillId="12" borderId="0" xfId="0" applyFont="1" applyFill="1" applyAlignment="1">
      <alignment horizontal="center" vertical="center"/>
    </xf>
    <xf numFmtId="0" fontId="139" fillId="7" borderId="0" xfId="0" applyFont="1" applyFill="1" applyAlignment="1">
      <alignment vertical="center"/>
    </xf>
    <xf numFmtId="0" fontId="153" fillId="0" borderId="1" xfId="0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7" borderId="1" xfId="0" applyFont="1" applyFill="1" applyBorder="1" applyAlignment="1">
      <alignment vertical="center" wrapText="1"/>
    </xf>
    <xf numFmtId="0" fontId="58" fillId="7" borderId="1" xfId="0" applyFont="1" applyFill="1" applyBorder="1" applyAlignment="1">
      <alignment vertical="center"/>
    </xf>
    <xf numFmtId="14" fontId="37" fillId="12" borderId="1" xfId="0" applyNumberFormat="1" applyFont="1" applyFill="1" applyBorder="1" applyAlignment="1">
      <alignment horizontal="center" vertical="center"/>
    </xf>
    <xf numFmtId="0" fontId="113" fillId="12" borderId="1" xfId="0" applyFont="1" applyFill="1" applyBorder="1" applyAlignment="1">
      <alignment vertical="center"/>
    </xf>
    <xf numFmtId="0" fontId="20" fillId="12" borderId="0" xfId="0" applyFont="1" applyFill="1" applyAlignment="1">
      <alignment horizontal="center" wrapText="1"/>
    </xf>
    <xf numFmtId="0" fontId="78" fillId="12" borderId="0" xfId="0" applyFont="1" applyFill="1" applyAlignment="1">
      <alignment horizontal="center"/>
    </xf>
    <xf numFmtId="0" fontId="31" fillId="12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2" fillId="12" borderId="1" xfId="0" applyFont="1" applyFill="1" applyBorder="1" applyAlignment="1">
      <alignment vertical="center"/>
    </xf>
    <xf numFmtId="166" fontId="20" fillId="12" borderId="1" xfId="0" applyNumberFormat="1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vertical="center"/>
    </xf>
    <xf numFmtId="0" fontId="154" fillId="12" borderId="0" xfId="0" applyFont="1" applyFill="1" applyAlignment="1">
      <alignment horizontal="center" vertical="center" wrapText="1"/>
    </xf>
    <xf numFmtId="0" fontId="69" fillId="12" borderId="1" xfId="0" applyFont="1" applyFill="1" applyBorder="1" applyAlignment="1">
      <alignment horizontal="left" vertical="center" wrapText="1"/>
    </xf>
    <xf numFmtId="166" fontId="76" fillId="0" borderId="0" xfId="0" applyNumberFormat="1" applyFont="1" applyAlignment="1">
      <alignment horizontal="center" vertical="center"/>
    </xf>
    <xf numFmtId="166" fontId="76" fillId="0" borderId="0" xfId="0" applyNumberFormat="1" applyFont="1" applyAlignment="1">
      <alignment vertical="center"/>
    </xf>
    <xf numFmtId="43" fontId="0" fillId="16" borderId="0" xfId="1" applyFont="1" applyFill="1" applyAlignment="1">
      <alignment vertical="center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43" fontId="69" fillId="0" borderId="0" xfId="1" applyFont="1" applyAlignment="1">
      <alignment vertical="center"/>
    </xf>
    <xf numFmtId="166" fontId="44" fillId="0" borderId="0" xfId="0" applyNumberFormat="1" applyFont="1" applyAlignment="1">
      <alignment horizontal="center" vertical="center"/>
    </xf>
    <xf numFmtId="1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43" fontId="64" fillId="0" borderId="0" xfId="1" applyFont="1" applyAlignment="1">
      <alignment horizontal="center" vertical="center"/>
    </xf>
    <xf numFmtId="43" fontId="44" fillId="0" borderId="0" xfId="1" applyFont="1" applyAlignment="1">
      <alignment horizontal="center" vertical="center" wrapText="1"/>
    </xf>
    <xf numFmtId="43" fontId="44" fillId="16" borderId="0" xfId="1" applyFont="1" applyFill="1" applyAlignment="1">
      <alignment horizontal="center" vertical="center" wrapText="1"/>
    </xf>
    <xf numFmtId="166" fontId="96" fillId="3" borderId="0" xfId="0" applyNumberFormat="1" applyFont="1" applyFill="1" applyAlignment="1">
      <alignment horizontal="center" vertical="center"/>
    </xf>
    <xf numFmtId="1" fontId="69" fillId="3" borderId="0" xfId="0" applyNumberFormat="1" applyFont="1" applyFill="1" applyAlignment="1">
      <alignment horizontal="center" vertical="center" wrapText="1"/>
    </xf>
    <xf numFmtId="1" fontId="96" fillId="18" borderId="0" xfId="0" applyNumberFormat="1" applyFont="1" applyFill="1" applyAlignment="1">
      <alignment horizontal="center" vertical="center"/>
    </xf>
    <xf numFmtId="0" fontId="96" fillId="4" borderId="0" xfId="0" applyFont="1" applyFill="1" applyAlignment="1">
      <alignment horizontal="center" vertical="center"/>
    </xf>
    <xf numFmtId="0" fontId="96" fillId="4" borderId="0" xfId="0" applyFont="1" applyFill="1" applyAlignment="1">
      <alignment horizontal="center" vertical="center" wrapText="1"/>
    </xf>
    <xf numFmtId="43" fontId="96" fillId="4" borderId="0" xfId="1" applyFont="1" applyFill="1" applyAlignment="1">
      <alignment horizontal="center" vertical="center" wrapText="1"/>
    </xf>
    <xf numFmtId="43" fontId="110" fillId="21" borderId="0" xfId="1" applyFont="1" applyFill="1" applyAlignment="1">
      <alignment horizontal="center" vertical="center" wrapText="1"/>
    </xf>
    <xf numFmtId="43" fontId="34" fillId="4" borderId="0" xfId="1" applyFont="1" applyFill="1" applyAlignment="1">
      <alignment horizontal="center" vertical="center" wrapText="1"/>
    </xf>
    <xf numFmtId="166" fontId="20" fillId="0" borderId="0" xfId="0" applyNumberFormat="1" applyFont="1" applyAlignment="1">
      <alignment vertical="center"/>
    </xf>
    <xf numFmtId="1" fontId="20" fillId="0" borderId="0" xfId="0" applyNumberFormat="1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43" fontId="20" fillId="0" borderId="0" xfId="1" applyFont="1" applyAlignment="1">
      <alignment horizontal="center" vertical="center"/>
    </xf>
    <xf numFmtId="43" fontId="64" fillId="0" borderId="0" xfId="1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9" fillId="17" borderId="0" xfId="0" applyFont="1" applyFill="1" applyAlignment="1">
      <alignment horizontal="center" vertical="center"/>
    </xf>
    <xf numFmtId="0" fontId="69" fillId="18" borderId="0" xfId="0" applyFont="1" applyFill="1" applyAlignment="1">
      <alignment horizontal="center" vertical="center"/>
    </xf>
    <xf numFmtId="43" fontId="96" fillId="15" borderId="0" xfId="1" applyFont="1" applyFill="1" applyAlignment="1">
      <alignment horizontal="center" vertical="center" wrapText="1"/>
    </xf>
    <xf numFmtId="43" fontId="96" fillId="16" borderId="0" xfId="1" applyFont="1" applyFill="1" applyAlignment="1">
      <alignment horizontal="center" vertical="center" wrapText="1"/>
    </xf>
    <xf numFmtId="43" fontId="96" fillId="2" borderId="0" xfId="1" applyFont="1" applyFill="1" applyAlignment="1">
      <alignment horizontal="center" vertical="center" wrapText="1"/>
    </xf>
    <xf numFmtId="43" fontId="69" fillId="2" borderId="0" xfId="1" applyFont="1" applyFill="1" applyAlignment="1">
      <alignment horizontal="center" vertical="center" wrapText="1"/>
    </xf>
    <xf numFmtId="43" fontId="96" fillId="2" borderId="0" xfId="1" applyFont="1" applyFill="1" applyAlignment="1">
      <alignment horizontal="center" vertical="center"/>
    </xf>
    <xf numFmtId="43" fontId="70" fillId="16" borderId="0" xfId="1" applyFont="1" applyFill="1" applyAlignment="1">
      <alignment horizontal="center" vertical="center" wrapText="1"/>
    </xf>
    <xf numFmtId="166" fontId="20" fillId="0" borderId="0" xfId="0" applyNumberFormat="1" applyFont="1" applyAlignment="1">
      <alignment horizontal="right" vertical="center" wrapText="1"/>
    </xf>
    <xf numFmtId="1" fontId="20" fillId="0" borderId="0" xfId="0" applyNumberFormat="1" applyFont="1" applyAlignment="1">
      <alignment horizontal="center" vertical="center" wrapText="1"/>
    </xf>
    <xf numFmtId="43" fontId="20" fillId="0" borderId="0" xfId="1" applyFont="1" applyFill="1" applyAlignment="1">
      <alignment vertical="center"/>
    </xf>
    <xf numFmtId="1" fontId="137" fillId="15" borderId="0" xfId="0" applyNumberFormat="1" applyFont="1" applyFill="1" applyAlignment="1">
      <alignment horizontal="center" vertical="center"/>
    </xf>
    <xf numFmtId="166" fontId="2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43" fontId="64" fillId="0" borderId="0" xfId="1" applyFont="1" applyFill="1" applyAlignment="1">
      <alignment horizontal="center" vertical="center" wrapText="1"/>
    </xf>
    <xf numFmtId="0" fontId="86" fillId="0" borderId="0" xfId="0" applyFont="1" applyAlignment="1">
      <alignment horizontal="center" vertical="center"/>
    </xf>
    <xf numFmtId="1" fontId="70" fillId="0" borderId="0" xfId="0" applyNumberFormat="1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43" fontId="70" fillId="0" borderId="0" xfId="1" applyFont="1" applyFill="1" applyAlignment="1">
      <alignment horizontal="center" vertical="center" wrapText="1"/>
    </xf>
    <xf numFmtId="43" fontId="86" fillId="0" borderId="0" xfId="1" applyFont="1" applyFill="1" applyAlignment="1">
      <alignment horizontal="center" vertical="center" wrapText="1"/>
    </xf>
    <xf numFmtId="43" fontId="70" fillId="0" borderId="0" xfId="1" applyFont="1" applyFill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5" fillId="0" borderId="0" xfId="0" applyFont="1" applyAlignment="1">
      <alignment vertical="center" wrapText="1"/>
    </xf>
    <xf numFmtId="166" fontId="65" fillId="0" borderId="0" xfId="0" applyNumberFormat="1" applyFont="1" applyAlignment="1">
      <alignment horizontal="right" vertical="center" wrapText="1"/>
    </xf>
    <xf numFmtId="1" fontId="65" fillId="0" borderId="0" xfId="0" applyNumberFormat="1" applyFont="1" applyAlignment="1">
      <alignment horizontal="center" vertical="center" wrapText="1"/>
    </xf>
    <xf numFmtId="43" fontId="65" fillId="0" borderId="0" xfId="1" applyFont="1" applyFill="1" applyBorder="1" applyAlignment="1">
      <alignment vertical="center"/>
    </xf>
    <xf numFmtId="43" fontId="65" fillId="0" borderId="0" xfId="1" applyFont="1" applyFill="1" applyAlignment="1">
      <alignment vertical="center"/>
    </xf>
    <xf numFmtId="0" fontId="65" fillId="0" borderId="0" xfId="0" applyFont="1" applyAlignment="1">
      <alignment horizontal="center" vertical="center"/>
    </xf>
    <xf numFmtId="0" fontId="114" fillId="0" borderId="0" xfId="0" applyFont="1" applyAlignment="1">
      <alignment vertical="center"/>
    </xf>
    <xf numFmtId="0" fontId="0" fillId="6" borderId="0" xfId="0" applyFill="1" applyAlignment="1">
      <alignment horizontal="center" vertical="center"/>
    </xf>
    <xf numFmtId="16" fontId="0" fillId="0" borderId="0" xfId="0" applyNumberFormat="1" applyAlignment="1">
      <alignment vertical="center"/>
    </xf>
    <xf numFmtId="0" fontId="98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0" fontId="1" fillId="0" borderId="0" xfId="2" applyFont="1" applyAlignment="1">
      <alignment horizontal="center" vertical="center"/>
    </xf>
    <xf numFmtId="43" fontId="0" fillId="0" borderId="0" xfId="1" applyFont="1" applyFill="1" applyAlignment="1">
      <alignment vertical="center"/>
    </xf>
    <xf numFmtId="168" fontId="107" fillId="0" borderId="0" xfId="1" applyNumberFormat="1" applyFont="1" applyFill="1" applyAlignment="1">
      <alignment horizontal="center" vertical="center"/>
    </xf>
    <xf numFmtId="16" fontId="43" fillId="0" borderId="0" xfId="0" applyNumberFormat="1" applyFont="1" applyAlignment="1">
      <alignment horizontal="center" vertical="center"/>
    </xf>
    <xf numFmtId="1" fontId="98" fillId="0" borderId="0" xfId="1" applyNumberFormat="1" applyFont="1" applyAlignment="1">
      <alignment horizontal="center" vertical="center"/>
    </xf>
    <xf numFmtId="1" fontId="100" fillId="0" borderId="0" xfId="1" applyNumberFormat="1" applyFont="1" applyAlignment="1">
      <alignment horizontal="center" vertical="center"/>
    </xf>
    <xf numFmtId="166" fontId="65" fillId="0" borderId="0" xfId="0" applyNumberFormat="1" applyFont="1" applyAlignment="1">
      <alignment vertical="center" wrapText="1"/>
    </xf>
    <xf numFmtId="164" fontId="0" fillId="0" borderId="0" xfId="0" applyNumberFormat="1" applyAlignment="1">
      <alignment vertical="center"/>
    </xf>
    <xf numFmtId="43" fontId="14" fillId="0" borderId="0" xfId="1" applyFont="1" applyFill="1" applyAlignment="1">
      <alignment vertical="center"/>
    </xf>
    <xf numFmtId="43" fontId="20" fillId="0" borderId="0" xfId="1" applyFont="1" applyFill="1" applyBorder="1" applyAlignment="1">
      <alignment vertical="center"/>
    </xf>
    <xf numFmtId="16" fontId="87" fillId="0" borderId="0" xfId="0" applyNumberFormat="1" applyFont="1" applyAlignment="1">
      <alignment horizontal="center" vertical="center"/>
    </xf>
    <xf numFmtId="0" fontId="58" fillId="0" borderId="0" xfId="0" applyFont="1" applyAlignment="1">
      <alignment vertical="center" wrapText="1"/>
    </xf>
    <xf numFmtId="166" fontId="58" fillId="0" borderId="0" xfId="0" applyNumberFormat="1" applyFont="1" applyAlignment="1">
      <alignment horizontal="right" vertical="center" wrapText="1"/>
    </xf>
    <xf numFmtId="0" fontId="4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66" fontId="36" fillId="0" borderId="0" xfId="0" applyNumberFormat="1" applyFont="1" applyAlignment="1">
      <alignment horizontal="right" vertical="center" wrapText="1"/>
    </xf>
    <xf numFmtId="0" fontId="98" fillId="0" borderId="0" xfId="0" applyFont="1" applyAlignment="1">
      <alignment vertical="center"/>
    </xf>
    <xf numFmtId="0" fontId="87" fillId="0" borderId="0" xfId="0" applyFont="1" applyAlignment="1">
      <alignment vertical="center"/>
    </xf>
    <xf numFmtId="168" fontId="107" fillId="0" borderId="0" xfId="1" applyNumberFormat="1" applyFont="1" applyFill="1" applyAlignment="1">
      <alignment vertical="center"/>
    </xf>
    <xf numFmtId="16" fontId="43" fillId="0" borderId="0" xfId="0" applyNumberFormat="1" applyFont="1" applyAlignment="1">
      <alignment vertical="center"/>
    </xf>
    <xf numFmtId="1" fontId="100" fillId="0" borderId="0" xfId="1" applyNumberFormat="1" applyFont="1" applyAlignment="1">
      <alignment vertical="center"/>
    </xf>
    <xf numFmtId="166" fontId="36" fillId="0" borderId="0" xfId="0" applyNumberFormat="1" applyFont="1" applyAlignment="1">
      <alignment vertical="center" wrapText="1"/>
    </xf>
    <xf numFmtId="16" fontId="87" fillId="0" borderId="0" xfId="0" applyNumberFormat="1" applyFont="1" applyAlignment="1">
      <alignment vertical="center"/>
    </xf>
    <xf numFmtId="166" fontId="20" fillId="0" borderId="0" xfId="0" applyNumberFormat="1" applyFont="1" applyAlignment="1">
      <alignment vertical="center" wrapText="1"/>
    </xf>
    <xf numFmtId="0" fontId="44" fillId="0" borderId="0" xfId="2" applyFont="1" applyFill="1" applyAlignment="1">
      <alignment horizontal="center" vertical="center"/>
    </xf>
    <xf numFmtId="166" fontId="58" fillId="0" borderId="0" xfId="0" applyNumberFormat="1" applyFont="1" applyAlignment="1">
      <alignment vertical="center" wrapText="1"/>
    </xf>
    <xf numFmtId="17" fontId="87" fillId="0" borderId="0" xfId="0" applyNumberFormat="1" applyFont="1" applyAlignment="1">
      <alignment horizontal="center" vertical="center"/>
    </xf>
    <xf numFmtId="1" fontId="58" fillId="0" borderId="0" xfId="0" applyNumberFormat="1" applyFont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0" fontId="64" fillId="0" borderId="0" xfId="0" applyFont="1" applyAlignment="1">
      <alignment vertical="center" wrapText="1"/>
    </xf>
    <xf numFmtId="1" fontId="20" fillId="0" borderId="0" xfId="0" applyNumberFormat="1" applyFont="1" applyAlignment="1">
      <alignment vertical="center" wrapText="1"/>
    </xf>
    <xf numFmtId="43" fontId="0" fillId="0" borderId="0" xfId="0" applyNumberFormat="1" applyAlignment="1">
      <alignment vertical="center"/>
    </xf>
    <xf numFmtId="0" fontId="138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104" fillId="0" borderId="0" xfId="0" applyFont="1" applyAlignment="1">
      <alignment vertical="center"/>
    </xf>
    <xf numFmtId="43" fontId="43" fillId="0" borderId="0" xfId="1" applyFont="1" applyFill="1" applyAlignment="1">
      <alignment vertical="center"/>
    </xf>
    <xf numFmtId="43" fontId="0" fillId="0" borderId="0" xfId="1" applyFont="1" applyFill="1" applyAlignment="1">
      <alignment horizontal="left" vertical="center" wrapText="1"/>
    </xf>
    <xf numFmtId="166" fontId="87" fillId="0" borderId="0" xfId="0" applyNumberFormat="1" applyFont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118" fillId="0" borderId="0" xfId="0" applyFont="1" applyAlignment="1">
      <alignment horizontal="center" vertical="center"/>
    </xf>
    <xf numFmtId="43" fontId="44" fillId="0" borderId="0" xfId="1" applyFont="1" applyFill="1" applyAlignment="1">
      <alignment vertical="center"/>
    </xf>
    <xf numFmtId="0" fontId="4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43" fontId="1" fillId="0" borderId="0" xfId="1" applyFont="1" applyAlignment="1">
      <alignment vertical="center"/>
    </xf>
    <xf numFmtId="43" fontId="20" fillId="0" borderId="0" xfId="1" applyFont="1" applyAlignment="1">
      <alignment vertical="center"/>
    </xf>
    <xf numFmtId="0" fontId="79" fillId="0" borderId="0" xfId="0" applyFont="1" applyAlignment="1">
      <alignment vertical="center"/>
    </xf>
    <xf numFmtId="0" fontId="79" fillId="0" borderId="0" xfId="0" applyFont="1" applyAlignment="1">
      <alignment horizontal="center" vertical="center"/>
    </xf>
    <xf numFmtId="43" fontId="37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44" fillId="0" borderId="0" xfId="0" applyFont="1" applyAlignment="1">
      <alignment vertical="center" wrapText="1"/>
    </xf>
    <xf numFmtId="16" fontId="0" fillId="0" borderId="0" xfId="1" applyNumberFormat="1" applyFont="1" applyAlignment="1">
      <alignment vertical="center"/>
    </xf>
    <xf numFmtId="0" fontId="145" fillId="0" borderId="0" xfId="0" applyFont="1" applyAlignment="1">
      <alignment horizontal="center" vertical="center"/>
    </xf>
    <xf numFmtId="0" fontId="146" fillId="0" borderId="0" xfId="0" applyFont="1" applyAlignment="1">
      <alignment horizontal="center" vertical="center"/>
    </xf>
    <xf numFmtId="0" fontId="146" fillId="0" borderId="0" xfId="0" applyFont="1" applyAlignment="1">
      <alignment vertical="center" wrapText="1"/>
    </xf>
    <xf numFmtId="0" fontId="146" fillId="0" borderId="0" xfId="0" applyFont="1" applyAlignment="1">
      <alignment vertical="center"/>
    </xf>
    <xf numFmtId="43" fontId="106" fillId="0" borderId="0" xfId="1" applyFont="1" applyFill="1" applyAlignment="1">
      <alignment vertical="center"/>
    </xf>
    <xf numFmtId="43" fontId="106" fillId="0" borderId="0" xfId="1" applyFont="1" applyAlignment="1">
      <alignment horizontal="center" vertical="center"/>
    </xf>
    <xf numFmtId="43" fontId="1" fillId="0" borderId="0" xfId="1" applyFont="1" applyFill="1" applyAlignment="1">
      <alignment vertical="center"/>
    </xf>
    <xf numFmtId="43" fontId="105" fillId="0" borderId="0" xfId="1" applyFont="1" applyFill="1" applyAlignment="1">
      <alignment vertical="center"/>
    </xf>
    <xf numFmtId="43" fontId="105" fillId="16" borderId="0" xfId="1" applyFont="1" applyFill="1" applyAlignment="1">
      <alignment vertical="center"/>
    </xf>
    <xf numFmtId="0" fontId="99" fillId="0" borderId="0" xfId="0" applyFont="1" applyAlignment="1">
      <alignment vertical="center"/>
    </xf>
    <xf numFmtId="0" fontId="44" fillId="2" borderId="0" xfId="0" applyFont="1" applyFill="1" applyAlignment="1">
      <alignment horizontal="center" vertical="center"/>
    </xf>
    <xf numFmtId="0" fontId="44" fillId="6" borderId="0" xfId="0" applyFont="1" applyFill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55" fillId="2" borderId="0" xfId="0" applyFont="1" applyFill="1" applyAlignment="1">
      <alignment horizontal="center" vertical="center"/>
    </xf>
    <xf numFmtId="0" fontId="155" fillId="12" borderId="0" xfId="0" applyFont="1" applyFill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16" fontId="0" fillId="2" borderId="0" xfId="1" applyNumberFormat="1" applyFont="1" applyFill="1" applyAlignment="1">
      <alignment vertical="center"/>
    </xf>
    <xf numFmtId="43" fontId="99" fillId="0" borderId="0" xfId="1" applyFont="1" applyAlignment="1">
      <alignment horizontal="center" vertical="center"/>
    </xf>
    <xf numFmtId="43" fontId="102" fillId="12" borderId="0" xfId="0" applyNumberFormat="1" applyFont="1" applyFill="1" applyAlignment="1">
      <alignment horizontal="center" vertical="center"/>
    </xf>
    <xf numFmtId="43" fontId="156" fillId="0" borderId="0" xfId="1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43" fontId="0" fillId="12" borderId="0" xfId="1" applyFont="1" applyFill="1" applyAlignment="1">
      <alignment horizontal="center" vertical="center"/>
    </xf>
    <xf numFmtId="43" fontId="11" fillId="13" borderId="0" xfId="1" applyFont="1" applyFill="1" applyAlignment="1">
      <alignment horizontal="center" vertical="center"/>
    </xf>
    <xf numFmtId="43" fontId="119" fillId="7" borderId="0" xfId="1" quotePrefix="1" applyFont="1" applyFill="1" applyAlignment="1">
      <alignment horizontal="right" vertical="center"/>
    </xf>
    <xf numFmtId="43" fontId="119" fillId="7" borderId="0" xfId="1" applyFont="1" applyFill="1" applyAlignment="1">
      <alignment horizontal="right" vertical="center"/>
    </xf>
    <xf numFmtId="43" fontId="15" fillId="7" borderId="0" xfId="1" applyFont="1" applyFill="1" applyAlignment="1">
      <alignment horizontal="right"/>
    </xf>
    <xf numFmtId="43" fontId="0" fillId="4" borderId="0" xfId="1" applyFont="1" applyFill="1" applyAlignment="1">
      <alignment horizontal="center" vertical="center"/>
    </xf>
    <xf numFmtId="0" fontId="3" fillId="21" borderId="0" xfId="0" applyFont="1" applyFill="1" applyAlignment="1">
      <alignment horizontal="center"/>
    </xf>
    <xf numFmtId="43" fontId="120" fillId="7" borderId="0" xfId="1" applyFont="1" applyFill="1" applyAlignment="1">
      <alignment horizontal="right"/>
    </xf>
    <xf numFmtId="43" fontId="7" fillId="7" borderId="0" xfId="1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43" fontId="15" fillId="7" borderId="0" xfId="1" applyFont="1" applyFill="1" applyAlignment="1">
      <alignment horizontal="right" vertical="center"/>
    </xf>
    <xf numFmtId="0" fontId="3" fillId="21" borderId="0" xfId="0" applyFont="1" applyFill="1" applyAlignment="1">
      <alignment horizontal="center" vertical="center"/>
    </xf>
    <xf numFmtId="15" fontId="119" fillId="7" borderId="0" xfId="1" quotePrefix="1" applyNumberFormat="1" applyFont="1" applyFill="1" applyAlignment="1">
      <alignment horizontal="right" vertical="center"/>
    </xf>
    <xf numFmtId="0" fontId="74" fillId="9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43" fontId="5" fillId="13" borderId="0" xfId="0" applyNumberFormat="1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/>
    </xf>
    <xf numFmtId="43" fontId="5" fillId="7" borderId="0" xfId="0" applyNumberFormat="1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43" fontId="5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166" fontId="76" fillId="0" borderId="0" xfId="0" applyNumberFormat="1" applyFont="1" applyAlignment="1">
      <alignment horizontal="center" vertical="center"/>
    </xf>
    <xf numFmtId="0" fontId="47" fillId="20" borderId="0" xfId="0" applyFont="1" applyFill="1" applyAlignment="1">
      <alignment horizontal="center" vertical="center"/>
    </xf>
    <xf numFmtId="43" fontId="77" fillId="14" borderId="0" xfId="1" applyFont="1" applyFill="1" applyAlignment="1">
      <alignment horizontal="center" vertical="center" wrapText="1"/>
    </xf>
    <xf numFmtId="43" fontId="77" fillId="19" borderId="0" xfId="1" applyFont="1" applyFill="1" applyAlignment="1">
      <alignment horizontal="center" vertical="center" wrapText="1"/>
    </xf>
    <xf numFmtId="166" fontId="96" fillId="3" borderId="0" xfId="0" applyNumberFormat="1" applyFont="1" applyFill="1" applyAlignment="1">
      <alignment horizontal="center" vertical="center"/>
    </xf>
    <xf numFmtId="1" fontId="69" fillId="3" borderId="0" xfId="0" applyNumberFormat="1" applyFont="1" applyFill="1" applyAlignment="1">
      <alignment horizontal="center" vertical="center" wrapText="1"/>
    </xf>
    <xf numFmtId="0" fontId="96" fillId="4" borderId="0" xfId="0" applyFont="1" applyFill="1" applyAlignment="1">
      <alignment horizontal="center" vertical="center"/>
    </xf>
    <xf numFmtId="43" fontId="96" fillId="4" borderId="0" xfId="1" applyFont="1" applyFill="1" applyAlignment="1">
      <alignment horizontal="center" vertical="center" wrapText="1"/>
    </xf>
    <xf numFmtId="43" fontId="69" fillId="3" borderId="0" xfId="1" applyFont="1" applyFill="1" applyAlignment="1">
      <alignment horizontal="center" vertical="center" wrapText="1"/>
    </xf>
    <xf numFmtId="1" fontId="96" fillId="15" borderId="0" xfId="0" applyNumberFormat="1" applyFont="1" applyFill="1" applyAlignment="1">
      <alignment horizontal="center" vertical="center"/>
    </xf>
    <xf numFmtId="1" fontId="96" fillId="18" borderId="0" xfId="0" applyNumberFormat="1" applyFont="1" applyFill="1" applyAlignment="1">
      <alignment horizontal="center" vertical="center"/>
    </xf>
    <xf numFmtId="43" fontId="110" fillId="21" borderId="0" xfId="1" applyFont="1" applyFill="1" applyAlignment="1">
      <alignment horizontal="center" vertical="center" wrapText="1"/>
    </xf>
    <xf numFmtId="0" fontId="96" fillId="4" borderId="0" xfId="0" applyFont="1" applyFill="1" applyAlignment="1">
      <alignment horizontal="center" vertical="center" wrapText="1"/>
    </xf>
    <xf numFmtId="43" fontId="69" fillId="15" borderId="0" xfId="1" applyFont="1" applyFill="1" applyAlignment="1">
      <alignment horizontal="center" vertical="center" wrapText="1"/>
    </xf>
    <xf numFmtId="0" fontId="20" fillId="12" borderId="7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20" fillId="12" borderId="5" xfId="0" applyFont="1" applyFill="1" applyBorder="1" applyAlignment="1">
      <alignment horizontal="center" vertical="center" wrapText="1"/>
    </xf>
    <xf numFmtId="0" fontId="28" fillId="12" borderId="0" xfId="0" applyFont="1" applyFill="1" applyAlignment="1">
      <alignment horizontal="center" vertical="center" wrapText="1"/>
    </xf>
    <xf numFmtId="0" fontId="21" fillId="12" borderId="0" xfId="0" applyFont="1" applyFill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23" fillId="12" borderId="0" xfId="0" applyFont="1" applyFill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27" fillId="12" borderId="0" xfId="0" applyFont="1" applyFill="1" applyAlignment="1">
      <alignment horizontal="center" vertical="center"/>
    </xf>
    <xf numFmtId="0" fontId="97" fillId="12" borderId="0" xfId="0" applyFont="1" applyFill="1" applyAlignment="1">
      <alignment horizontal="center" vertical="center"/>
    </xf>
    <xf numFmtId="0" fontId="57" fillId="12" borderId="0" xfId="0" applyFont="1" applyFill="1" applyAlignment="1">
      <alignment horizontal="center" vertical="center"/>
    </xf>
    <xf numFmtId="0" fontId="49" fillId="12" borderId="0" xfId="0" applyFont="1" applyFill="1" applyAlignment="1">
      <alignment horizontal="center" vertical="center"/>
    </xf>
    <xf numFmtId="0" fontId="52" fillId="12" borderId="0" xfId="0" applyFont="1" applyFill="1" applyAlignment="1">
      <alignment horizontal="center" vertical="center"/>
    </xf>
    <xf numFmtId="0" fontId="53" fillId="12" borderId="0" xfId="0" applyFont="1" applyFill="1" applyAlignment="1">
      <alignment horizontal="center" vertical="center"/>
    </xf>
    <xf numFmtId="0" fontId="55" fillId="12" borderId="0" xfId="0" applyFont="1" applyFill="1" applyAlignment="1">
      <alignment horizontal="center" vertical="center"/>
    </xf>
    <xf numFmtId="0" fontId="42" fillId="12" borderId="0" xfId="0" applyFont="1" applyFill="1" applyAlignment="1">
      <alignment horizontal="center" vertical="center"/>
    </xf>
    <xf numFmtId="0" fontId="64" fillId="0" borderId="0" xfId="0" applyFont="1" applyAlignment="1">
      <alignment horizontal="left" vertical="center" wrapText="1"/>
    </xf>
    <xf numFmtId="0" fontId="55" fillId="12" borderId="0" xfId="0" applyFont="1" applyFill="1" applyAlignment="1">
      <alignment horizontal="center" vertical="center" wrapText="1"/>
    </xf>
    <xf numFmtId="0" fontId="56" fillId="12" borderId="0" xfId="0" applyFont="1" applyFill="1" applyAlignment="1">
      <alignment horizontal="center" vertical="center"/>
    </xf>
    <xf numFmtId="0" fontId="38" fillId="12" borderId="0" xfId="0" applyFont="1" applyFill="1" applyAlignment="1">
      <alignment horizontal="center" vertical="center" wrapText="1"/>
    </xf>
    <xf numFmtId="0" fontId="81" fillId="12" borderId="0" xfId="0" applyFont="1" applyFill="1" applyAlignment="1">
      <alignment horizontal="center" vertical="center" wrapText="1"/>
    </xf>
    <xf numFmtId="0" fontId="38" fillId="17" borderId="0" xfId="0" applyFont="1" applyFill="1" applyAlignment="1">
      <alignment horizontal="center" vertical="center" wrapText="1"/>
    </xf>
    <xf numFmtId="0" fontId="38" fillId="3" borderId="0" xfId="0" applyFont="1" applyFill="1" applyAlignment="1">
      <alignment horizontal="center" vertical="center" wrapText="1"/>
    </xf>
    <xf numFmtId="0" fontId="66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6" fillId="12" borderId="0" xfId="0" applyFont="1" applyFill="1" applyAlignment="1">
      <alignment horizontal="center" vertical="center"/>
    </xf>
    <xf numFmtId="0" fontId="140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4" fillId="12" borderId="0" xfId="0" applyFont="1" applyFill="1" applyAlignment="1">
      <alignment horizontal="center" vertical="center"/>
    </xf>
    <xf numFmtId="0" fontId="20" fillId="12" borderId="0" xfId="0" applyFont="1" applyFill="1" applyAlignment="1">
      <alignment horizontal="left" vertical="center" wrapText="1"/>
    </xf>
    <xf numFmtId="0" fontId="141" fillId="26" borderId="28" xfId="0" applyFont="1" applyFill="1" applyBorder="1" applyAlignment="1">
      <alignment horizontal="center" vertical="center" wrapText="1"/>
    </xf>
    <xf numFmtId="0" fontId="141" fillId="26" borderId="18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41" fillId="26" borderId="17" xfId="0" applyFont="1" applyFill="1" applyBorder="1" applyAlignment="1">
      <alignment horizontal="center" vertical="center" wrapText="1"/>
    </xf>
    <xf numFmtId="0" fontId="141" fillId="26" borderId="19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74" fillId="10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/>
    </xf>
    <xf numFmtId="0" fontId="135" fillId="0" borderId="7" xfId="0" applyFont="1" applyBorder="1" applyAlignment="1">
      <alignment horizontal="center" vertical="center" wrapText="1"/>
    </xf>
    <xf numFmtId="0" fontId="135" fillId="0" borderId="5" xfId="0" applyFont="1" applyBorder="1" applyAlignment="1">
      <alignment horizontal="center" vertical="center" wrapText="1"/>
    </xf>
    <xf numFmtId="0" fontId="20" fillId="12" borderId="7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122" fillId="12" borderId="0" xfId="0" applyFont="1" applyFill="1" applyAlignment="1">
      <alignment horizontal="center"/>
    </xf>
    <xf numFmtId="0" fontId="27" fillId="12" borderId="0" xfId="0" applyFont="1" applyFill="1" applyAlignment="1">
      <alignment horizontal="center"/>
    </xf>
    <xf numFmtId="0" fontId="31" fillId="12" borderId="3" xfId="0" applyFont="1" applyFill="1" applyBorder="1" applyAlignment="1">
      <alignment horizontal="center" vertical="center" wrapText="1"/>
    </xf>
    <xf numFmtId="0" fontId="117" fillId="12" borderId="0" xfId="0" applyFont="1" applyFill="1" applyAlignment="1">
      <alignment horizontal="center"/>
    </xf>
    <xf numFmtId="0" fontId="14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16" fillId="0" borderId="0" xfId="0" applyFont="1" applyAlignment="1">
      <alignment horizontal="center"/>
    </xf>
    <xf numFmtId="0" fontId="45" fillId="7" borderId="0" xfId="0" applyFont="1" applyFill="1" applyAlignment="1">
      <alignment horizontal="center" vertical="center"/>
    </xf>
    <xf numFmtId="43" fontId="8" fillId="12" borderId="0" xfId="1" applyFont="1" applyFill="1" applyAlignment="1">
      <alignment horizontal="right"/>
    </xf>
    <xf numFmtId="0" fontId="29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25" borderId="6" xfId="0" applyFont="1" applyFill="1" applyBorder="1" applyAlignment="1">
      <alignment horizontal="center" vertical="center" wrapText="1"/>
    </xf>
    <xf numFmtId="0" fontId="4" fillId="25" borderId="9" xfId="0" applyFont="1" applyFill="1" applyBorder="1" applyAlignment="1">
      <alignment horizontal="center" vertical="center" wrapText="1"/>
    </xf>
    <xf numFmtId="43" fontId="0" fillId="25" borderId="6" xfId="1" applyFont="1" applyFill="1" applyBorder="1" applyAlignment="1">
      <alignment horizontal="center" vertical="center" wrapText="1"/>
    </xf>
    <xf numFmtId="43" fontId="0" fillId="25" borderId="9" xfId="1" applyFont="1" applyFill="1" applyBorder="1" applyAlignment="1">
      <alignment horizontal="center" vertical="center" wrapText="1"/>
    </xf>
    <xf numFmtId="43" fontId="0" fillId="17" borderId="6" xfId="1" applyFont="1" applyFill="1" applyBorder="1" applyAlignment="1">
      <alignment horizontal="center" vertical="center"/>
    </xf>
    <xf numFmtId="43" fontId="0" fillId="17" borderId="9" xfId="1" applyFont="1" applyFill="1" applyBorder="1" applyAlignment="1">
      <alignment horizontal="center" vertical="center"/>
    </xf>
    <xf numFmtId="43" fontId="45" fillId="7" borderId="1" xfId="1" applyFont="1" applyFill="1" applyBorder="1" applyAlignment="1">
      <alignment horizontal="center" vertical="center"/>
    </xf>
    <xf numFmtId="0" fontId="0" fillId="25" borderId="6" xfId="0" applyFill="1" applyBorder="1" applyAlignment="1">
      <alignment horizontal="center" vertical="center" wrapText="1"/>
    </xf>
    <xf numFmtId="0" fontId="0" fillId="25" borderId="9" xfId="0" applyFill="1" applyBorder="1" applyAlignment="1">
      <alignment horizontal="center" vertical="center" wrapText="1"/>
    </xf>
    <xf numFmtId="16" fontId="4" fillId="24" borderId="6" xfId="1" applyNumberFormat="1" applyFont="1" applyFill="1" applyBorder="1" applyAlignment="1">
      <alignment horizontal="center" vertical="center"/>
    </xf>
    <xf numFmtId="16" fontId="4" fillId="24" borderId="10" xfId="1" applyNumberFormat="1" applyFont="1" applyFill="1" applyBorder="1" applyAlignment="1">
      <alignment horizontal="center" vertical="center"/>
    </xf>
    <xf numFmtId="1" fontId="4" fillId="24" borderId="6" xfId="1" applyNumberFormat="1" applyFont="1" applyFill="1" applyBorder="1" applyAlignment="1">
      <alignment horizontal="center" vertical="center"/>
    </xf>
    <xf numFmtId="1" fontId="4" fillId="24" borderId="10" xfId="1" applyNumberFormat="1" applyFont="1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4" fillId="25" borderId="6" xfId="0" applyFont="1" applyFill="1" applyBorder="1" applyAlignment="1">
      <alignment horizontal="center" vertical="center"/>
    </xf>
    <xf numFmtId="0" fontId="4" fillId="25" borderId="10" xfId="0" applyFont="1" applyFill="1" applyBorder="1" applyAlignment="1">
      <alignment horizontal="center" vertical="center"/>
    </xf>
    <xf numFmtId="43" fontId="0" fillId="25" borderId="6" xfId="1" applyFont="1" applyFill="1" applyBorder="1" applyAlignment="1">
      <alignment horizontal="center" vertical="center"/>
    </xf>
    <xf numFmtId="43" fontId="0" fillId="25" borderId="10" xfId="1" applyFont="1" applyFill="1" applyBorder="1" applyAlignment="1">
      <alignment horizontal="center" vertical="center"/>
    </xf>
    <xf numFmtId="43" fontId="4" fillId="17" borderId="6" xfId="1" applyFont="1" applyFill="1" applyBorder="1" applyAlignment="1">
      <alignment horizontal="center" vertical="center"/>
    </xf>
    <xf numFmtId="43" fontId="4" fillId="17" borderId="10" xfId="1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125" fillId="12" borderId="12" xfId="0" applyFont="1" applyFill="1" applyBorder="1" applyAlignment="1">
      <alignment horizontal="right" vertical="center"/>
    </xf>
    <xf numFmtId="0" fontId="125" fillId="12" borderId="2" xfId="0" applyFont="1" applyFill="1" applyBorder="1" applyAlignment="1">
      <alignment horizontal="right" vertical="center"/>
    </xf>
    <xf numFmtId="0" fontId="125" fillId="12" borderId="11" xfId="0" applyFont="1" applyFill="1" applyBorder="1" applyAlignment="1">
      <alignment horizontal="right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25" fillId="12" borderId="12" xfId="0" applyFont="1" applyFill="1" applyBorder="1" applyAlignment="1">
      <alignment horizontal="right" vertical="center" wrapText="1"/>
    </xf>
    <xf numFmtId="0" fontId="125" fillId="12" borderId="2" xfId="0" applyFont="1" applyFill="1" applyBorder="1" applyAlignment="1">
      <alignment horizontal="right" vertical="center" wrapText="1"/>
    </xf>
    <xf numFmtId="0" fontId="125" fillId="12" borderId="4" xfId="0" applyFont="1" applyFill="1" applyBorder="1" applyAlignment="1">
      <alignment horizontal="right" vertical="center" wrapText="1"/>
    </xf>
    <xf numFmtId="0" fontId="125" fillId="12" borderId="0" xfId="0" applyFont="1" applyFill="1" applyAlignment="1">
      <alignment horizontal="right" vertical="center" wrapText="1"/>
    </xf>
    <xf numFmtId="0" fontId="125" fillId="12" borderId="14" xfId="0" applyFont="1" applyFill="1" applyBorder="1" applyAlignment="1">
      <alignment horizontal="right" vertical="center" wrapText="1"/>
    </xf>
    <xf numFmtId="0" fontId="125" fillId="12" borderId="3" xfId="0" applyFont="1" applyFill="1" applyBorder="1" applyAlignment="1">
      <alignment horizontal="right" vertical="center" wrapText="1"/>
    </xf>
    <xf numFmtId="0" fontId="125" fillId="12" borderId="4" xfId="0" applyFont="1" applyFill="1" applyBorder="1" applyAlignment="1">
      <alignment horizontal="right" vertical="center"/>
    </xf>
    <xf numFmtId="0" fontId="125" fillId="12" borderId="0" xfId="0" applyFont="1" applyFill="1" applyAlignment="1">
      <alignment horizontal="right" vertical="center"/>
    </xf>
    <xf numFmtId="0" fontId="125" fillId="12" borderId="13" xfId="0" applyFont="1" applyFill="1" applyBorder="1" applyAlignment="1">
      <alignment horizontal="right" vertical="center"/>
    </xf>
    <xf numFmtId="0" fontId="125" fillId="12" borderId="11" xfId="0" applyFont="1" applyFill="1" applyBorder="1" applyAlignment="1">
      <alignment horizontal="right" vertical="center" wrapText="1"/>
    </xf>
    <xf numFmtId="0" fontId="125" fillId="12" borderId="13" xfId="0" applyFont="1" applyFill="1" applyBorder="1" applyAlignment="1">
      <alignment horizontal="right" vertical="center" wrapText="1"/>
    </xf>
    <xf numFmtId="0" fontId="125" fillId="12" borderId="15" xfId="0" applyFont="1" applyFill="1" applyBorder="1" applyAlignment="1">
      <alignment horizontal="right" vertical="center" wrapText="1"/>
    </xf>
    <xf numFmtId="0" fontId="125" fillId="12" borderId="14" xfId="0" applyFont="1" applyFill="1" applyBorder="1" applyAlignment="1">
      <alignment horizontal="right" vertical="center"/>
    </xf>
    <xf numFmtId="0" fontId="125" fillId="12" borderId="3" xfId="0" applyFont="1" applyFill="1" applyBorder="1" applyAlignment="1">
      <alignment horizontal="right" vertical="center"/>
    </xf>
    <xf numFmtId="0" fontId="130" fillId="17" borderId="3" xfId="0" applyFont="1" applyFill="1" applyBorder="1" applyAlignment="1">
      <alignment horizontal="center" vertical="center"/>
    </xf>
    <xf numFmtId="0" fontId="125" fillId="12" borderId="8" xfId="0" applyFont="1" applyFill="1" applyBorder="1" applyAlignment="1">
      <alignment horizontal="center" vertical="center"/>
    </xf>
    <xf numFmtId="0" fontId="125" fillId="12" borderId="5" xfId="0" applyFont="1" applyFill="1" applyBorder="1" applyAlignment="1">
      <alignment horizontal="center" vertical="center"/>
    </xf>
    <xf numFmtId="0" fontId="125" fillId="12" borderId="7" xfId="0" applyFont="1" applyFill="1" applyBorder="1" applyAlignment="1">
      <alignment horizontal="right" vertical="center" wrapText="1"/>
    </xf>
    <xf numFmtId="0" fontId="125" fillId="12" borderId="8" xfId="0" applyFont="1" applyFill="1" applyBorder="1" applyAlignment="1">
      <alignment horizontal="right" vertical="center" wrapText="1"/>
    </xf>
    <xf numFmtId="0" fontId="125" fillId="12" borderId="5" xfId="0" applyFont="1" applyFill="1" applyBorder="1" applyAlignment="1">
      <alignment horizontal="right" vertical="center" wrapText="1"/>
    </xf>
    <xf numFmtId="0" fontId="15" fillId="12" borderId="7" xfId="0" quotePrefix="1" applyFont="1" applyFill="1" applyBorder="1" applyAlignment="1">
      <alignment horizontal="center" vertical="center" wrapText="1"/>
    </xf>
    <xf numFmtId="0" fontId="15" fillId="12" borderId="8" xfId="0" quotePrefix="1" applyFont="1" applyFill="1" applyBorder="1" applyAlignment="1">
      <alignment horizontal="center" vertical="center" wrapText="1"/>
    </xf>
    <xf numFmtId="0" fontId="15" fillId="12" borderId="5" xfId="0" quotePrefix="1" applyFont="1" applyFill="1" applyBorder="1" applyAlignment="1">
      <alignment horizontal="center" vertical="center" wrapText="1"/>
    </xf>
    <xf numFmtId="0" fontId="5" fillId="12" borderId="7" xfId="0" quotePrefix="1" applyFont="1" applyFill="1" applyBorder="1" applyAlignment="1">
      <alignment horizontal="center" vertical="center"/>
    </xf>
    <xf numFmtId="0" fontId="5" fillId="12" borderId="8" xfId="0" quotePrefix="1" applyFont="1" applyFill="1" applyBorder="1" applyAlignment="1">
      <alignment horizontal="center" vertical="center"/>
    </xf>
    <xf numFmtId="0" fontId="5" fillId="12" borderId="5" xfId="0" quotePrefix="1" applyFont="1" applyFill="1" applyBorder="1" applyAlignment="1">
      <alignment horizontal="center" vertical="center"/>
    </xf>
    <xf numFmtId="0" fontId="125" fillId="12" borderId="7" xfId="0" applyFont="1" applyFill="1" applyBorder="1" applyAlignment="1">
      <alignment horizontal="right" vertical="center"/>
    </xf>
    <xf numFmtId="0" fontId="125" fillId="12" borderId="8" xfId="0" applyFont="1" applyFill="1" applyBorder="1" applyAlignment="1">
      <alignment horizontal="right" vertical="center"/>
    </xf>
    <xf numFmtId="0" fontId="125" fillId="12" borderId="5" xfId="0" applyFont="1" applyFill="1" applyBorder="1" applyAlignment="1">
      <alignment horizontal="right" vertical="center"/>
    </xf>
    <xf numFmtId="0" fontId="15" fillId="12" borderId="7" xfId="0" applyFont="1" applyFill="1" applyBorder="1" applyAlignment="1">
      <alignment horizontal="center" wrapText="1"/>
    </xf>
    <xf numFmtId="0" fontId="15" fillId="12" borderId="8" xfId="0" applyFont="1" applyFill="1" applyBorder="1" applyAlignment="1">
      <alignment horizont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1" xfId="0" quotePrefix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32" fillId="12" borderId="0" xfId="0" applyFont="1" applyFill="1" applyAlignment="1">
      <alignment horizontal="center" vertical="center"/>
    </xf>
    <xf numFmtId="0" fontId="126" fillId="12" borderId="0" xfId="0" applyFont="1" applyFill="1" applyAlignment="1">
      <alignment horizontal="center" vertical="center"/>
    </xf>
    <xf numFmtId="0" fontId="133" fillId="12" borderId="0" xfId="0" applyFont="1" applyFill="1" applyAlignment="1">
      <alignment horizontal="center" vertical="center"/>
    </xf>
    <xf numFmtId="0" fontId="131" fillId="17" borderId="3" xfId="0" applyFont="1" applyFill="1" applyBorder="1" applyAlignment="1">
      <alignment horizontal="center" vertical="center"/>
    </xf>
    <xf numFmtId="0" fontId="21" fillId="24" borderId="0" xfId="0" applyFont="1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7DB464"/>
      <color rgb="FFFF7979"/>
      <color rgb="FFBDBDFF"/>
      <color rgb="FF9999FF"/>
      <color rgb="FFFF00FF"/>
      <color rgb="FFFF66FF"/>
      <color rgb="FFFF6600"/>
      <color rgb="FF0000FF"/>
      <color rgb="FFFF33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581186</xdr:colOff>
      <xdr:row>2</xdr:row>
      <xdr:rowOff>41509</xdr:rowOff>
    </xdr:from>
    <xdr:to>
      <xdr:col>9</xdr:col>
      <xdr:colOff>911679</xdr:colOff>
      <xdr:row>5</xdr:row>
      <xdr:rowOff>98612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14AC95-0D64-46CA-B4EB-90D1155E9BED}"/>
            </a:ext>
          </a:extLst>
        </xdr:cNvPr>
        <xdr:cNvSpPr txBox="1"/>
      </xdr:nvSpPr>
      <xdr:spPr>
        <a:xfrm>
          <a:off x="6922576" y="454797"/>
          <a:ext cx="2280696" cy="81910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  <xdr:twoCellAnchor>
    <xdr:from>
      <xdr:col>19</xdr:col>
      <xdr:colOff>591671</xdr:colOff>
      <xdr:row>2</xdr:row>
      <xdr:rowOff>35860</xdr:rowOff>
    </xdr:from>
    <xdr:to>
      <xdr:col>21</xdr:col>
      <xdr:colOff>922164</xdr:colOff>
      <xdr:row>5</xdr:row>
      <xdr:rowOff>92963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E85333-ABB7-4736-85A0-BE63EBF4FCCC}"/>
            </a:ext>
          </a:extLst>
        </xdr:cNvPr>
        <xdr:cNvSpPr txBox="1"/>
      </xdr:nvSpPr>
      <xdr:spPr>
        <a:xfrm>
          <a:off x="16925365" y="448236"/>
          <a:ext cx="2275834" cy="810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  <xdr:twoCellAnchor>
    <xdr:from>
      <xdr:col>42</xdr:col>
      <xdr:colOff>932329</xdr:colOff>
      <xdr:row>2</xdr:row>
      <xdr:rowOff>44824</xdr:rowOff>
    </xdr:from>
    <xdr:to>
      <xdr:col>44</xdr:col>
      <xdr:colOff>1262822</xdr:colOff>
      <xdr:row>5</xdr:row>
      <xdr:rowOff>101927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9C75673-65E1-4932-85BE-116C2B6A1B54}"/>
            </a:ext>
          </a:extLst>
        </xdr:cNvPr>
        <xdr:cNvSpPr txBox="1"/>
      </xdr:nvSpPr>
      <xdr:spPr>
        <a:xfrm>
          <a:off x="27647153" y="457200"/>
          <a:ext cx="2275834" cy="810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544286</xdr:colOff>
      <xdr:row>2</xdr:row>
      <xdr:rowOff>50241</xdr:rowOff>
    </xdr:from>
    <xdr:to>
      <xdr:col>9</xdr:col>
      <xdr:colOff>877440</xdr:colOff>
      <xdr:row>5</xdr:row>
      <xdr:rowOff>115128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6B0120-A4BB-4B9E-9E2A-EA0CBC96DE60}"/>
            </a:ext>
          </a:extLst>
        </xdr:cNvPr>
        <xdr:cNvSpPr txBox="1"/>
      </xdr:nvSpPr>
      <xdr:spPr>
        <a:xfrm>
          <a:off x="6883121" y="460549"/>
          <a:ext cx="2275835" cy="810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606019</xdr:colOff>
      <xdr:row>2</xdr:row>
      <xdr:rowOff>81144</xdr:rowOff>
    </xdr:from>
    <xdr:to>
      <xdr:col>9</xdr:col>
      <xdr:colOff>934521</xdr:colOff>
      <xdr:row>5</xdr:row>
      <xdr:rowOff>136980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2DC395-228A-4781-8957-450CD82206BD}"/>
            </a:ext>
          </a:extLst>
        </xdr:cNvPr>
        <xdr:cNvSpPr txBox="1"/>
      </xdr:nvSpPr>
      <xdr:spPr>
        <a:xfrm>
          <a:off x="7069248" y="494277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  <xdr:twoCellAnchor>
    <xdr:from>
      <xdr:col>19</xdr:col>
      <xdr:colOff>578385</xdr:colOff>
      <xdr:row>2</xdr:row>
      <xdr:rowOff>27542</xdr:rowOff>
    </xdr:from>
    <xdr:to>
      <xdr:col>21</xdr:col>
      <xdr:colOff>906887</xdr:colOff>
      <xdr:row>5</xdr:row>
      <xdr:rowOff>83378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A8FAE8-1C47-4234-96A2-831723C2E33C}"/>
            </a:ext>
          </a:extLst>
        </xdr:cNvPr>
        <xdr:cNvSpPr txBox="1"/>
      </xdr:nvSpPr>
      <xdr:spPr>
        <a:xfrm>
          <a:off x="17223036" y="440675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  <xdr:twoCellAnchor>
    <xdr:from>
      <xdr:col>31</xdr:col>
      <xdr:colOff>550843</xdr:colOff>
      <xdr:row>2</xdr:row>
      <xdr:rowOff>64265</xdr:rowOff>
    </xdr:from>
    <xdr:to>
      <xdr:col>33</xdr:col>
      <xdr:colOff>879345</xdr:colOff>
      <xdr:row>5</xdr:row>
      <xdr:rowOff>120101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125185-5B4E-4841-982D-7802515812D0}"/>
            </a:ext>
          </a:extLst>
        </xdr:cNvPr>
        <xdr:cNvSpPr txBox="1"/>
      </xdr:nvSpPr>
      <xdr:spPr>
        <a:xfrm>
          <a:off x="27101494" y="477398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  <xdr:twoCellAnchor>
    <xdr:from>
      <xdr:col>43</xdr:col>
      <xdr:colOff>560024</xdr:colOff>
      <xdr:row>2</xdr:row>
      <xdr:rowOff>55085</xdr:rowOff>
    </xdr:from>
    <xdr:to>
      <xdr:col>45</xdr:col>
      <xdr:colOff>888526</xdr:colOff>
      <xdr:row>5</xdr:row>
      <xdr:rowOff>110921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662581-6131-4632-9B17-D3E6140BFB94}"/>
            </a:ext>
          </a:extLst>
        </xdr:cNvPr>
        <xdr:cNvSpPr txBox="1"/>
      </xdr:nvSpPr>
      <xdr:spPr>
        <a:xfrm>
          <a:off x="37310458" y="468218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  <xdr:twoCellAnchor>
    <xdr:from>
      <xdr:col>66</xdr:col>
      <xdr:colOff>596746</xdr:colOff>
      <xdr:row>2</xdr:row>
      <xdr:rowOff>36723</xdr:rowOff>
    </xdr:from>
    <xdr:to>
      <xdr:col>68</xdr:col>
      <xdr:colOff>925248</xdr:colOff>
      <xdr:row>5</xdr:row>
      <xdr:rowOff>92559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3D10CFB-DF45-4E9F-88A2-C8D24688C468}"/>
            </a:ext>
          </a:extLst>
        </xdr:cNvPr>
        <xdr:cNvSpPr txBox="1"/>
      </xdr:nvSpPr>
      <xdr:spPr>
        <a:xfrm>
          <a:off x="47253180" y="449856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  <xdr:twoCellAnchor>
    <xdr:from>
      <xdr:col>78</xdr:col>
      <xdr:colOff>578386</xdr:colOff>
      <xdr:row>2</xdr:row>
      <xdr:rowOff>45903</xdr:rowOff>
    </xdr:from>
    <xdr:to>
      <xdr:col>80</xdr:col>
      <xdr:colOff>906888</xdr:colOff>
      <xdr:row>5</xdr:row>
      <xdr:rowOff>101739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551BCD-5136-4BD7-92D5-8D32464FEA77}"/>
            </a:ext>
          </a:extLst>
        </xdr:cNvPr>
        <xdr:cNvSpPr txBox="1"/>
      </xdr:nvSpPr>
      <xdr:spPr>
        <a:xfrm>
          <a:off x="57140820" y="459036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2,800.00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1,871.33</a:t>
          </a:r>
          <a:endParaRPr lang="en-PH" sz="1200" b="1"/>
        </a:p>
      </xdr:txBody>
    </xdr:sp>
    <xdr:clientData/>
  </xdr:twoCellAnchor>
  <xdr:twoCellAnchor>
    <xdr:from>
      <xdr:col>90</xdr:col>
      <xdr:colOff>569204</xdr:colOff>
      <xdr:row>2</xdr:row>
      <xdr:rowOff>73445</xdr:rowOff>
    </xdr:from>
    <xdr:to>
      <xdr:col>92</xdr:col>
      <xdr:colOff>897706</xdr:colOff>
      <xdr:row>5</xdr:row>
      <xdr:rowOff>129281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721158C-D80B-4574-AF93-2985B66712FF}"/>
            </a:ext>
          </a:extLst>
        </xdr:cNvPr>
        <xdr:cNvSpPr txBox="1"/>
      </xdr:nvSpPr>
      <xdr:spPr>
        <a:xfrm>
          <a:off x="67000915" y="486578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2,300.00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1,371.33</a:t>
          </a:r>
          <a:endParaRPr lang="en-PH" sz="1200" b="1"/>
        </a:p>
      </xdr:txBody>
    </xdr:sp>
    <xdr:clientData/>
  </xdr:twoCellAnchor>
  <xdr:twoCellAnchor>
    <xdr:from>
      <xdr:col>114</xdr:col>
      <xdr:colOff>541663</xdr:colOff>
      <xdr:row>2</xdr:row>
      <xdr:rowOff>55084</xdr:rowOff>
    </xdr:from>
    <xdr:to>
      <xdr:col>116</xdr:col>
      <xdr:colOff>870165</xdr:colOff>
      <xdr:row>5</xdr:row>
      <xdr:rowOff>110920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02AF4B2-EEAD-4011-8ED0-7A31F1CF0F70}"/>
            </a:ext>
          </a:extLst>
        </xdr:cNvPr>
        <xdr:cNvSpPr txBox="1"/>
      </xdr:nvSpPr>
      <xdr:spPr>
        <a:xfrm>
          <a:off x="87510651" y="468217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2,300.00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1,371.33</a:t>
          </a:r>
          <a:endParaRPr lang="en-PH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547076</xdr:colOff>
      <xdr:row>2</xdr:row>
      <xdr:rowOff>39077</xdr:rowOff>
    </xdr:from>
    <xdr:to>
      <xdr:col>9</xdr:col>
      <xdr:colOff>877814</xdr:colOff>
      <xdr:row>5</xdr:row>
      <xdr:rowOff>96090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3F3D3FE-D996-40B3-8D9C-B87C937A42BA}"/>
            </a:ext>
          </a:extLst>
        </xdr:cNvPr>
        <xdr:cNvSpPr txBox="1"/>
      </xdr:nvSpPr>
      <xdr:spPr>
        <a:xfrm>
          <a:off x="7014307" y="449385"/>
          <a:ext cx="2274815" cy="7994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19</xdr:col>
      <xdr:colOff>585537</xdr:colOff>
      <xdr:row>2</xdr:row>
      <xdr:rowOff>56147</xdr:rowOff>
    </xdr:from>
    <xdr:to>
      <xdr:col>21</xdr:col>
      <xdr:colOff>916275</xdr:colOff>
      <xdr:row>5</xdr:row>
      <xdr:rowOff>113160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DCB94EE-18F2-4433-A963-45B7ACC6E7AC}"/>
            </a:ext>
          </a:extLst>
        </xdr:cNvPr>
        <xdr:cNvSpPr txBox="1"/>
      </xdr:nvSpPr>
      <xdr:spPr>
        <a:xfrm>
          <a:off x="16956505" y="473242"/>
          <a:ext cx="2271833" cy="8029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31</xdr:col>
      <xdr:colOff>577516</xdr:colOff>
      <xdr:row>2</xdr:row>
      <xdr:rowOff>40105</xdr:rowOff>
    </xdr:from>
    <xdr:to>
      <xdr:col>33</xdr:col>
      <xdr:colOff>908254</xdr:colOff>
      <xdr:row>5</xdr:row>
      <xdr:rowOff>97118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5110BA2-2474-4872-942A-38313795DAE2}"/>
            </a:ext>
          </a:extLst>
        </xdr:cNvPr>
        <xdr:cNvSpPr txBox="1"/>
      </xdr:nvSpPr>
      <xdr:spPr>
        <a:xfrm>
          <a:off x="27135221" y="457200"/>
          <a:ext cx="2271833" cy="8029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43</xdr:col>
      <xdr:colOff>585536</xdr:colOff>
      <xdr:row>2</xdr:row>
      <xdr:rowOff>72190</xdr:rowOff>
    </xdr:from>
    <xdr:to>
      <xdr:col>45</xdr:col>
      <xdr:colOff>916274</xdr:colOff>
      <xdr:row>5</xdr:row>
      <xdr:rowOff>129203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7B7AA89-4AF3-43EB-B713-FD3859AA6AB5}"/>
            </a:ext>
          </a:extLst>
        </xdr:cNvPr>
        <xdr:cNvSpPr txBox="1"/>
      </xdr:nvSpPr>
      <xdr:spPr>
        <a:xfrm>
          <a:off x="37329978" y="489285"/>
          <a:ext cx="2271833" cy="8029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55</xdr:col>
      <xdr:colOff>609600</xdr:colOff>
      <xdr:row>2</xdr:row>
      <xdr:rowOff>80211</xdr:rowOff>
    </xdr:from>
    <xdr:to>
      <xdr:col>57</xdr:col>
      <xdr:colOff>940338</xdr:colOff>
      <xdr:row>5</xdr:row>
      <xdr:rowOff>137224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2460B83-E0CF-45D8-9D84-7FE05D86850D}"/>
            </a:ext>
          </a:extLst>
        </xdr:cNvPr>
        <xdr:cNvSpPr txBox="1"/>
      </xdr:nvSpPr>
      <xdr:spPr>
        <a:xfrm>
          <a:off x="47260042" y="497306"/>
          <a:ext cx="2271833" cy="8029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67</xdr:col>
      <xdr:colOff>609600</xdr:colOff>
      <xdr:row>2</xdr:row>
      <xdr:rowOff>72189</xdr:rowOff>
    </xdr:from>
    <xdr:to>
      <xdr:col>69</xdr:col>
      <xdr:colOff>940338</xdr:colOff>
      <xdr:row>5</xdr:row>
      <xdr:rowOff>129202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EF820AD-C817-4059-AEB2-60A23BE0782D}"/>
            </a:ext>
          </a:extLst>
        </xdr:cNvPr>
        <xdr:cNvSpPr txBox="1"/>
      </xdr:nvSpPr>
      <xdr:spPr>
        <a:xfrm>
          <a:off x="57454800" y="489284"/>
          <a:ext cx="2271833" cy="8029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114</xdr:col>
      <xdr:colOff>586152</xdr:colOff>
      <xdr:row>2</xdr:row>
      <xdr:rowOff>58615</xdr:rowOff>
    </xdr:from>
    <xdr:to>
      <xdr:col>116</xdr:col>
      <xdr:colOff>916890</xdr:colOff>
      <xdr:row>5</xdr:row>
      <xdr:rowOff>115628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2EDE386-DF4A-49C3-8AB9-736E086A5F84}"/>
            </a:ext>
          </a:extLst>
        </xdr:cNvPr>
        <xdr:cNvSpPr txBox="1"/>
      </xdr:nvSpPr>
      <xdr:spPr>
        <a:xfrm>
          <a:off x="87052218" y="468923"/>
          <a:ext cx="2273419" cy="8022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102</xdr:col>
      <xdr:colOff>561032</xdr:colOff>
      <xdr:row>2</xdr:row>
      <xdr:rowOff>58615</xdr:rowOff>
    </xdr:from>
    <xdr:to>
      <xdr:col>104</xdr:col>
      <xdr:colOff>891770</xdr:colOff>
      <xdr:row>5</xdr:row>
      <xdr:rowOff>115628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1DDFD1F-91B7-4BDE-A45A-903E83F05007}"/>
            </a:ext>
          </a:extLst>
        </xdr:cNvPr>
        <xdr:cNvSpPr txBox="1"/>
      </xdr:nvSpPr>
      <xdr:spPr>
        <a:xfrm>
          <a:off x="77129472" y="468923"/>
          <a:ext cx="2273419" cy="8022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126</xdr:col>
      <xdr:colOff>561034</xdr:colOff>
      <xdr:row>2</xdr:row>
      <xdr:rowOff>50241</xdr:rowOff>
    </xdr:from>
    <xdr:to>
      <xdr:col>128</xdr:col>
      <xdr:colOff>891771</xdr:colOff>
      <xdr:row>5</xdr:row>
      <xdr:rowOff>107254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DE767C1-594E-4348-9708-E018D38E8E30}"/>
            </a:ext>
          </a:extLst>
        </xdr:cNvPr>
        <xdr:cNvSpPr txBox="1"/>
      </xdr:nvSpPr>
      <xdr:spPr>
        <a:xfrm>
          <a:off x="96924726" y="460549"/>
          <a:ext cx="2273419" cy="8022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138</xdr:col>
      <xdr:colOff>569407</xdr:colOff>
      <xdr:row>2</xdr:row>
      <xdr:rowOff>58615</xdr:rowOff>
    </xdr:from>
    <xdr:to>
      <xdr:col>140</xdr:col>
      <xdr:colOff>900144</xdr:colOff>
      <xdr:row>5</xdr:row>
      <xdr:rowOff>115628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764E348-9A3E-49F3-A6C0-D6553829C006}"/>
            </a:ext>
          </a:extLst>
        </xdr:cNvPr>
        <xdr:cNvSpPr txBox="1"/>
      </xdr:nvSpPr>
      <xdr:spPr>
        <a:xfrm>
          <a:off x="107400132" y="468923"/>
          <a:ext cx="2273419" cy="8022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150</xdr:col>
      <xdr:colOff>552660</xdr:colOff>
      <xdr:row>2</xdr:row>
      <xdr:rowOff>66989</xdr:rowOff>
    </xdr:from>
    <xdr:to>
      <xdr:col>152</xdr:col>
      <xdr:colOff>883397</xdr:colOff>
      <xdr:row>5</xdr:row>
      <xdr:rowOff>124002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7FEB758-CFCB-4D99-B7D0-422834AD1F79}"/>
            </a:ext>
          </a:extLst>
        </xdr:cNvPr>
        <xdr:cNvSpPr txBox="1"/>
      </xdr:nvSpPr>
      <xdr:spPr>
        <a:xfrm>
          <a:off x="127329363" y="477297"/>
          <a:ext cx="2273419" cy="8022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162</xdr:col>
      <xdr:colOff>569407</xdr:colOff>
      <xdr:row>2</xdr:row>
      <xdr:rowOff>58614</xdr:rowOff>
    </xdr:from>
    <xdr:to>
      <xdr:col>164</xdr:col>
      <xdr:colOff>900144</xdr:colOff>
      <xdr:row>5</xdr:row>
      <xdr:rowOff>115627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A2F88C2-6D8B-4BDE-B310-BA5D369F5545}"/>
            </a:ext>
          </a:extLst>
        </xdr:cNvPr>
        <xdr:cNvSpPr txBox="1"/>
      </xdr:nvSpPr>
      <xdr:spPr>
        <a:xfrm>
          <a:off x="127346110" y="468922"/>
          <a:ext cx="2273419" cy="8022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174</xdr:col>
      <xdr:colOff>536222</xdr:colOff>
      <xdr:row>2</xdr:row>
      <xdr:rowOff>47037</xdr:rowOff>
    </xdr:from>
    <xdr:to>
      <xdr:col>176</xdr:col>
      <xdr:colOff>866960</xdr:colOff>
      <xdr:row>5</xdr:row>
      <xdr:rowOff>104050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5B3F5B-45C2-4E8D-A203-AE5219AA62CC}"/>
            </a:ext>
          </a:extLst>
        </xdr:cNvPr>
        <xdr:cNvSpPr txBox="1"/>
      </xdr:nvSpPr>
      <xdr:spPr>
        <a:xfrm>
          <a:off x="137583333" y="451556"/>
          <a:ext cx="2278071" cy="80019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186</xdr:col>
      <xdr:colOff>545630</xdr:colOff>
      <xdr:row>2</xdr:row>
      <xdr:rowOff>75259</xdr:rowOff>
    </xdr:from>
    <xdr:to>
      <xdr:col>188</xdr:col>
      <xdr:colOff>876368</xdr:colOff>
      <xdr:row>5</xdr:row>
      <xdr:rowOff>132272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AAE854-8D95-4F74-AA2B-56133FB93027}"/>
            </a:ext>
          </a:extLst>
        </xdr:cNvPr>
        <xdr:cNvSpPr txBox="1"/>
      </xdr:nvSpPr>
      <xdr:spPr>
        <a:xfrm>
          <a:off x="147799778" y="479778"/>
          <a:ext cx="2278071" cy="80019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210</xdr:col>
      <xdr:colOff>799630</xdr:colOff>
      <xdr:row>2</xdr:row>
      <xdr:rowOff>84666</xdr:rowOff>
    </xdr:from>
    <xdr:to>
      <xdr:col>212</xdr:col>
      <xdr:colOff>1130367</xdr:colOff>
      <xdr:row>5</xdr:row>
      <xdr:rowOff>141679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60D19A2-97B6-407C-B53E-4D9ED831DCA3}"/>
            </a:ext>
          </a:extLst>
        </xdr:cNvPr>
        <xdr:cNvSpPr txBox="1"/>
      </xdr:nvSpPr>
      <xdr:spPr>
        <a:xfrm>
          <a:off x="168449037" y="489185"/>
          <a:ext cx="2278071" cy="80019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222</xdr:col>
      <xdr:colOff>771407</xdr:colOff>
      <xdr:row>2</xdr:row>
      <xdr:rowOff>47037</xdr:rowOff>
    </xdr:from>
    <xdr:to>
      <xdr:col>224</xdr:col>
      <xdr:colOff>1102145</xdr:colOff>
      <xdr:row>5</xdr:row>
      <xdr:rowOff>104050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658D772-1568-468D-9A28-D39725675C11}"/>
            </a:ext>
          </a:extLst>
        </xdr:cNvPr>
        <xdr:cNvSpPr txBox="1"/>
      </xdr:nvSpPr>
      <xdr:spPr>
        <a:xfrm>
          <a:off x="178957111" y="451556"/>
          <a:ext cx="2278071" cy="80019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234</xdr:col>
      <xdr:colOff>564444</xdr:colOff>
      <xdr:row>2</xdr:row>
      <xdr:rowOff>56444</xdr:rowOff>
    </xdr:from>
    <xdr:to>
      <xdr:col>236</xdr:col>
      <xdr:colOff>895182</xdr:colOff>
      <xdr:row>5</xdr:row>
      <xdr:rowOff>113457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B5D0245-0F15-4EB3-BA33-AE5089014D4E}"/>
            </a:ext>
          </a:extLst>
        </xdr:cNvPr>
        <xdr:cNvSpPr txBox="1"/>
      </xdr:nvSpPr>
      <xdr:spPr>
        <a:xfrm>
          <a:off x="189145333" y="460963"/>
          <a:ext cx="2278071" cy="80019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2</xdr:row>
      <xdr:rowOff>87314</xdr:rowOff>
    </xdr:from>
    <xdr:to>
      <xdr:col>21</xdr:col>
      <xdr:colOff>904883</xdr:colOff>
      <xdr:row>5</xdr:row>
      <xdr:rowOff>133449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2817693-78BD-491C-97A9-6FB1D058FCFB}"/>
            </a:ext>
          </a:extLst>
        </xdr:cNvPr>
        <xdr:cNvSpPr txBox="1"/>
      </xdr:nvSpPr>
      <xdr:spPr>
        <a:xfrm>
          <a:off x="17526000" y="500064"/>
          <a:ext cx="2278071" cy="80019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31</xdr:col>
      <xdr:colOff>571500</xdr:colOff>
      <xdr:row>2</xdr:row>
      <xdr:rowOff>87314</xdr:rowOff>
    </xdr:from>
    <xdr:to>
      <xdr:col>33</xdr:col>
      <xdr:colOff>904883</xdr:colOff>
      <xdr:row>5</xdr:row>
      <xdr:rowOff>133449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2F02E05-E851-4789-A7CD-7C675F5C2814}"/>
            </a:ext>
          </a:extLst>
        </xdr:cNvPr>
        <xdr:cNvSpPr txBox="1"/>
      </xdr:nvSpPr>
      <xdr:spPr>
        <a:xfrm>
          <a:off x="17526000" y="500064"/>
          <a:ext cx="2278071" cy="80019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43</xdr:col>
      <xdr:colOff>531628</xdr:colOff>
      <xdr:row>2</xdr:row>
      <xdr:rowOff>26581</xdr:rowOff>
    </xdr:from>
    <xdr:to>
      <xdr:col>45</xdr:col>
      <xdr:colOff>865010</xdr:colOff>
      <xdr:row>5</xdr:row>
      <xdr:rowOff>72716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200A576-1770-41F7-9DC1-DFFCA2DC9551}"/>
            </a:ext>
          </a:extLst>
        </xdr:cNvPr>
        <xdr:cNvSpPr txBox="1"/>
      </xdr:nvSpPr>
      <xdr:spPr>
        <a:xfrm>
          <a:off x="37896209" y="443023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55</xdr:col>
      <xdr:colOff>567069</xdr:colOff>
      <xdr:row>2</xdr:row>
      <xdr:rowOff>44303</xdr:rowOff>
    </xdr:from>
    <xdr:to>
      <xdr:col>57</xdr:col>
      <xdr:colOff>900452</xdr:colOff>
      <xdr:row>5</xdr:row>
      <xdr:rowOff>90438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A85013A-FBF5-40AC-863B-3535711D54A8}"/>
            </a:ext>
          </a:extLst>
        </xdr:cNvPr>
        <xdr:cNvSpPr txBox="1"/>
      </xdr:nvSpPr>
      <xdr:spPr>
        <a:xfrm>
          <a:off x="48041441" y="46074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78</xdr:col>
      <xdr:colOff>558209</xdr:colOff>
      <xdr:row>2</xdr:row>
      <xdr:rowOff>53163</xdr:rowOff>
    </xdr:from>
    <xdr:to>
      <xdr:col>80</xdr:col>
      <xdr:colOff>891592</xdr:colOff>
      <xdr:row>5</xdr:row>
      <xdr:rowOff>99298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30C19CF-DB34-44ED-9FF4-0E3E3CDEBF10}"/>
            </a:ext>
          </a:extLst>
        </xdr:cNvPr>
        <xdr:cNvSpPr txBox="1"/>
      </xdr:nvSpPr>
      <xdr:spPr>
        <a:xfrm>
          <a:off x="58257558" y="46960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114</xdr:col>
      <xdr:colOff>567069</xdr:colOff>
      <xdr:row>2</xdr:row>
      <xdr:rowOff>53163</xdr:rowOff>
    </xdr:from>
    <xdr:to>
      <xdr:col>116</xdr:col>
      <xdr:colOff>900452</xdr:colOff>
      <xdr:row>5</xdr:row>
      <xdr:rowOff>99298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95EF9D8-DED0-440E-876C-84CC5DF720E5}"/>
            </a:ext>
          </a:extLst>
        </xdr:cNvPr>
        <xdr:cNvSpPr txBox="1"/>
      </xdr:nvSpPr>
      <xdr:spPr>
        <a:xfrm>
          <a:off x="88214790" y="46960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138</xdr:col>
      <xdr:colOff>558210</xdr:colOff>
      <xdr:row>2</xdr:row>
      <xdr:rowOff>62023</xdr:rowOff>
    </xdr:from>
    <xdr:to>
      <xdr:col>140</xdr:col>
      <xdr:colOff>891593</xdr:colOff>
      <xdr:row>5</xdr:row>
      <xdr:rowOff>108158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99E3C28-55CC-49E9-A27E-86C3822E620C}"/>
            </a:ext>
          </a:extLst>
        </xdr:cNvPr>
        <xdr:cNvSpPr txBox="1"/>
      </xdr:nvSpPr>
      <xdr:spPr>
        <a:xfrm>
          <a:off x="107087582" y="47846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150</xdr:col>
      <xdr:colOff>558209</xdr:colOff>
      <xdr:row>2</xdr:row>
      <xdr:rowOff>35442</xdr:rowOff>
    </xdr:from>
    <xdr:to>
      <xdr:col>152</xdr:col>
      <xdr:colOff>891591</xdr:colOff>
      <xdr:row>5</xdr:row>
      <xdr:rowOff>81577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54F1BBD-38D5-443A-A8B7-433CBCE70A8C}"/>
            </a:ext>
          </a:extLst>
        </xdr:cNvPr>
        <xdr:cNvSpPr txBox="1"/>
      </xdr:nvSpPr>
      <xdr:spPr>
        <a:xfrm>
          <a:off x="116692325" y="451884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2</xdr:row>
      <xdr:rowOff>66675</xdr:rowOff>
    </xdr:from>
    <xdr:to>
      <xdr:col>9</xdr:col>
      <xdr:colOff>892035</xdr:colOff>
      <xdr:row>5</xdr:row>
      <xdr:rowOff>114139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09D6D71-576C-4C64-98B7-471818526FA5}"/>
            </a:ext>
          </a:extLst>
        </xdr:cNvPr>
        <xdr:cNvSpPr txBox="1"/>
      </xdr:nvSpPr>
      <xdr:spPr>
        <a:xfrm>
          <a:off x="16735425" y="476250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19</xdr:col>
      <xdr:colOff>571500</xdr:colOff>
      <xdr:row>2</xdr:row>
      <xdr:rowOff>66675</xdr:rowOff>
    </xdr:from>
    <xdr:to>
      <xdr:col>21</xdr:col>
      <xdr:colOff>911085</xdr:colOff>
      <xdr:row>5</xdr:row>
      <xdr:rowOff>114139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EF6732B-2114-434D-8B77-3CFDC414A45F}"/>
            </a:ext>
          </a:extLst>
        </xdr:cNvPr>
        <xdr:cNvSpPr txBox="1"/>
      </xdr:nvSpPr>
      <xdr:spPr>
        <a:xfrm>
          <a:off x="16402050" y="476250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55</xdr:col>
      <xdr:colOff>590550</xdr:colOff>
      <xdr:row>2</xdr:row>
      <xdr:rowOff>95250</xdr:rowOff>
    </xdr:from>
    <xdr:to>
      <xdr:col>57</xdr:col>
      <xdr:colOff>930135</xdr:colOff>
      <xdr:row>5</xdr:row>
      <xdr:rowOff>142714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B56034-3A3C-439D-93EA-269670A1C7A3}"/>
            </a:ext>
          </a:extLst>
        </xdr:cNvPr>
        <xdr:cNvSpPr txBox="1"/>
      </xdr:nvSpPr>
      <xdr:spPr>
        <a:xfrm>
          <a:off x="26155650" y="50482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31</xdr:col>
      <xdr:colOff>590550</xdr:colOff>
      <xdr:row>2</xdr:row>
      <xdr:rowOff>95250</xdr:rowOff>
    </xdr:from>
    <xdr:to>
      <xdr:col>33</xdr:col>
      <xdr:colOff>930135</xdr:colOff>
      <xdr:row>5</xdr:row>
      <xdr:rowOff>142714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55138B2-773D-4023-83C6-A05CCE220DE3}"/>
            </a:ext>
          </a:extLst>
        </xdr:cNvPr>
        <xdr:cNvSpPr txBox="1"/>
      </xdr:nvSpPr>
      <xdr:spPr>
        <a:xfrm>
          <a:off x="29194125" y="50482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78</xdr:col>
      <xdr:colOff>542925</xdr:colOff>
      <xdr:row>2</xdr:row>
      <xdr:rowOff>76200</xdr:rowOff>
    </xdr:from>
    <xdr:to>
      <xdr:col>80</xdr:col>
      <xdr:colOff>882510</xdr:colOff>
      <xdr:row>5</xdr:row>
      <xdr:rowOff>123664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B274B0D-CC2B-4F48-A0BC-5F223DAAC615}"/>
            </a:ext>
          </a:extLst>
        </xdr:cNvPr>
        <xdr:cNvSpPr txBox="1"/>
      </xdr:nvSpPr>
      <xdr:spPr>
        <a:xfrm>
          <a:off x="55216425" y="48577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90</xdr:col>
      <xdr:colOff>523875</xdr:colOff>
      <xdr:row>2</xdr:row>
      <xdr:rowOff>47625</xdr:rowOff>
    </xdr:from>
    <xdr:to>
      <xdr:col>92</xdr:col>
      <xdr:colOff>863460</xdr:colOff>
      <xdr:row>5</xdr:row>
      <xdr:rowOff>95089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44364F6-C3AB-41BD-AB39-E2206EBB8938}"/>
            </a:ext>
          </a:extLst>
        </xdr:cNvPr>
        <xdr:cNvSpPr txBox="1"/>
      </xdr:nvSpPr>
      <xdr:spPr>
        <a:xfrm>
          <a:off x="64512825" y="457200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  <xdr:twoCellAnchor>
    <xdr:from>
      <xdr:col>102</xdr:col>
      <xdr:colOff>876300</xdr:colOff>
      <xdr:row>2</xdr:row>
      <xdr:rowOff>76200</xdr:rowOff>
    </xdr:from>
    <xdr:to>
      <xdr:col>104</xdr:col>
      <xdr:colOff>1215885</xdr:colOff>
      <xdr:row>5</xdr:row>
      <xdr:rowOff>123664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986C8F0-E775-466B-823C-46CCD0D647FD}"/>
            </a:ext>
          </a:extLst>
        </xdr:cNvPr>
        <xdr:cNvSpPr txBox="1"/>
      </xdr:nvSpPr>
      <xdr:spPr>
        <a:xfrm>
          <a:off x="74504550" y="48577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2,921.33</a:t>
          </a:r>
          <a:endParaRPr lang="en-PH" sz="1200" b="1"/>
        </a:p>
      </xdr:txBody>
    </xdr:sp>
    <xdr:clientData/>
  </xdr:twoCellAnchor>
  <xdr:twoCellAnchor>
    <xdr:from>
      <xdr:col>114</xdr:col>
      <xdr:colOff>542925</xdr:colOff>
      <xdr:row>2</xdr:row>
      <xdr:rowOff>76200</xdr:rowOff>
    </xdr:from>
    <xdr:to>
      <xdr:col>116</xdr:col>
      <xdr:colOff>882510</xdr:colOff>
      <xdr:row>5</xdr:row>
      <xdr:rowOff>123664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F29D375-06D9-4794-9E58-96F8CFF02941}"/>
            </a:ext>
          </a:extLst>
        </xdr:cNvPr>
        <xdr:cNvSpPr txBox="1"/>
      </xdr:nvSpPr>
      <xdr:spPr>
        <a:xfrm>
          <a:off x="83962875" y="485775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2,421.33</a:t>
          </a:r>
          <a:endParaRPr lang="en-PH" sz="12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801585</xdr:colOff>
      <xdr:row>2</xdr:row>
      <xdr:rowOff>49481</xdr:rowOff>
    </xdr:from>
    <xdr:to>
      <xdr:col>45</xdr:col>
      <xdr:colOff>874269</xdr:colOff>
      <xdr:row>5</xdr:row>
      <xdr:rowOff>106584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34468130" y="455221"/>
          <a:ext cx="2042009" cy="809207"/>
        </a:xfrm>
        <a:prstGeom prst="rect">
          <a:avLst/>
        </a:prstGeom>
        <a:solidFill>
          <a:srgbClr val="C9F7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AUG. - MAY '24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JUNE 2024 : </a:t>
          </a:r>
          <a:r>
            <a:rPr lang="en-PH" sz="1200" b="1" baseline="0"/>
            <a:t>P 2,971.33</a:t>
          </a:r>
          <a:endParaRPr lang="en-PH" sz="1200" b="1"/>
        </a:p>
      </xdr:txBody>
    </xdr:sp>
    <xdr:clientData/>
  </xdr:twoCellAnchor>
  <xdr:twoCellAnchor>
    <xdr:from>
      <xdr:col>7</xdr:col>
      <xdr:colOff>631903</xdr:colOff>
      <xdr:row>2</xdr:row>
      <xdr:rowOff>65049</xdr:rowOff>
    </xdr:from>
    <xdr:to>
      <xdr:col>9</xdr:col>
      <xdr:colOff>972417</xdr:colOff>
      <xdr:row>5</xdr:row>
      <xdr:rowOff>102756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0E08BD2-D35E-4078-BAD0-5C518F759E38}"/>
            </a:ext>
          </a:extLst>
        </xdr:cNvPr>
        <xdr:cNvSpPr txBox="1"/>
      </xdr:nvSpPr>
      <xdr:spPr>
        <a:xfrm>
          <a:off x="6867293" y="483220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19</xdr:col>
      <xdr:colOff>576146</xdr:colOff>
      <xdr:row>2</xdr:row>
      <xdr:rowOff>65049</xdr:rowOff>
    </xdr:from>
    <xdr:to>
      <xdr:col>21</xdr:col>
      <xdr:colOff>916660</xdr:colOff>
      <xdr:row>5</xdr:row>
      <xdr:rowOff>102756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5652B5D-87B1-4F4C-B6E0-ADA2731418D2}"/>
            </a:ext>
          </a:extLst>
        </xdr:cNvPr>
        <xdr:cNvSpPr txBox="1"/>
      </xdr:nvSpPr>
      <xdr:spPr>
        <a:xfrm>
          <a:off x="16847634" y="483220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31</xdr:col>
      <xdr:colOff>817755</xdr:colOff>
      <xdr:row>2</xdr:row>
      <xdr:rowOff>55756</xdr:rowOff>
    </xdr:from>
    <xdr:to>
      <xdr:col>33</xdr:col>
      <xdr:colOff>1158269</xdr:colOff>
      <xdr:row>5</xdr:row>
      <xdr:rowOff>93463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BB54D44-478C-4E72-A421-4F0AC18DB8F6}"/>
            </a:ext>
          </a:extLst>
        </xdr:cNvPr>
        <xdr:cNvSpPr txBox="1"/>
      </xdr:nvSpPr>
      <xdr:spPr>
        <a:xfrm>
          <a:off x="26614243" y="473927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54</xdr:col>
      <xdr:colOff>743415</xdr:colOff>
      <xdr:row>2</xdr:row>
      <xdr:rowOff>55755</xdr:rowOff>
    </xdr:from>
    <xdr:to>
      <xdr:col>56</xdr:col>
      <xdr:colOff>1009588</xdr:colOff>
      <xdr:row>5</xdr:row>
      <xdr:rowOff>93462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BAF3CB2-CE40-4B26-B4A9-DAB278720803}"/>
            </a:ext>
          </a:extLst>
        </xdr:cNvPr>
        <xdr:cNvSpPr txBox="1"/>
      </xdr:nvSpPr>
      <xdr:spPr>
        <a:xfrm>
          <a:off x="36538830" y="473926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78</xdr:col>
      <xdr:colOff>576145</xdr:colOff>
      <xdr:row>2</xdr:row>
      <xdr:rowOff>65049</xdr:rowOff>
    </xdr:from>
    <xdr:to>
      <xdr:col>80</xdr:col>
      <xdr:colOff>916659</xdr:colOff>
      <xdr:row>5</xdr:row>
      <xdr:rowOff>102756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B147514-ABFC-4756-AE9C-47921BDC5CA0}"/>
            </a:ext>
          </a:extLst>
        </xdr:cNvPr>
        <xdr:cNvSpPr txBox="1"/>
      </xdr:nvSpPr>
      <xdr:spPr>
        <a:xfrm>
          <a:off x="64937267" y="483220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102</xdr:col>
      <xdr:colOff>548269</xdr:colOff>
      <xdr:row>2</xdr:row>
      <xdr:rowOff>37170</xdr:rowOff>
    </xdr:from>
    <xdr:to>
      <xdr:col>104</xdr:col>
      <xdr:colOff>888783</xdr:colOff>
      <xdr:row>5</xdr:row>
      <xdr:rowOff>74877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146159C-5F03-40DC-8AAB-ABB4BB94FE62}"/>
            </a:ext>
          </a:extLst>
        </xdr:cNvPr>
        <xdr:cNvSpPr txBox="1"/>
      </xdr:nvSpPr>
      <xdr:spPr>
        <a:xfrm>
          <a:off x="83420415" y="455341"/>
          <a:ext cx="2282685" cy="790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831272</xdr:colOff>
      <xdr:row>2</xdr:row>
      <xdr:rowOff>69273</xdr:rowOff>
    </xdr:from>
    <xdr:to>
      <xdr:col>56</xdr:col>
      <xdr:colOff>917785</xdr:colOff>
      <xdr:row>5</xdr:row>
      <xdr:rowOff>116733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43780363" y="475013"/>
          <a:ext cx="2055838" cy="799564"/>
        </a:xfrm>
        <a:prstGeom prst="rect">
          <a:avLst/>
        </a:prstGeom>
        <a:solidFill>
          <a:srgbClr val="C9F7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AUG. - MAY '24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JUNE 2024 : </a:t>
          </a:r>
          <a:r>
            <a:rPr lang="en-PH" sz="1200" b="1" baseline="0"/>
            <a:t>P 2,971.33</a:t>
          </a:r>
          <a:endParaRPr lang="en-PH" sz="1200" b="1"/>
        </a:p>
      </xdr:txBody>
    </xdr:sp>
    <xdr:clientData/>
  </xdr:twoCellAnchor>
  <xdr:twoCellAnchor>
    <xdr:from>
      <xdr:col>7</xdr:col>
      <xdr:colOff>581025</xdr:colOff>
      <xdr:row>2</xdr:row>
      <xdr:rowOff>28575</xdr:rowOff>
    </xdr:from>
    <xdr:to>
      <xdr:col>9</xdr:col>
      <xdr:colOff>922516</xdr:colOff>
      <xdr:row>5</xdr:row>
      <xdr:rowOff>65793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9C7C0EF-55BD-4BAC-8675-934FB42241BD}"/>
            </a:ext>
          </a:extLst>
        </xdr:cNvPr>
        <xdr:cNvSpPr txBox="1"/>
      </xdr:nvSpPr>
      <xdr:spPr>
        <a:xfrm>
          <a:off x="6562725" y="43815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3,021.33</a:t>
          </a:r>
          <a:endParaRPr lang="en-PH" sz="1200" b="1"/>
        </a:p>
      </xdr:txBody>
    </xdr:sp>
    <xdr:clientData/>
  </xdr:twoCellAnchor>
  <xdr:twoCellAnchor>
    <xdr:from>
      <xdr:col>19</xdr:col>
      <xdr:colOff>533400</xdr:colOff>
      <xdr:row>2</xdr:row>
      <xdr:rowOff>66675</xdr:rowOff>
    </xdr:from>
    <xdr:to>
      <xdr:col>21</xdr:col>
      <xdr:colOff>874891</xdr:colOff>
      <xdr:row>5</xdr:row>
      <xdr:rowOff>103893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E8EA21E-9054-4A51-A9BB-9D67263FE3AE}"/>
            </a:ext>
          </a:extLst>
        </xdr:cNvPr>
        <xdr:cNvSpPr txBox="1"/>
      </xdr:nvSpPr>
      <xdr:spPr>
        <a:xfrm>
          <a:off x="15830550" y="47625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31</xdr:col>
      <xdr:colOff>523875</xdr:colOff>
      <xdr:row>2</xdr:row>
      <xdr:rowOff>19050</xdr:rowOff>
    </xdr:from>
    <xdr:to>
      <xdr:col>33</xdr:col>
      <xdr:colOff>865366</xdr:colOff>
      <xdr:row>5</xdr:row>
      <xdr:rowOff>56268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66F51F5-81B8-497A-8772-E5D50DDD04E8}"/>
            </a:ext>
          </a:extLst>
        </xdr:cNvPr>
        <xdr:cNvSpPr txBox="1"/>
      </xdr:nvSpPr>
      <xdr:spPr>
        <a:xfrm>
          <a:off x="25707975" y="428625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2,500.00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3,021.33</a:t>
          </a:r>
          <a:endParaRPr lang="en-PH" sz="1200" b="1"/>
        </a:p>
      </xdr:txBody>
    </xdr:sp>
    <xdr:clientData/>
  </xdr:twoCellAnchor>
  <xdr:twoCellAnchor>
    <xdr:from>
      <xdr:col>66</xdr:col>
      <xdr:colOff>666750</xdr:colOff>
      <xdr:row>2</xdr:row>
      <xdr:rowOff>85725</xdr:rowOff>
    </xdr:from>
    <xdr:to>
      <xdr:col>68</xdr:col>
      <xdr:colOff>1008241</xdr:colOff>
      <xdr:row>5</xdr:row>
      <xdr:rowOff>122943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FC27050-AB39-49AE-9986-D0C5E6EEDEEB}"/>
            </a:ext>
          </a:extLst>
        </xdr:cNvPr>
        <xdr:cNvSpPr txBox="1"/>
      </xdr:nvSpPr>
      <xdr:spPr>
        <a:xfrm>
          <a:off x="44748450" y="49530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78</xdr:col>
      <xdr:colOff>962025</xdr:colOff>
      <xdr:row>2</xdr:row>
      <xdr:rowOff>47625</xdr:rowOff>
    </xdr:from>
    <xdr:to>
      <xdr:col>80</xdr:col>
      <xdr:colOff>1303516</xdr:colOff>
      <xdr:row>5</xdr:row>
      <xdr:rowOff>84843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A2FAF54-94CC-4166-9D0C-AB0AC4598F83}"/>
            </a:ext>
          </a:extLst>
        </xdr:cNvPr>
        <xdr:cNvSpPr txBox="1"/>
      </xdr:nvSpPr>
      <xdr:spPr>
        <a:xfrm>
          <a:off x="54921150" y="45720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102</xdr:col>
      <xdr:colOff>476250</xdr:colOff>
      <xdr:row>2</xdr:row>
      <xdr:rowOff>47625</xdr:rowOff>
    </xdr:from>
    <xdr:to>
      <xdr:col>104</xdr:col>
      <xdr:colOff>817741</xdr:colOff>
      <xdr:row>5</xdr:row>
      <xdr:rowOff>84843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4E3698E-6345-48A8-BAA3-77B287705A00}"/>
            </a:ext>
          </a:extLst>
        </xdr:cNvPr>
        <xdr:cNvSpPr txBox="1"/>
      </xdr:nvSpPr>
      <xdr:spPr>
        <a:xfrm>
          <a:off x="73952100" y="45720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115</xdr:col>
      <xdr:colOff>114300</xdr:colOff>
      <xdr:row>2</xdr:row>
      <xdr:rowOff>85724</xdr:rowOff>
    </xdr:from>
    <xdr:to>
      <xdr:col>116</xdr:col>
      <xdr:colOff>581024</xdr:colOff>
      <xdr:row>5</xdr:row>
      <xdr:rowOff>38100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11E89D5-A565-4994-961E-00AB279BBF9D}"/>
            </a:ext>
          </a:extLst>
        </xdr:cNvPr>
        <xdr:cNvSpPr txBox="1"/>
      </xdr:nvSpPr>
      <xdr:spPr>
        <a:xfrm>
          <a:off x="83962875" y="495299"/>
          <a:ext cx="1400174" cy="695326"/>
        </a:xfrm>
        <a:prstGeom prst="rect">
          <a:avLst/>
        </a:prstGeom>
        <a:solidFill>
          <a:srgbClr val="FF66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800" b="1" u="none" baseline="0"/>
            <a:t>SALARY DEDUCTION</a:t>
          </a:r>
        </a:p>
      </xdr:txBody>
    </xdr:sp>
    <xdr:clientData/>
  </xdr:twoCellAnchor>
  <xdr:twoCellAnchor>
    <xdr:from>
      <xdr:col>90</xdr:col>
      <xdr:colOff>533400</xdr:colOff>
      <xdr:row>2</xdr:row>
      <xdr:rowOff>47625</xdr:rowOff>
    </xdr:from>
    <xdr:to>
      <xdr:col>92</xdr:col>
      <xdr:colOff>874891</xdr:colOff>
      <xdr:row>5</xdr:row>
      <xdr:rowOff>84843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89C60E-25E4-4D06-94E5-57D708B8C760}"/>
            </a:ext>
          </a:extLst>
        </xdr:cNvPr>
        <xdr:cNvSpPr txBox="1"/>
      </xdr:nvSpPr>
      <xdr:spPr>
        <a:xfrm>
          <a:off x="64646175" y="45720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2</xdr:row>
      <xdr:rowOff>28575</xdr:rowOff>
    </xdr:from>
    <xdr:to>
      <xdr:col>9</xdr:col>
      <xdr:colOff>865366</xdr:colOff>
      <xdr:row>5</xdr:row>
      <xdr:rowOff>65793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91CF397-B7E8-44D5-B594-F897311C28D3}"/>
            </a:ext>
          </a:extLst>
        </xdr:cNvPr>
        <xdr:cNvSpPr txBox="1"/>
      </xdr:nvSpPr>
      <xdr:spPr>
        <a:xfrm>
          <a:off x="6915150" y="43815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19</xdr:col>
      <xdr:colOff>552450</xdr:colOff>
      <xdr:row>2</xdr:row>
      <xdr:rowOff>76200</xdr:rowOff>
    </xdr:from>
    <xdr:to>
      <xdr:col>21</xdr:col>
      <xdr:colOff>893941</xdr:colOff>
      <xdr:row>5</xdr:row>
      <xdr:rowOff>113418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DE5848A-A89F-4151-A05E-CB84DC3BF29E}"/>
            </a:ext>
          </a:extLst>
        </xdr:cNvPr>
        <xdr:cNvSpPr txBox="1"/>
      </xdr:nvSpPr>
      <xdr:spPr>
        <a:xfrm>
          <a:off x="16335375" y="485775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31</xdr:col>
      <xdr:colOff>895350</xdr:colOff>
      <xdr:row>2</xdr:row>
      <xdr:rowOff>19050</xdr:rowOff>
    </xdr:from>
    <xdr:to>
      <xdr:col>33</xdr:col>
      <xdr:colOff>1236841</xdr:colOff>
      <xdr:row>5</xdr:row>
      <xdr:rowOff>56268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9A671BA-4237-4B5E-B9A7-A544526D5709}"/>
            </a:ext>
          </a:extLst>
        </xdr:cNvPr>
        <xdr:cNvSpPr txBox="1"/>
      </xdr:nvSpPr>
      <xdr:spPr>
        <a:xfrm>
          <a:off x="26536650" y="428625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78</xdr:col>
      <xdr:colOff>514350</xdr:colOff>
      <xdr:row>2</xdr:row>
      <xdr:rowOff>47625</xdr:rowOff>
    </xdr:from>
    <xdr:to>
      <xdr:col>80</xdr:col>
      <xdr:colOff>855841</xdr:colOff>
      <xdr:row>5</xdr:row>
      <xdr:rowOff>84843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BAE5D2E-144D-4E3F-B367-C7393341899A}"/>
            </a:ext>
          </a:extLst>
        </xdr:cNvPr>
        <xdr:cNvSpPr txBox="1"/>
      </xdr:nvSpPr>
      <xdr:spPr>
        <a:xfrm>
          <a:off x="54978300" y="45720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90</xdr:col>
      <xdr:colOff>742950</xdr:colOff>
      <xdr:row>2</xdr:row>
      <xdr:rowOff>38100</xdr:rowOff>
    </xdr:from>
    <xdr:to>
      <xdr:col>92</xdr:col>
      <xdr:colOff>874891</xdr:colOff>
      <xdr:row>5</xdr:row>
      <xdr:rowOff>75318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3B22E04-24D8-4845-B004-187B1FD8CCBB}"/>
            </a:ext>
          </a:extLst>
        </xdr:cNvPr>
        <xdr:cNvSpPr txBox="1"/>
      </xdr:nvSpPr>
      <xdr:spPr>
        <a:xfrm>
          <a:off x="64931925" y="447675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102</xdr:col>
      <xdr:colOff>809625</xdr:colOff>
      <xdr:row>2</xdr:row>
      <xdr:rowOff>66675</xdr:rowOff>
    </xdr:from>
    <xdr:to>
      <xdr:col>104</xdr:col>
      <xdr:colOff>1151116</xdr:colOff>
      <xdr:row>5</xdr:row>
      <xdr:rowOff>103893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E40A5A0-4BDB-4EE5-BEF0-ECA9BAAF456B}"/>
            </a:ext>
          </a:extLst>
        </xdr:cNvPr>
        <xdr:cNvSpPr txBox="1"/>
      </xdr:nvSpPr>
      <xdr:spPr>
        <a:xfrm>
          <a:off x="74923650" y="47625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114</xdr:col>
      <xdr:colOff>752475</xdr:colOff>
      <xdr:row>2</xdr:row>
      <xdr:rowOff>66675</xdr:rowOff>
    </xdr:from>
    <xdr:to>
      <xdr:col>116</xdr:col>
      <xdr:colOff>1093966</xdr:colOff>
      <xdr:row>5</xdr:row>
      <xdr:rowOff>103893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829AA3F-42FF-46CF-8660-7954FC724945}"/>
            </a:ext>
          </a:extLst>
        </xdr:cNvPr>
        <xdr:cNvSpPr txBox="1"/>
      </xdr:nvSpPr>
      <xdr:spPr>
        <a:xfrm>
          <a:off x="84686775" y="47625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126</xdr:col>
      <xdr:colOff>962025</xdr:colOff>
      <xdr:row>2</xdr:row>
      <xdr:rowOff>57150</xdr:rowOff>
    </xdr:from>
    <xdr:to>
      <xdr:col>128</xdr:col>
      <xdr:colOff>922516</xdr:colOff>
      <xdr:row>5</xdr:row>
      <xdr:rowOff>94368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0EC18C5-5BD1-4352-B02B-2F4A37ADC75E}"/>
            </a:ext>
          </a:extLst>
        </xdr:cNvPr>
        <xdr:cNvSpPr txBox="1"/>
      </xdr:nvSpPr>
      <xdr:spPr>
        <a:xfrm>
          <a:off x="94621350" y="466725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138</xdr:col>
      <xdr:colOff>571500</xdr:colOff>
      <xdr:row>2</xdr:row>
      <xdr:rowOff>76200</xdr:rowOff>
    </xdr:from>
    <xdr:to>
      <xdr:col>140</xdr:col>
      <xdr:colOff>912991</xdr:colOff>
      <xdr:row>5</xdr:row>
      <xdr:rowOff>113418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A9DD6F8-F367-4874-9890-94CB54999BC6}"/>
            </a:ext>
          </a:extLst>
        </xdr:cNvPr>
        <xdr:cNvSpPr txBox="1"/>
      </xdr:nvSpPr>
      <xdr:spPr>
        <a:xfrm>
          <a:off x="104603550" y="485775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150</xdr:col>
      <xdr:colOff>514350</xdr:colOff>
      <xdr:row>2</xdr:row>
      <xdr:rowOff>28575</xdr:rowOff>
    </xdr:from>
    <xdr:to>
      <xdr:col>152</xdr:col>
      <xdr:colOff>855841</xdr:colOff>
      <xdr:row>5</xdr:row>
      <xdr:rowOff>65793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695826B-77D1-45D5-A50A-A64CE43E8B09}"/>
            </a:ext>
          </a:extLst>
        </xdr:cNvPr>
        <xdr:cNvSpPr txBox="1"/>
      </xdr:nvSpPr>
      <xdr:spPr>
        <a:xfrm>
          <a:off x="114452400" y="43815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  <xdr:twoCellAnchor>
    <xdr:from>
      <xdr:col>163</xdr:col>
      <xdr:colOff>190500</xdr:colOff>
      <xdr:row>2</xdr:row>
      <xdr:rowOff>95250</xdr:rowOff>
    </xdr:from>
    <xdr:to>
      <xdr:col>164</xdr:col>
      <xdr:colOff>1541641</xdr:colOff>
      <xdr:row>5</xdr:row>
      <xdr:rowOff>132468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3242F9-F110-4BB7-A8D6-745D98A38A48}"/>
            </a:ext>
          </a:extLst>
        </xdr:cNvPr>
        <xdr:cNvSpPr txBox="1"/>
      </xdr:nvSpPr>
      <xdr:spPr>
        <a:xfrm>
          <a:off x="124644150" y="504825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3,521.33</a:t>
          </a:r>
          <a:endParaRPr lang="en-PH" sz="1200" b="1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552450</xdr:colOff>
      <xdr:row>2</xdr:row>
      <xdr:rowOff>66675</xdr:rowOff>
    </xdr:from>
    <xdr:to>
      <xdr:col>21</xdr:col>
      <xdr:colOff>893941</xdr:colOff>
      <xdr:row>5</xdr:row>
      <xdr:rowOff>103893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8904911-7896-45BE-9442-9C1AB511F32F}"/>
            </a:ext>
          </a:extLst>
        </xdr:cNvPr>
        <xdr:cNvSpPr txBox="1"/>
      </xdr:nvSpPr>
      <xdr:spPr>
        <a:xfrm>
          <a:off x="16725900" y="47625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2,200.00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2,021.33</a:t>
          </a:r>
          <a:endParaRPr lang="en-PH" sz="1200" b="1"/>
        </a:p>
      </xdr:txBody>
    </xdr:sp>
    <xdr:clientData/>
  </xdr:twoCellAnchor>
  <xdr:twoCellAnchor>
    <xdr:from>
      <xdr:col>43</xdr:col>
      <xdr:colOff>538480</xdr:colOff>
      <xdr:row>2</xdr:row>
      <xdr:rowOff>50800</xdr:rowOff>
    </xdr:from>
    <xdr:to>
      <xdr:col>45</xdr:col>
      <xdr:colOff>882511</xdr:colOff>
      <xdr:row>5</xdr:row>
      <xdr:rowOff>89288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6D34C76-FB1E-4E8A-AD4F-36FCB12740CD}"/>
            </a:ext>
          </a:extLst>
        </xdr:cNvPr>
        <xdr:cNvSpPr txBox="1"/>
      </xdr:nvSpPr>
      <xdr:spPr>
        <a:xfrm>
          <a:off x="36484560" y="46736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2,200.00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2,021.33</a:t>
          </a:r>
          <a:endParaRPr lang="en-PH" sz="1200" b="1"/>
        </a:p>
      </xdr:txBody>
    </xdr:sp>
    <xdr:clientData/>
  </xdr:twoCellAnchor>
  <xdr:twoCellAnchor>
    <xdr:from>
      <xdr:col>66</xdr:col>
      <xdr:colOff>508000</xdr:colOff>
      <xdr:row>2</xdr:row>
      <xdr:rowOff>91440</xdr:rowOff>
    </xdr:from>
    <xdr:to>
      <xdr:col>68</xdr:col>
      <xdr:colOff>852031</xdr:colOff>
      <xdr:row>5</xdr:row>
      <xdr:rowOff>129928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9483120-BD32-42FF-A179-5BF2FBE6B6A7}"/>
            </a:ext>
          </a:extLst>
        </xdr:cNvPr>
        <xdr:cNvSpPr txBox="1"/>
      </xdr:nvSpPr>
      <xdr:spPr>
        <a:xfrm>
          <a:off x="46461680" y="50800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2,200.00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2,021.33</a:t>
          </a:r>
          <a:endParaRPr lang="en-PH" sz="1200" b="1"/>
        </a:p>
      </xdr:txBody>
    </xdr:sp>
    <xdr:clientData/>
  </xdr:twoCellAnchor>
  <xdr:twoCellAnchor>
    <xdr:from>
      <xdr:col>78</xdr:col>
      <xdr:colOff>538480</xdr:colOff>
      <xdr:row>2</xdr:row>
      <xdr:rowOff>71120</xdr:rowOff>
    </xdr:from>
    <xdr:to>
      <xdr:col>80</xdr:col>
      <xdr:colOff>882511</xdr:colOff>
      <xdr:row>5</xdr:row>
      <xdr:rowOff>109608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8857C9C-613C-4144-A8F3-EB4CCD739586}"/>
            </a:ext>
          </a:extLst>
        </xdr:cNvPr>
        <xdr:cNvSpPr txBox="1"/>
      </xdr:nvSpPr>
      <xdr:spPr>
        <a:xfrm>
          <a:off x="56723280" y="48768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2,200.00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2,021.33</a:t>
          </a:r>
          <a:endParaRPr lang="en-PH" sz="1200" b="1"/>
        </a:p>
      </xdr:txBody>
    </xdr:sp>
    <xdr:clientData/>
  </xdr:twoCellAnchor>
  <xdr:twoCellAnchor>
    <xdr:from>
      <xdr:col>90</xdr:col>
      <xdr:colOff>548640</xdr:colOff>
      <xdr:row>2</xdr:row>
      <xdr:rowOff>81280</xdr:rowOff>
    </xdr:from>
    <xdr:to>
      <xdr:col>92</xdr:col>
      <xdr:colOff>892671</xdr:colOff>
      <xdr:row>5</xdr:row>
      <xdr:rowOff>119768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03E16BE-FCEB-4603-8E1B-010A76CE7DD7}"/>
            </a:ext>
          </a:extLst>
        </xdr:cNvPr>
        <xdr:cNvSpPr txBox="1"/>
      </xdr:nvSpPr>
      <xdr:spPr>
        <a:xfrm>
          <a:off x="66405760" y="497840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3,821.33</a:t>
          </a:r>
          <a:endParaRPr lang="en-PH" sz="1200" b="1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831273</xdr:colOff>
      <xdr:row>2</xdr:row>
      <xdr:rowOff>79169</xdr:rowOff>
    </xdr:from>
    <xdr:to>
      <xdr:col>68</xdr:col>
      <xdr:colOff>917786</xdr:colOff>
      <xdr:row>5</xdr:row>
      <xdr:rowOff>126629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/>
      </xdr:nvSpPr>
      <xdr:spPr>
        <a:xfrm>
          <a:off x="43780364" y="484909"/>
          <a:ext cx="2055838" cy="7995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AUG. - MAY '24 : </a:t>
          </a:r>
          <a:r>
            <a:rPr lang="en-PH" sz="1200" b="1" baseline="0"/>
            <a:t>P3,000.00</a:t>
          </a:r>
        </a:p>
        <a:p>
          <a:endParaRPr lang="en-PH" sz="400" b="1" baseline="0"/>
        </a:p>
        <a:p>
          <a:r>
            <a:rPr lang="en-PH" sz="1200" baseline="0"/>
            <a:t>           JUNE 2024 : </a:t>
          </a:r>
          <a:r>
            <a:rPr lang="en-PH" sz="1200" b="1" baseline="0"/>
            <a:t>P 3,271.33</a:t>
          </a:r>
          <a:endParaRPr lang="en-PH" sz="1200" b="1"/>
        </a:p>
      </xdr:txBody>
    </xdr:sp>
    <xdr:clientData/>
  </xdr:twoCellAnchor>
  <xdr:twoCellAnchor>
    <xdr:from>
      <xdr:col>19</xdr:col>
      <xdr:colOff>522768</xdr:colOff>
      <xdr:row>2</xdr:row>
      <xdr:rowOff>70884</xdr:rowOff>
    </xdr:from>
    <xdr:to>
      <xdr:col>21</xdr:col>
      <xdr:colOff>858057</xdr:colOff>
      <xdr:row>5</xdr:row>
      <xdr:rowOff>106773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73F59F1-DB47-4DD7-BC9C-65178AD301FF}"/>
            </a:ext>
          </a:extLst>
        </xdr:cNvPr>
        <xdr:cNvSpPr txBox="1"/>
      </xdr:nvSpPr>
      <xdr:spPr>
        <a:xfrm>
          <a:off x="15993140" y="487326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2,200.00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2,021.33</a:t>
          </a:r>
          <a:endParaRPr lang="en-PH" sz="1200" b="1"/>
        </a:p>
      </xdr:txBody>
    </xdr:sp>
    <xdr:clientData/>
  </xdr:twoCellAnchor>
  <xdr:twoCellAnchor>
    <xdr:from>
      <xdr:col>31</xdr:col>
      <xdr:colOff>620233</xdr:colOff>
      <xdr:row>2</xdr:row>
      <xdr:rowOff>79744</xdr:rowOff>
    </xdr:from>
    <xdr:to>
      <xdr:col>33</xdr:col>
      <xdr:colOff>955522</xdr:colOff>
      <xdr:row>5</xdr:row>
      <xdr:rowOff>115633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28AE252-A13C-433B-9C95-F4C62104895C}"/>
            </a:ext>
          </a:extLst>
        </xdr:cNvPr>
        <xdr:cNvSpPr txBox="1"/>
      </xdr:nvSpPr>
      <xdr:spPr>
        <a:xfrm>
          <a:off x="25766233" y="496186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2,200.00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2,021.33</a:t>
          </a:r>
          <a:endParaRPr lang="en-PH" sz="12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762001</xdr:colOff>
      <xdr:row>2</xdr:row>
      <xdr:rowOff>59376</xdr:rowOff>
    </xdr:from>
    <xdr:to>
      <xdr:col>57</xdr:col>
      <xdr:colOff>848514</xdr:colOff>
      <xdr:row>5</xdr:row>
      <xdr:rowOff>106836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 txBox="1"/>
      </xdr:nvSpPr>
      <xdr:spPr>
        <a:xfrm>
          <a:off x="34428546" y="465116"/>
          <a:ext cx="2055838" cy="7995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AUG. - MAY '24 : </a:t>
          </a:r>
          <a:r>
            <a:rPr lang="en-PH" sz="1200" b="1" baseline="0"/>
            <a:t>P3,000.00</a:t>
          </a:r>
        </a:p>
        <a:p>
          <a:endParaRPr lang="en-PH" sz="400" b="1" baseline="0"/>
        </a:p>
        <a:p>
          <a:r>
            <a:rPr lang="en-PH" sz="1200" baseline="0"/>
            <a:t>           JUNE 2024 : </a:t>
          </a:r>
          <a:r>
            <a:rPr lang="en-PH" sz="1200" b="1" baseline="0"/>
            <a:t>P 3,271.33</a:t>
          </a:r>
          <a:endParaRPr lang="en-PH" sz="1200" b="1"/>
        </a:p>
      </xdr:txBody>
    </xdr:sp>
    <xdr:clientData/>
  </xdr:twoCellAnchor>
  <xdr:twoCellAnchor>
    <xdr:from>
      <xdr:col>67</xdr:col>
      <xdr:colOff>10026</xdr:colOff>
      <xdr:row>2</xdr:row>
      <xdr:rowOff>70185</xdr:rowOff>
    </xdr:from>
    <xdr:to>
      <xdr:col>68</xdr:col>
      <xdr:colOff>1161643</xdr:colOff>
      <xdr:row>5</xdr:row>
      <xdr:rowOff>98379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8328BA-EB64-4B24-8401-064A46BDDAFF}"/>
            </a:ext>
          </a:extLst>
        </xdr:cNvPr>
        <xdr:cNvSpPr txBox="1"/>
      </xdr:nvSpPr>
      <xdr:spPr>
        <a:xfrm>
          <a:off x="45098368" y="481264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3,821.33</a:t>
          </a:r>
          <a:endParaRPr lang="en-PH" sz="1200" b="1"/>
        </a:p>
      </xdr:txBody>
    </xdr:sp>
    <xdr:clientData/>
  </xdr:twoCellAnchor>
  <xdr:twoCellAnchor>
    <xdr:from>
      <xdr:col>19</xdr:col>
      <xdr:colOff>571500</xdr:colOff>
      <xdr:row>2</xdr:row>
      <xdr:rowOff>100263</xdr:rowOff>
    </xdr:from>
    <xdr:to>
      <xdr:col>21</xdr:col>
      <xdr:colOff>921012</xdr:colOff>
      <xdr:row>5</xdr:row>
      <xdr:rowOff>128457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D834885-2E82-45AE-AFBA-10E0F3C824DE}"/>
            </a:ext>
          </a:extLst>
        </xdr:cNvPr>
        <xdr:cNvSpPr txBox="1"/>
      </xdr:nvSpPr>
      <xdr:spPr>
        <a:xfrm>
          <a:off x="16152395" y="511342"/>
          <a:ext cx="2284591" cy="78016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3,000.00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3,821.33</a:t>
          </a:r>
          <a:endParaRPr lang="en-PH" sz="1200" b="1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91</xdr:col>
      <xdr:colOff>613558</xdr:colOff>
      <xdr:row>3</xdr:row>
      <xdr:rowOff>9896</xdr:rowOff>
    </xdr:from>
    <xdr:to>
      <xdr:col>92</xdr:col>
      <xdr:colOff>816302</xdr:colOff>
      <xdr:row>5</xdr:row>
      <xdr:rowOff>32354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 txBox="1"/>
      </xdr:nvSpPr>
      <xdr:spPr>
        <a:xfrm>
          <a:off x="63147039" y="633351"/>
          <a:ext cx="1152769" cy="556847"/>
        </a:xfrm>
        <a:prstGeom prst="rect">
          <a:avLst/>
        </a:prstGeom>
        <a:solidFill>
          <a:srgbClr val="FF99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400" b="1"/>
            <a:t>SALARY</a:t>
          </a:r>
        </a:p>
        <a:p>
          <a:pPr algn="ctr"/>
          <a:r>
            <a:rPr lang="en-PH" sz="1400" b="1" baseline="0"/>
            <a:t> DEDUCTION</a:t>
          </a:r>
          <a:endParaRPr lang="en-PH" sz="1400" b="1"/>
        </a:p>
      </xdr:txBody>
    </xdr:sp>
    <xdr:clientData/>
  </xdr:twoCellAnchor>
  <xdr:twoCellAnchor>
    <xdr:from>
      <xdr:col>66</xdr:col>
      <xdr:colOff>791688</xdr:colOff>
      <xdr:row>2</xdr:row>
      <xdr:rowOff>79169</xdr:rowOff>
    </xdr:from>
    <xdr:to>
      <xdr:col>68</xdr:col>
      <xdr:colOff>878201</xdr:colOff>
      <xdr:row>5</xdr:row>
      <xdr:rowOff>126629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/>
      </xdr:nvSpPr>
      <xdr:spPr>
        <a:xfrm>
          <a:off x="43740779" y="484909"/>
          <a:ext cx="2055838" cy="7995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AUG. - MAY '24 : </a:t>
          </a:r>
          <a:r>
            <a:rPr lang="en-PH" sz="1200" b="1" baseline="0"/>
            <a:t>P2,200.00</a:t>
          </a:r>
        </a:p>
        <a:p>
          <a:endParaRPr lang="en-PH" sz="400" b="1" baseline="0"/>
        </a:p>
        <a:p>
          <a:r>
            <a:rPr lang="en-PH" sz="1200" baseline="0"/>
            <a:t>           JUNE 2024 : </a:t>
          </a:r>
          <a:r>
            <a:rPr lang="en-PH" sz="1200" b="1" baseline="0"/>
            <a:t>P 2,271.33</a:t>
          </a:r>
          <a:endParaRPr lang="en-PH" sz="1200" b="1"/>
        </a:p>
      </xdr:txBody>
    </xdr:sp>
    <xdr:clientData/>
  </xdr:twoCellAnchor>
  <xdr:twoCellAnchor>
    <xdr:from>
      <xdr:col>7</xdr:col>
      <xdr:colOff>568272</xdr:colOff>
      <xdr:row>2</xdr:row>
      <xdr:rowOff>25830</xdr:rowOff>
    </xdr:from>
    <xdr:to>
      <xdr:col>9</xdr:col>
      <xdr:colOff>902660</xdr:colOff>
      <xdr:row>5</xdr:row>
      <xdr:rowOff>142240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315FD2-E9D0-41A4-9D20-3E9073F69A4F}"/>
            </a:ext>
          </a:extLst>
        </xdr:cNvPr>
        <xdr:cNvSpPr txBox="1"/>
      </xdr:nvSpPr>
      <xdr:spPr>
        <a:xfrm>
          <a:off x="6461072" y="442390"/>
          <a:ext cx="2274948" cy="85809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1,700.00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1,521.33</a:t>
          </a:r>
          <a:endParaRPr lang="en-PH" sz="1200" b="1"/>
        </a:p>
      </xdr:txBody>
    </xdr:sp>
    <xdr:clientData/>
  </xdr:twoCellAnchor>
  <xdr:twoCellAnchor>
    <xdr:from>
      <xdr:col>19</xdr:col>
      <xdr:colOff>697423</xdr:colOff>
      <xdr:row>2</xdr:row>
      <xdr:rowOff>12916</xdr:rowOff>
    </xdr:from>
    <xdr:to>
      <xdr:col>21</xdr:col>
      <xdr:colOff>902658</xdr:colOff>
      <xdr:row>5</xdr:row>
      <xdr:rowOff>132080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82563BA-9A1F-409D-A885-32BB4B5C1565}"/>
            </a:ext>
          </a:extLst>
        </xdr:cNvPr>
        <xdr:cNvSpPr txBox="1"/>
      </xdr:nvSpPr>
      <xdr:spPr>
        <a:xfrm>
          <a:off x="16323503" y="429476"/>
          <a:ext cx="2277875" cy="8608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2,200.00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2,021.33</a:t>
          </a:r>
          <a:endParaRPr lang="en-PH" sz="1200" b="1"/>
        </a:p>
      </xdr:txBody>
    </xdr:sp>
    <xdr:clientData/>
  </xdr:twoCellAnchor>
  <xdr:twoCellAnchor>
    <xdr:from>
      <xdr:col>43</xdr:col>
      <xdr:colOff>581186</xdr:colOff>
      <xdr:row>2</xdr:row>
      <xdr:rowOff>59926</xdr:rowOff>
    </xdr:from>
    <xdr:to>
      <xdr:col>45</xdr:col>
      <xdr:colOff>915574</xdr:colOff>
      <xdr:row>5</xdr:row>
      <xdr:rowOff>142240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B98E1C9-8162-4F4B-856D-726D8AAD2CB0}"/>
            </a:ext>
          </a:extLst>
        </xdr:cNvPr>
        <xdr:cNvSpPr txBox="1"/>
      </xdr:nvSpPr>
      <xdr:spPr>
        <a:xfrm>
          <a:off x="35379186" y="476486"/>
          <a:ext cx="2274948" cy="82399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 b="1" u="sng"/>
            <a:t>SCHEME</a:t>
          </a:r>
          <a:r>
            <a:rPr lang="en-PH" sz="1200" b="1" u="sng" baseline="0"/>
            <a:t> 1: Monthly Fees</a:t>
          </a:r>
        </a:p>
        <a:p>
          <a:pPr algn="ctr"/>
          <a:endParaRPr lang="en-PH" sz="400" b="1" u="sng" baseline="0"/>
        </a:p>
        <a:p>
          <a:r>
            <a:rPr lang="en-PH" sz="1200" baseline="0"/>
            <a:t>   JULY - MARCH '25 : </a:t>
          </a:r>
          <a:r>
            <a:rPr lang="en-PH" sz="1200" b="1" baseline="0"/>
            <a:t>P 2,200.00</a:t>
          </a:r>
        </a:p>
        <a:p>
          <a:endParaRPr lang="en-PH" sz="400" b="1" baseline="0"/>
        </a:p>
        <a:p>
          <a:r>
            <a:rPr lang="en-PH" sz="1200" baseline="0"/>
            <a:t>               APRIL 2025 : </a:t>
          </a:r>
          <a:r>
            <a:rPr lang="en-PH" sz="1200" b="1" baseline="0"/>
            <a:t>P 2,021.33</a:t>
          </a:r>
          <a:endParaRPr lang="en-PH" sz="1200" b="1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1196340</xdr:colOff>
      <xdr:row>12</xdr:row>
      <xdr:rowOff>53340</xdr:rowOff>
    </xdr:from>
    <xdr:to>
      <xdr:col>1</xdr:col>
      <xdr:colOff>7620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1196340" y="2804160"/>
          <a:ext cx="967740" cy="25146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400" b="1"/>
            <a:t>students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328332</xdr:colOff>
      <xdr:row>0</xdr:row>
      <xdr:rowOff>70346</xdr:rowOff>
    </xdr:from>
    <xdr:to>
      <xdr:col>2</xdr:col>
      <xdr:colOff>1281359</xdr:colOff>
      <xdr:row>3</xdr:row>
      <xdr:rowOff>239289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6406" y="70346"/>
          <a:ext cx="953027" cy="9967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137346</xdr:colOff>
      <xdr:row>0</xdr:row>
      <xdr:rowOff>86559</xdr:rowOff>
    </xdr:from>
    <xdr:to>
      <xdr:col>2</xdr:col>
      <xdr:colOff>956554</xdr:colOff>
      <xdr:row>3</xdr:row>
      <xdr:rowOff>243191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6A71D4-7CC1-486F-9BEA-0E3C97779A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346" y="86559"/>
          <a:ext cx="1021867" cy="9915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252755</xdr:colOff>
      <xdr:row>0</xdr:row>
      <xdr:rowOff>97629</xdr:rowOff>
    </xdr:from>
    <xdr:to>
      <xdr:col>1</xdr:col>
      <xdr:colOff>800121</xdr:colOff>
      <xdr:row>4</xdr:row>
      <xdr:rowOff>73292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2755" y="97629"/>
          <a:ext cx="1156966" cy="1118663"/>
        </a:xfrm>
        <a:prstGeom prst="rect">
          <a:avLst/>
        </a:prstGeom>
        <a:noFill/>
      </xdr:spPr>
    </xdr:pic>
    <xdr:clientData/>
  </xdr:twoCellAnchor>
  <xdr:twoCellAnchor>
    <xdr:from>
      <xdr:col>10</xdr:col>
      <xdr:colOff>114299</xdr:colOff>
      <xdr:row>19</xdr:row>
      <xdr:rowOff>45356</xdr:rowOff>
    </xdr:from>
    <xdr:to>
      <xdr:col>10</xdr:col>
      <xdr:colOff>332015</xdr:colOff>
      <xdr:row>23</xdr:row>
      <xdr:rowOff>168728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6493328" y="4094842"/>
          <a:ext cx="217716" cy="10813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108853</xdr:colOff>
      <xdr:row>25</xdr:row>
      <xdr:rowOff>45358</xdr:rowOff>
    </xdr:from>
    <xdr:to>
      <xdr:col>10</xdr:col>
      <xdr:colOff>308428</xdr:colOff>
      <xdr:row>29</xdr:row>
      <xdr:rowOff>159661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/>
      </xdr:nvSpPr>
      <xdr:spPr>
        <a:xfrm>
          <a:off x="6547753" y="4941208"/>
          <a:ext cx="199575" cy="102870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79832</xdr:colOff>
      <xdr:row>31</xdr:row>
      <xdr:rowOff>27211</xdr:rowOff>
    </xdr:from>
    <xdr:to>
      <xdr:col>10</xdr:col>
      <xdr:colOff>308430</xdr:colOff>
      <xdr:row>37</xdr:row>
      <xdr:rowOff>175984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SpPr/>
      </xdr:nvSpPr>
      <xdr:spPr>
        <a:xfrm>
          <a:off x="6518732" y="6294661"/>
          <a:ext cx="228598" cy="154894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60</xdr:row>
      <xdr:rowOff>19478</xdr:rowOff>
    </xdr:from>
    <xdr:to>
      <xdr:col>4</xdr:col>
      <xdr:colOff>211426</xdr:colOff>
      <xdr:row>68</xdr:row>
      <xdr:rowOff>64353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SpPr txBox="1"/>
      </xdr:nvSpPr>
      <xdr:spPr>
        <a:xfrm>
          <a:off x="188299" y="11906678"/>
          <a:ext cx="4452252" cy="186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/>
            <a:t>TRANSFER - IN 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5 - Colegion Monterei        	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3 - MSMSI</a:t>
          </a:r>
          <a:r>
            <a:rPr lang="en-US" sz="1100" baseline="0"/>
            <a:t> </a:t>
          </a:r>
          <a:endParaRPr lang="en-US">
            <a:solidFill>
              <a:srgbClr val="0000FF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000099"/>
              </a:solidFill>
            </a:rPr>
            <a:t>1 - Calauan Elem. Sch.    	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1 - South Hill School</a:t>
          </a:r>
          <a:endParaRPr lang="en-US" sz="1100" baseline="0">
            <a:solidFill>
              <a:srgbClr val="0000FF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000099"/>
              </a:solidFill>
              <a:latin typeface="+mn-lt"/>
              <a:ea typeface="+mn-ea"/>
              <a:cs typeface="+mn-cs"/>
            </a:rPr>
            <a:t>1 - San Isidro ES	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	  2 - Scuola dei Bambini </a:t>
          </a:r>
          <a:endParaRPr lang="en-US"/>
        </a:p>
        <a:p>
          <a:r>
            <a:rPr lang="en-US" sz="1100" baseline="0">
              <a:solidFill>
                <a:srgbClr val="000099"/>
              </a:solidFill>
              <a:latin typeface="+mn-lt"/>
              <a:ea typeface="+mn-ea"/>
              <a:cs typeface="+mn-cs"/>
            </a:rPr>
            <a:t>1 - Sto. Tomas ES           	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1 - Le-Sil Montessori Corp.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000099"/>
              </a:solidFill>
              <a:latin typeface="+mn-lt"/>
              <a:ea typeface="+mn-ea"/>
              <a:cs typeface="+mn-cs"/>
            </a:rPr>
            <a:t>1 - Dayap Nat'l Integ. HS        	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1 - San Antonio de Padua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2 - Liceo de Calauan       	  1 - The Learning Place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1 - Mo. Barbara Micarelli Sch.</a:t>
          </a:r>
          <a:r>
            <a:rPr lang="en-US" sz="1100" baseline="0">
              <a:solidFill>
                <a:srgbClr val="0000FF"/>
              </a:solidFill>
              <a:latin typeface="+mn-lt"/>
              <a:ea typeface="+mn-ea"/>
              <a:cs typeface="+mn-cs"/>
            </a:rPr>
            <a:t>  	  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Maranathan Christian Academy</a:t>
          </a:r>
          <a:endParaRPr lang="en-US">
            <a:solidFill>
              <a:srgbClr val="0000FF"/>
            </a:solidFill>
          </a:endParaRPr>
        </a:p>
        <a:p>
          <a:r>
            <a:rPr lang="en-US" sz="1100" baseline="0"/>
            <a:t>1 - Letran		  3 - Phil. Internat'l English School</a:t>
          </a:r>
        </a:p>
        <a:p>
          <a:r>
            <a:rPr lang="en-US" sz="1100"/>
            <a:t>                                  	       (Kuwait)</a:t>
          </a:r>
        </a:p>
      </xdr:txBody>
    </xdr:sp>
    <xdr:clientData/>
  </xdr:twoCellAnchor>
  <xdr:twoCellAnchor>
    <xdr:from>
      <xdr:col>10</xdr:col>
      <xdr:colOff>114301</xdr:colOff>
      <xdr:row>13</xdr:row>
      <xdr:rowOff>97972</xdr:rowOff>
    </xdr:from>
    <xdr:to>
      <xdr:col>10</xdr:col>
      <xdr:colOff>370115</xdr:colOff>
      <xdr:row>17</xdr:row>
      <xdr:rowOff>175261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/>
      </xdr:nvSpPr>
      <xdr:spPr>
        <a:xfrm>
          <a:off x="5622472" y="3189515"/>
          <a:ext cx="255814" cy="103523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1</xdr:row>
      <xdr:rowOff>205740</xdr:rowOff>
    </xdr:from>
    <xdr:to>
      <xdr:col>8</xdr:col>
      <xdr:colOff>777240</xdr:colOff>
      <xdr:row>6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9475D8-F6BC-CB9E-0F8C-5F8C69A3ACF2}"/>
            </a:ext>
          </a:extLst>
        </xdr:cNvPr>
        <xdr:cNvSpPr txBox="1"/>
      </xdr:nvSpPr>
      <xdr:spPr>
        <a:xfrm>
          <a:off x="9128760" y="426720"/>
          <a:ext cx="170688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GRADUATION FEES:</a:t>
          </a:r>
        </a:p>
        <a:p>
          <a:r>
            <a:rPr lang="en-US" sz="1100"/>
            <a:t>     Kinder</a:t>
          </a:r>
          <a:r>
            <a:rPr lang="en-US" sz="1100" baseline="0"/>
            <a:t>     -    </a:t>
          </a:r>
          <a:r>
            <a:rPr lang="en-US" sz="1100" b="1" baseline="0"/>
            <a:t>4.500</a:t>
          </a:r>
        </a:p>
        <a:p>
          <a:r>
            <a:rPr lang="en-US" sz="1100" baseline="0"/>
            <a:t>     Grade 6   -   </a:t>
          </a:r>
          <a:r>
            <a:rPr lang="en-US" sz="1100" b="1" baseline="0"/>
            <a:t>4,500</a:t>
          </a:r>
        </a:p>
        <a:p>
          <a:r>
            <a:rPr lang="en-US" sz="1100" baseline="0"/>
            <a:t>     Grade 10 -   </a:t>
          </a:r>
          <a:r>
            <a:rPr lang="en-US" sz="1100" b="1" baseline="0"/>
            <a:t>4,300</a:t>
          </a:r>
        </a:p>
        <a:p>
          <a:endParaRPr lang="en-US" sz="400" b="1" baseline="0"/>
        </a:p>
        <a:p>
          <a:r>
            <a:rPr lang="en-US" sz="1100" u="sng" baseline="0"/>
            <a:t>RECOLLECTION FEES:</a:t>
          </a:r>
        </a:p>
        <a:p>
          <a:r>
            <a:rPr lang="en-US" sz="1100" baseline="0"/>
            <a:t>     Grade 6 and 10  -   </a:t>
          </a:r>
          <a:r>
            <a:rPr lang="en-US" sz="1100" b="1" baseline="0"/>
            <a:t>400</a:t>
          </a:r>
          <a:endParaRPr lang="en-US" sz="1100" b="1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405155</xdr:colOff>
      <xdr:row>0</xdr:row>
      <xdr:rowOff>106680</xdr:rowOff>
    </xdr:from>
    <xdr:to>
      <xdr:col>2</xdr:col>
      <xdr:colOff>320040</xdr:colOff>
      <xdr:row>4</xdr:row>
      <xdr:rowOff>84126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730DEF-CB70-4C5D-B104-0E990C598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4755" y="106680"/>
          <a:ext cx="859765" cy="876606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357f7fd69ebd30c/Documents/SBIS/SOA/SY%202022-2023.xlsx" TargetMode="External"/><Relationship Id="rId1" Type="http://schemas.openxmlformats.org/officeDocument/2006/relationships/externalLinkPath" Target="SY%202022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K"/>
      <sheetName val="K"/>
      <sheetName val="Sheet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SUMMARY"/>
      <sheetName val="ON HOLD REPORT CARD"/>
      <sheetName val="OUTSTANDING BALANCE"/>
      <sheetName val="FUN DAY TSHIRT"/>
      <sheetName val="23 SUMMER"/>
      <sheetName val="SCHOOL FORMS"/>
      <sheetName val="FIRST COMMUNION"/>
      <sheetName val="GRADUATING CLASS"/>
      <sheetName val="LIST PER GRADE LEVEL"/>
      <sheetName val="ENROLLMENT SUMMARY"/>
      <sheetName val="EDUCATIONAL TRIP"/>
      <sheetName val="BRIDGETTIAN'S BALL"/>
      <sheetName val="McDO Meal"/>
    </sheetNames>
    <sheetDataSet>
      <sheetData sheetId="0"/>
      <sheetData sheetId="1"/>
      <sheetData sheetId="2"/>
      <sheetData sheetId="3"/>
      <sheetData sheetId="4"/>
      <sheetData sheetId="5">
        <row r="10">
          <cell r="I10">
            <v>0</v>
          </cell>
          <cell r="AS10">
            <v>0</v>
          </cell>
        </row>
      </sheetData>
      <sheetData sheetId="6">
        <row r="10">
          <cell r="AS10">
            <v>0</v>
          </cell>
        </row>
      </sheetData>
      <sheetData sheetId="7">
        <row r="10">
          <cell r="BE10">
            <v>43352.700799999999</v>
          </cell>
        </row>
      </sheetData>
      <sheetData sheetId="8"/>
      <sheetData sheetId="9">
        <row r="10">
          <cell r="AS10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facebook.com/100038860249661/" TargetMode="External"/><Relationship Id="rId1" Type="http://schemas.openxmlformats.org/officeDocument/2006/relationships/hyperlink" Target="https://www.facebook.com/100038860249661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42ED-2141-4A2E-9CB2-0FF82DB76020}">
  <sheetPr>
    <tabColor rgb="FFBDBDFF"/>
  </sheetPr>
  <dimension ref="A1:EN59"/>
  <sheetViews>
    <sheetView zoomScale="78" zoomScaleNormal="78" workbookViewId="0">
      <selection activeCell="G19" sqref="G19"/>
    </sheetView>
  </sheetViews>
  <sheetFormatPr defaultColWidth="9.33203125" defaultRowHeight="14.4" x14ac:dyDescent="0.3"/>
  <cols>
    <col min="1" max="1" width="3.33203125" style="1" customWidth="1"/>
    <col min="2" max="2" width="26.44140625" style="1" customWidth="1"/>
    <col min="3" max="3" width="13.5546875" style="2" customWidth="1"/>
    <col min="4" max="4" width="15.4414062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27.6640625" style="1" bestFit="1" customWidth="1"/>
    <col min="15" max="15" width="13.5546875" style="2" customWidth="1"/>
    <col min="16" max="16" width="15.44140625" style="2" customWidth="1"/>
    <col min="17" max="17" width="12" style="2" customWidth="1"/>
    <col min="18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2.5546875" style="1" hidden="1" customWidth="1"/>
    <col min="26" max="26" width="21.6640625" style="1" hidden="1" customWidth="1"/>
    <col min="27" max="27" width="14.5546875" style="2" hidden="1" customWidth="1"/>
    <col min="28" max="28" width="15.33203125" style="2" hidden="1" customWidth="1"/>
    <col min="29" max="29" width="13.44140625" style="2" hidden="1" customWidth="1"/>
    <col min="30" max="30" width="13.44140625" style="1" hidden="1" customWidth="1"/>
    <col min="31" max="31" width="11.44140625" style="1" hidden="1" customWidth="1"/>
    <col min="32" max="32" width="10.6640625" style="2" hidden="1" customWidth="1"/>
    <col min="33" max="33" width="13.5546875" style="2" hidden="1" customWidth="1"/>
    <col min="34" max="34" width="3.44140625" style="1" hidden="1" customWidth="1"/>
    <col min="35" max="35" width="4" style="1" hidden="1" customWidth="1"/>
    <col min="36" max="36" width="3.33203125" style="1" customWidth="1"/>
    <col min="37" max="37" width="27.5546875" style="1" customWidth="1"/>
    <col min="38" max="38" width="13.5546875" style="2" customWidth="1"/>
    <col min="39" max="39" width="15.44140625" style="2" customWidth="1"/>
    <col min="40" max="40" width="17.44140625" style="2" customWidth="1"/>
    <col min="41" max="41" width="10.33203125" style="2" customWidth="1"/>
    <col min="42" max="42" width="13" style="1" bestFit="1" customWidth="1"/>
    <col min="43" max="43" width="14.6640625" style="1" bestFit="1" customWidth="1"/>
    <col min="44" max="44" width="13.6640625" style="2" bestFit="1" customWidth="1"/>
    <col min="45" max="45" width="19.6640625" style="2" customWidth="1"/>
    <col min="46" max="46" width="3.33203125" style="1" customWidth="1"/>
    <col min="47" max="47" width="4" style="1" customWidth="1"/>
    <col min="48" max="48" width="9.33203125" style="1"/>
    <col min="49" max="49" width="28.33203125" style="1" customWidth="1"/>
    <col min="50" max="50" width="9.33203125" style="1"/>
    <col min="51" max="51" width="10.44140625" style="1" customWidth="1"/>
    <col min="52" max="56" width="9.33203125" style="1"/>
    <col min="57" max="57" width="10.5546875" style="1" customWidth="1"/>
    <col min="58" max="61" width="9.33203125" style="1"/>
    <col min="62" max="62" width="10.44140625" style="1" customWidth="1"/>
    <col min="63" max="67" width="9.33203125" style="1"/>
    <col min="68" max="68" width="10.5546875" style="1" customWidth="1"/>
    <col min="69" max="72" width="9.33203125" style="1"/>
    <col min="73" max="73" width="10.44140625" style="1" customWidth="1"/>
    <col min="74" max="78" width="9.33203125" style="1"/>
    <col min="79" max="79" width="10.5546875" style="1" customWidth="1"/>
    <col min="80" max="83" width="9.33203125" style="1"/>
    <col min="84" max="84" width="10.44140625" style="1" customWidth="1"/>
    <col min="85" max="89" width="9.33203125" style="1"/>
    <col min="90" max="90" width="10.5546875" style="1" customWidth="1"/>
    <col min="91" max="94" width="9.33203125" style="1"/>
    <col min="95" max="95" width="10.44140625" style="1" customWidth="1"/>
    <col min="96" max="100" width="9.33203125" style="1"/>
    <col min="101" max="101" width="10.5546875" style="1" customWidth="1"/>
    <col min="102" max="105" width="9.33203125" style="1"/>
    <col min="106" max="106" width="10.44140625" style="1" customWidth="1"/>
    <col min="107" max="111" width="9.33203125" style="1"/>
    <col min="112" max="112" width="10.5546875" style="1" customWidth="1"/>
    <col min="113" max="116" width="9.33203125" style="1"/>
    <col min="117" max="117" width="10.44140625" style="1" customWidth="1"/>
    <col min="118" max="122" width="9.33203125" style="1"/>
    <col min="123" max="123" width="10.5546875" style="1" customWidth="1"/>
    <col min="124" max="126" width="9.33203125" style="1"/>
    <col min="127" max="127" width="19.44140625" style="1" customWidth="1"/>
    <col min="128" max="128" width="10.44140625" style="1" customWidth="1"/>
    <col min="129" max="133" width="9.33203125" style="1"/>
    <col min="134" max="134" width="10.5546875" style="1" customWidth="1"/>
    <col min="135" max="137" width="9.33203125" style="1"/>
    <col min="138" max="138" width="18.6640625" style="1" customWidth="1"/>
    <col min="139" max="139" width="10.44140625" style="1" customWidth="1"/>
    <col min="140" max="144" width="9.33203125" style="1"/>
    <col min="145" max="145" width="10.5546875" style="1" customWidth="1"/>
    <col min="146" max="16384" width="9.33203125" style="1"/>
  </cols>
  <sheetData>
    <row r="1" spans="1:144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5"/>
      <c r="AE1" s="25"/>
      <c r="AF1" s="26"/>
      <c r="AG1" s="26"/>
      <c r="AH1" s="25"/>
      <c r="AJ1" s="25"/>
      <c r="AK1" s="25"/>
      <c r="AL1" s="26"/>
      <c r="AM1" s="26"/>
      <c r="AN1" s="26"/>
      <c r="AO1" s="26"/>
      <c r="AP1" s="25"/>
      <c r="AQ1" s="25"/>
      <c r="AR1" s="26"/>
      <c r="AS1" s="26"/>
      <c r="AT1" s="25"/>
    </row>
    <row r="2" spans="1:144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10" t="s">
        <v>0</v>
      </c>
      <c r="AA2" s="810"/>
      <c r="AB2" s="810"/>
      <c r="AC2" s="810"/>
      <c r="AD2" s="810"/>
      <c r="AE2" s="810"/>
      <c r="AF2" s="810"/>
      <c r="AG2" s="810"/>
      <c r="AH2" s="27"/>
      <c r="AJ2" s="27"/>
      <c r="AK2" s="809" t="s">
        <v>0</v>
      </c>
      <c r="AL2" s="809"/>
      <c r="AM2" s="809"/>
      <c r="AN2" s="809"/>
      <c r="AO2" s="809"/>
      <c r="AP2" s="809"/>
      <c r="AQ2" s="809"/>
      <c r="AR2" s="809"/>
      <c r="AS2" s="809"/>
      <c r="AT2" s="27"/>
    </row>
    <row r="3" spans="1:144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8" t="s">
        <v>1</v>
      </c>
      <c r="AA3" s="808"/>
      <c r="AB3" s="808"/>
      <c r="AC3" s="808"/>
      <c r="AD3" s="808"/>
      <c r="AE3" s="808"/>
      <c r="AF3" s="808"/>
      <c r="AG3" s="808"/>
      <c r="AH3" s="12"/>
      <c r="AJ3" s="12"/>
      <c r="AK3" s="807" t="s">
        <v>1</v>
      </c>
      <c r="AL3" s="807"/>
      <c r="AM3" s="807"/>
      <c r="AN3" s="807"/>
      <c r="AO3" s="807"/>
      <c r="AP3" s="807"/>
      <c r="AQ3" s="807"/>
      <c r="AR3" s="807"/>
      <c r="AS3" s="807"/>
      <c r="AT3" s="12"/>
    </row>
    <row r="4" spans="1:144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6" t="s">
        <v>24</v>
      </c>
      <c r="AA4" s="806"/>
      <c r="AB4" s="806"/>
      <c r="AC4" s="806"/>
      <c r="AD4" s="806"/>
      <c r="AE4" s="806"/>
      <c r="AF4" s="806"/>
      <c r="AG4" s="806"/>
      <c r="AH4" s="12"/>
      <c r="AJ4" s="12"/>
      <c r="AK4" s="805" t="s">
        <v>666</v>
      </c>
      <c r="AL4" s="805"/>
      <c r="AM4" s="805"/>
      <c r="AN4" s="805"/>
      <c r="AO4" s="805"/>
      <c r="AP4" s="805"/>
      <c r="AQ4" s="805"/>
      <c r="AR4" s="805"/>
      <c r="AS4" s="805"/>
      <c r="AT4" s="12"/>
    </row>
    <row r="5" spans="1:144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6" t="s">
        <v>9</v>
      </c>
      <c r="AA5" s="806"/>
      <c r="AB5" s="806"/>
      <c r="AC5" s="806"/>
      <c r="AD5" s="806"/>
      <c r="AE5" s="806"/>
      <c r="AF5" s="806"/>
      <c r="AG5" s="806"/>
      <c r="AH5" s="12"/>
      <c r="AJ5" s="12"/>
      <c r="AK5" s="805" t="s">
        <v>336</v>
      </c>
      <c r="AL5" s="805"/>
      <c r="AM5" s="805"/>
      <c r="AN5" s="805"/>
      <c r="AO5" s="805"/>
      <c r="AP5" s="805"/>
      <c r="AQ5" s="805"/>
      <c r="AR5" s="805"/>
      <c r="AS5" s="805"/>
      <c r="AT5" s="12"/>
    </row>
    <row r="6" spans="1:144" s="4" customFormat="1" ht="15.6" x14ac:dyDescent="0.3">
      <c r="A6" s="12"/>
      <c r="B6" s="802" t="str">
        <f>PAYMENT!AB1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B6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3" t="s">
        <v>76</v>
      </c>
      <c r="AA6" s="803"/>
      <c r="AB6" s="803"/>
      <c r="AC6" s="803"/>
      <c r="AD6" s="803"/>
      <c r="AE6" s="803"/>
      <c r="AF6" s="803"/>
      <c r="AG6" s="803"/>
      <c r="AH6" s="12"/>
      <c r="AJ6" s="12"/>
      <c r="AK6" s="802" t="str">
        <f>N6</f>
        <v>as of August 1, 2024</v>
      </c>
      <c r="AL6" s="802"/>
      <c r="AM6" s="802"/>
      <c r="AN6" s="802"/>
      <c r="AO6" s="802"/>
      <c r="AP6" s="802"/>
      <c r="AQ6" s="802"/>
      <c r="AR6" s="802"/>
      <c r="AS6" s="802"/>
      <c r="AT6" s="12"/>
    </row>
    <row r="7" spans="1:144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23"/>
      <c r="AE7" s="23"/>
      <c r="AF7" s="8"/>
      <c r="AG7" s="8"/>
      <c r="AH7" s="12"/>
      <c r="AJ7" s="12"/>
      <c r="AK7" s="23"/>
      <c r="AL7" s="8"/>
      <c r="AM7" s="8"/>
      <c r="AN7" s="8"/>
      <c r="AO7" s="8"/>
      <c r="AP7" s="23"/>
      <c r="AQ7" s="23"/>
      <c r="AR7" s="8"/>
      <c r="AS7" s="8"/>
      <c r="AT7" s="12"/>
    </row>
    <row r="8" spans="1:144" s="4" customFormat="1" ht="21" x14ac:dyDescent="0.3">
      <c r="A8" s="12"/>
      <c r="B8" s="140" t="s">
        <v>3</v>
      </c>
      <c r="C8" s="266" t="s">
        <v>1031</v>
      </c>
      <c r="D8" s="142"/>
      <c r="E8" s="140"/>
      <c r="F8" s="154"/>
      <c r="G8" s="154"/>
      <c r="H8" s="140" t="s">
        <v>4</v>
      </c>
      <c r="I8" s="268" t="s">
        <v>540</v>
      </c>
      <c r="J8" s="142"/>
      <c r="K8" s="12"/>
      <c r="M8" s="12"/>
      <c r="N8" s="140" t="s">
        <v>3</v>
      </c>
      <c r="O8" s="266" t="s">
        <v>1037</v>
      </c>
      <c r="P8" s="142"/>
      <c r="Q8" s="140"/>
      <c r="R8" s="154"/>
      <c r="S8" s="140" t="s">
        <v>4</v>
      </c>
      <c r="T8" s="268" t="s">
        <v>540</v>
      </c>
      <c r="U8" s="142"/>
      <c r="V8" s="142"/>
      <c r="W8" s="12"/>
      <c r="Y8" s="12"/>
      <c r="Z8" s="29" t="s">
        <v>3</v>
      </c>
      <c r="AA8" s="31" t="s">
        <v>77</v>
      </c>
      <c r="AB8" s="30"/>
      <c r="AC8" s="30"/>
      <c r="AD8" s="32"/>
      <c r="AE8" s="32"/>
      <c r="AF8" s="30"/>
      <c r="AG8" s="30"/>
      <c r="AH8" s="12"/>
      <c r="AJ8" s="12"/>
      <c r="AK8" s="140" t="s">
        <v>3</v>
      </c>
      <c r="AL8" s="266" t="s">
        <v>991</v>
      </c>
      <c r="AM8" s="142"/>
      <c r="AN8" s="140"/>
      <c r="AO8" s="154"/>
      <c r="AP8" s="140" t="s">
        <v>4</v>
      </c>
      <c r="AQ8" s="268" t="s">
        <v>540</v>
      </c>
      <c r="AR8" s="142"/>
      <c r="AS8" s="142"/>
      <c r="AT8" s="12"/>
    </row>
    <row r="9" spans="1:144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F9" s="8"/>
      <c r="AG9" s="8"/>
      <c r="AH9" s="12"/>
      <c r="AJ9" s="12"/>
      <c r="AK9" s="7"/>
      <c r="AL9" s="8"/>
      <c r="AM9" s="8"/>
      <c r="AN9" s="8"/>
      <c r="AO9" s="8"/>
      <c r="AR9" s="8"/>
      <c r="AS9" s="8"/>
      <c r="AT9" s="12"/>
    </row>
    <row r="10" spans="1:144" s="4" customFormat="1" ht="18.75" customHeight="1" x14ac:dyDescent="0.3">
      <c r="A10" s="12"/>
      <c r="B10" s="261" t="s">
        <v>5</v>
      </c>
      <c r="C10" s="269">
        <v>32071.33</v>
      </c>
      <c r="D10" s="263" t="s">
        <v>341</v>
      </c>
      <c r="E10" s="269"/>
      <c r="F10" s="262"/>
      <c r="G10" s="801" t="s">
        <v>10</v>
      </c>
      <c r="H10" s="801"/>
      <c r="I10" s="800">
        <f>SUM(H16:H50)</f>
        <v>5600</v>
      </c>
      <c r="J10" s="800"/>
      <c r="K10" s="12"/>
      <c r="M10" s="12"/>
      <c r="N10" s="261" t="s">
        <v>5</v>
      </c>
      <c r="O10" s="269">
        <v>32071.33</v>
      </c>
      <c r="P10" s="263" t="s">
        <v>341</v>
      </c>
      <c r="Q10" s="269"/>
      <c r="R10" s="262"/>
      <c r="S10" s="801" t="s">
        <v>10</v>
      </c>
      <c r="T10" s="801"/>
      <c r="U10" s="800">
        <f>SUM(T16:T50)</f>
        <v>5600</v>
      </c>
      <c r="V10" s="800"/>
      <c r="W10" s="12"/>
      <c r="Y10" s="12"/>
      <c r="Z10" s="7" t="s">
        <v>5</v>
      </c>
      <c r="AA10" s="10">
        <v>29923.94</v>
      </c>
      <c r="AB10" s="11" t="s">
        <v>25</v>
      </c>
      <c r="AC10" s="10"/>
      <c r="AD10" s="804" t="s">
        <v>10</v>
      </c>
      <c r="AE10" s="804"/>
      <c r="AF10" s="800">
        <f>SUM(AE16:AE38)</f>
        <v>0</v>
      </c>
      <c r="AG10" s="800"/>
      <c r="AH10" s="12"/>
      <c r="AJ10" s="12"/>
      <c r="AK10" s="261" t="s">
        <v>5</v>
      </c>
      <c r="AL10" s="269">
        <v>32071.33</v>
      </c>
      <c r="AM10" s="263" t="s">
        <v>341</v>
      </c>
      <c r="AN10" s="269"/>
      <c r="AO10" s="262"/>
      <c r="AP10" s="801" t="s">
        <v>10</v>
      </c>
      <c r="AQ10" s="801"/>
      <c r="AR10" s="800">
        <f>SUM(AQ16:AQ50)</f>
        <v>5600</v>
      </c>
      <c r="AS10" s="800"/>
      <c r="AT10" s="12"/>
      <c r="AW10" s="14">
        <f>SUM(I10+U10+AR10)</f>
        <v>16800</v>
      </c>
    </row>
    <row r="11" spans="1:144" s="4" customFormat="1" ht="18.75" customHeight="1" x14ac:dyDescent="0.3">
      <c r="A11" s="12"/>
      <c r="B11" s="261" t="s">
        <v>6</v>
      </c>
      <c r="C11" s="269">
        <v>3715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3715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7" t="s">
        <v>6</v>
      </c>
      <c r="AA11" s="10">
        <v>3011</v>
      </c>
      <c r="AB11" s="11" t="s">
        <v>26</v>
      </c>
      <c r="AC11" s="10"/>
      <c r="AD11" s="804"/>
      <c r="AE11" s="804"/>
      <c r="AF11" s="800"/>
      <c r="AG11" s="800"/>
      <c r="AH11" s="12"/>
      <c r="AJ11" s="12"/>
      <c r="AK11" s="261" t="s">
        <v>6</v>
      </c>
      <c r="AL11" s="269">
        <v>3715</v>
      </c>
      <c r="AM11" s="263" t="s">
        <v>26</v>
      </c>
      <c r="AN11" s="269"/>
      <c r="AO11" s="262"/>
      <c r="AP11" s="801"/>
      <c r="AQ11" s="801"/>
      <c r="AR11" s="800"/>
      <c r="AS11" s="800"/>
      <c r="AT11" s="12"/>
      <c r="AW11" s="9"/>
    </row>
    <row r="12" spans="1:144" ht="18.75" customHeight="1" x14ac:dyDescent="0.55000000000000004">
      <c r="A12" s="466"/>
      <c r="B12" s="467" t="s">
        <v>21</v>
      </c>
      <c r="C12" s="468">
        <f>SUM(I16:I52)</f>
        <v>0</v>
      </c>
      <c r="D12" s="469"/>
      <c r="E12" s="470"/>
      <c r="F12" s="471"/>
      <c r="G12" s="798" t="s">
        <v>461</v>
      </c>
      <c r="H12" s="798"/>
      <c r="I12" s="799" t="s">
        <v>463</v>
      </c>
      <c r="J12" s="799"/>
      <c r="K12" s="466"/>
      <c r="M12" s="466"/>
      <c r="N12" s="467" t="s">
        <v>21</v>
      </c>
      <c r="O12" s="468">
        <f>SUM(U16:U52)</f>
        <v>0</v>
      </c>
      <c r="P12" s="469"/>
      <c r="Q12" s="470"/>
      <c r="R12" s="471"/>
      <c r="S12" s="798" t="s">
        <v>461</v>
      </c>
      <c r="T12" s="798"/>
      <c r="U12" s="796" t="s">
        <v>462</v>
      </c>
      <c r="V12" s="796"/>
      <c r="W12" s="466"/>
      <c r="Y12" s="466"/>
      <c r="Z12" s="120" t="s">
        <v>21</v>
      </c>
      <c r="AA12" s="472">
        <f>SUM(AF16:AF38)</f>
        <v>0</v>
      </c>
      <c r="AB12" s="121"/>
      <c r="AC12" s="121"/>
      <c r="AF12" s="121"/>
      <c r="AG12" s="121"/>
      <c r="AH12" s="466"/>
      <c r="AJ12" s="466"/>
      <c r="AK12" s="467" t="s">
        <v>21</v>
      </c>
      <c r="AL12" s="468">
        <f>SUM(AR16:AR52)</f>
        <v>0</v>
      </c>
      <c r="AM12" s="469"/>
      <c r="AN12" s="470"/>
      <c r="AO12" s="471"/>
      <c r="AP12" s="798" t="s">
        <v>461</v>
      </c>
      <c r="AQ12" s="798"/>
      <c r="AR12" s="796" t="s">
        <v>462</v>
      </c>
      <c r="AS12" s="796"/>
      <c r="AT12" s="466"/>
      <c r="AW12" s="473">
        <f>C12+O12+AL12</f>
        <v>0</v>
      </c>
    </row>
    <row r="13" spans="1:144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4" t="s">
        <v>1087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I13</f>
        <v>AUG. 5, 2024</v>
      </c>
      <c r="V13" s="795"/>
      <c r="W13" s="12"/>
      <c r="Y13" s="23"/>
      <c r="Z13" s="8"/>
      <c r="AA13" s="8"/>
      <c r="AB13" s="13"/>
      <c r="AC13" s="13"/>
      <c r="AD13" s="23"/>
      <c r="AE13" s="23"/>
      <c r="AF13" s="8"/>
      <c r="AG13" s="8"/>
      <c r="AH13" s="12"/>
      <c r="AJ13" s="12"/>
      <c r="AK13" s="261"/>
      <c r="AL13" s="269"/>
      <c r="AM13" s="264"/>
      <c r="AN13" s="270"/>
      <c r="AO13" s="264"/>
      <c r="AP13" s="265"/>
      <c r="AQ13" s="265"/>
      <c r="AR13" s="795" t="str">
        <f>U13</f>
        <v>AUG. 5, 2024</v>
      </c>
      <c r="AS13" s="795"/>
      <c r="AT13" s="12"/>
    </row>
    <row r="14" spans="1:144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4" t="s">
        <v>7</v>
      </c>
      <c r="AA14" s="20" t="s">
        <v>12</v>
      </c>
      <c r="AB14" s="22" t="s">
        <v>13</v>
      </c>
      <c r="AC14" s="22" t="s">
        <v>14</v>
      </c>
      <c r="AD14" s="24" t="s">
        <v>15</v>
      </c>
      <c r="AE14" s="5" t="s">
        <v>16</v>
      </c>
      <c r="AF14" s="22" t="s">
        <v>11</v>
      </c>
      <c r="AG14" s="3" t="s">
        <v>2</v>
      </c>
      <c r="AH14" s="12"/>
      <c r="AJ14" s="12"/>
      <c r="AK14" s="258" t="s">
        <v>7</v>
      </c>
      <c r="AL14" s="53" t="s">
        <v>12</v>
      </c>
      <c r="AM14" s="259" t="s">
        <v>13</v>
      </c>
      <c r="AN14" s="797" t="s">
        <v>14</v>
      </c>
      <c r="AO14" s="797"/>
      <c r="AP14" s="258" t="s">
        <v>342</v>
      </c>
      <c r="AQ14" s="273" t="s">
        <v>16</v>
      </c>
      <c r="AR14" s="260" t="s">
        <v>97</v>
      </c>
      <c r="AS14" s="271" t="s">
        <v>2</v>
      </c>
      <c r="AT14" s="12"/>
      <c r="AW14" s="126"/>
      <c r="AX14" s="128" t="s">
        <v>344</v>
      </c>
    </row>
    <row r="15" spans="1:144" s="4" customFormat="1" ht="3" customHeight="1" x14ac:dyDescent="0.3">
      <c r="A15" s="12"/>
      <c r="B15" s="23"/>
      <c r="C15" s="8"/>
      <c r="D15" s="8"/>
      <c r="E15" s="8"/>
      <c r="F15" s="8"/>
      <c r="G15" s="8"/>
      <c r="H15" s="8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23"/>
      <c r="AE15" s="23"/>
      <c r="AF15" s="8"/>
      <c r="AG15" s="8"/>
      <c r="AH15" s="12"/>
      <c r="AJ15" s="12"/>
      <c r="AK15" s="23"/>
      <c r="AL15" s="8"/>
      <c r="AM15" s="8"/>
      <c r="AN15" s="8"/>
      <c r="AO15" s="8"/>
      <c r="AP15" s="23"/>
      <c r="AQ15" s="274"/>
      <c r="AR15" s="8"/>
      <c r="AS15" s="8"/>
      <c r="AT15" s="12"/>
    </row>
    <row r="16" spans="1:144" s="4" customFormat="1" ht="18" x14ac:dyDescent="0.3">
      <c r="A16" s="12"/>
      <c r="B16" s="267" t="s">
        <v>337</v>
      </c>
      <c r="C16" s="713">
        <v>45488</v>
      </c>
      <c r="D16" s="142">
        <v>5000</v>
      </c>
      <c r="E16" s="792"/>
      <c r="F16" s="792"/>
      <c r="G16" s="783">
        <v>20911</v>
      </c>
      <c r="H16" s="275"/>
      <c r="I16" s="144"/>
      <c r="J16" s="272">
        <f>C10+C11+C12-D16+E10+E11+E12+C13</f>
        <v>30786.33</v>
      </c>
      <c r="K16" s="12"/>
      <c r="M16" s="12"/>
      <c r="N16" s="267" t="s">
        <v>337</v>
      </c>
      <c r="O16" s="713">
        <v>45490</v>
      </c>
      <c r="P16" s="142">
        <v>5000</v>
      </c>
      <c r="Q16" s="792"/>
      <c r="R16" s="792"/>
      <c r="S16" s="783">
        <v>20919</v>
      </c>
      <c r="T16" s="275"/>
      <c r="U16" s="144"/>
      <c r="V16" s="272">
        <f>O10+O11+O12-P16+Q10+Q11+Q12+O13</f>
        <v>30786.33</v>
      </c>
      <c r="W16" s="12"/>
      <c r="Y16" s="12"/>
      <c r="Z16" s="33" t="s">
        <v>8</v>
      </c>
      <c r="AA16" s="34">
        <v>44792</v>
      </c>
      <c r="AB16" s="35">
        <v>29923.94</v>
      </c>
      <c r="AC16" s="38"/>
      <c r="AD16" s="21">
        <v>19600</v>
      </c>
      <c r="AE16" s="6"/>
      <c r="AF16" s="36"/>
      <c r="AG16" s="37">
        <f>AA10+AA11+AA12-AB16+AC10+AC11</f>
        <v>3011.0000000000036</v>
      </c>
      <c r="AH16" s="12"/>
      <c r="AJ16" s="12"/>
      <c r="AK16" s="267" t="s">
        <v>337</v>
      </c>
      <c r="AL16" s="713">
        <v>45499</v>
      </c>
      <c r="AM16" s="142">
        <v>5000</v>
      </c>
      <c r="AN16" s="792"/>
      <c r="AO16" s="792"/>
      <c r="AP16" s="785">
        <v>20933</v>
      </c>
      <c r="AQ16" s="275"/>
      <c r="AR16" s="144"/>
      <c r="AS16" s="272">
        <f>AL10+AL11+AL12-AM16+AN10+AN11+AN12+AL13</f>
        <v>30786.33</v>
      </c>
      <c r="AT16" s="12"/>
      <c r="AW16" s="127"/>
      <c r="AX16" s="128" t="s">
        <v>343</v>
      </c>
      <c r="BB16" s="39"/>
      <c r="BC16" s="40"/>
      <c r="BD16" s="40"/>
      <c r="BM16" s="39"/>
      <c r="BN16" s="40"/>
      <c r="BO16" s="40"/>
      <c r="BX16" s="39"/>
      <c r="BY16" s="40"/>
      <c r="BZ16" s="40"/>
      <c r="CI16" s="39"/>
      <c r="CJ16" s="40"/>
      <c r="CK16" s="40"/>
      <c r="CT16" s="39"/>
      <c r="CU16" s="40"/>
      <c r="CV16" s="40"/>
      <c r="DE16" s="39"/>
      <c r="DF16" s="40"/>
      <c r="DG16" s="40"/>
      <c r="DP16" s="39"/>
      <c r="DQ16" s="40"/>
      <c r="DR16" s="40"/>
      <c r="EA16" s="39"/>
      <c r="EB16" s="40"/>
      <c r="EC16" s="40"/>
      <c r="EL16" s="39"/>
      <c r="EM16" s="40"/>
      <c r="EN16" s="40"/>
    </row>
    <row r="17" spans="1:144" s="4" customFormat="1" ht="3" customHeight="1" x14ac:dyDescent="0.3">
      <c r="A17" s="12"/>
      <c r="B17" s="7"/>
      <c r="C17" s="8"/>
      <c r="D17" s="8"/>
      <c r="E17" s="8"/>
      <c r="F17" s="8"/>
      <c r="G17" s="784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41"/>
      <c r="AE17" s="42"/>
      <c r="AF17" s="43"/>
      <c r="AG17" s="8"/>
      <c r="AH17" s="12"/>
      <c r="AJ17" s="12"/>
      <c r="AK17" s="7"/>
      <c r="AL17" s="8"/>
      <c r="AM17" s="8"/>
      <c r="AN17" s="8"/>
      <c r="AO17" s="8"/>
      <c r="AP17" s="784"/>
      <c r="AQ17" s="276"/>
      <c r="AR17" s="43"/>
      <c r="AS17" s="10"/>
      <c r="AT17" s="12"/>
      <c r="BB17" s="39"/>
      <c r="BC17" s="40"/>
      <c r="BD17" s="40"/>
      <c r="BM17" s="39"/>
      <c r="BN17" s="40"/>
      <c r="BO17" s="40"/>
      <c r="BX17" s="39"/>
      <c r="BY17" s="40"/>
      <c r="BZ17" s="40"/>
      <c r="CI17" s="39"/>
      <c r="CJ17" s="40"/>
      <c r="CK17" s="40"/>
      <c r="CT17" s="39"/>
      <c r="CU17" s="40"/>
      <c r="CV17" s="40"/>
      <c r="DE17" s="39"/>
      <c r="DF17" s="40"/>
      <c r="DG17" s="40"/>
      <c r="DP17" s="39"/>
      <c r="DQ17" s="40"/>
      <c r="DR17" s="40"/>
      <c r="EA17" s="39"/>
      <c r="EB17" s="40"/>
      <c r="EC17" s="40"/>
      <c r="EL17" s="39"/>
      <c r="EM17" s="40"/>
      <c r="EN17" s="40"/>
    </row>
    <row r="18" spans="1:144" s="4" customFormat="1" ht="15.6" customHeight="1" x14ac:dyDescent="0.3">
      <c r="A18" s="12"/>
      <c r="B18" s="267" t="s">
        <v>338</v>
      </c>
      <c r="C18" s="141">
        <v>45499</v>
      </c>
      <c r="D18" s="142">
        <v>3715</v>
      </c>
      <c r="E18" s="792"/>
      <c r="F18" s="792"/>
      <c r="G18" s="785">
        <v>5621</v>
      </c>
      <c r="H18" s="277"/>
      <c r="I18" s="144"/>
      <c r="J18" s="272">
        <f>J16-D18</f>
        <v>27071.33</v>
      </c>
      <c r="K18" s="12"/>
      <c r="M18" s="12"/>
      <c r="N18" s="267" t="s">
        <v>338</v>
      </c>
      <c r="O18" s="713">
        <v>45490</v>
      </c>
      <c r="P18" s="142">
        <v>3715</v>
      </c>
      <c r="Q18" s="792"/>
      <c r="R18" s="792"/>
      <c r="S18" s="783">
        <v>5577</v>
      </c>
      <c r="T18" s="275"/>
      <c r="U18" s="144"/>
      <c r="V18" s="272">
        <f>V16-P18</f>
        <v>27071.33</v>
      </c>
      <c r="W18" s="12"/>
      <c r="Y18" s="12"/>
      <c r="Z18" s="33" t="s">
        <v>19</v>
      </c>
      <c r="AA18" s="34"/>
      <c r="AB18" s="35"/>
      <c r="AC18" s="38"/>
      <c r="AD18" s="21"/>
      <c r="AE18" s="6"/>
      <c r="AF18" s="36"/>
      <c r="AG18" s="37">
        <f>AG16-AB18</f>
        <v>3011.0000000000036</v>
      </c>
      <c r="AH18" s="12"/>
      <c r="AJ18" s="12"/>
      <c r="AK18" s="267" t="s">
        <v>338</v>
      </c>
      <c r="AL18" s="713">
        <v>45499</v>
      </c>
      <c r="AM18" s="142">
        <v>3715</v>
      </c>
      <c r="AN18" s="792"/>
      <c r="AO18" s="792"/>
      <c r="AP18" s="785">
        <v>5612</v>
      </c>
      <c r="AQ18" s="275"/>
      <c r="AR18" s="144"/>
      <c r="AS18" s="272">
        <f>AS16-AM18</f>
        <v>27071.33</v>
      </c>
      <c r="AT18" s="12"/>
      <c r="AW18" s="793">
        <f>AW14*AW16</f>
        <v>0</v>
      </c>
      <c r="BB18" s="39"/>
      <c r="BC18" s="40"/>
      <c r="BD18" s="40"/>
      <c r="BM18" s="39"/>
      <c r="BN18" s="40"/>
      <c r="BO18" s="40"/>
      <c r="BX18" s="39"/>
      <c r="BY18" s="40"/>
      <c r="BZ18" s="40"/>
      <c r="CI18" s="39"/>
      <c r="CJ18" s="40"/>
      <c r="CK18" s="40"/>
      <c r="CT18" s="39"/>
      <c r="CU18" s="40"/>
      <c r="CV18" s="40"/>
      <c r="DE18" s="39"/>
      <c r="DF18" s="40"/>
      <c r="DG18" s="40"/>
      <c r="DP18" s="39"/>
      <c r="DQ18" s="40"/>
      <c r="DR18" s="40"/>
      <c r="EA18" s="39"/>
      <c r="EB18" s="40"/>
      <c r="EC18" s="40"/>
      <c r="EL18" s="39"/>
      <c r="EM18" s="40"/>
      <c r="EN18" s="40"/>
    </row>
    <row r="19" spans="1:144" s="4" customFormat="1" ht="3" customHeight="1" x14ac:dyDescent="0.3">
      <c r="A19" s="12"/>
      <c r="B19" s="7"/>
      <c r="C19" s="8"/>
      <c r="D19" s="8"/>
      <c r="E19" s="8"/>
      <c r="F19" s="8"/>
      <c r="G19" s="784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41"/>
      <c r="AE19" s="42"/>
      <c r="AF19" s="43"/>
      <c r="AG19" s="8"/>
      <c r="AH19" s="12"/>
      <c r="AJ19" s="12"/>
      <c r="AK19" s="7"/>
      <c r="AL19" s="8"/>
      <c r="AM19" s="8"/>
      <c r="AN19" s="8"/>
      <c r="AO19" s="8"/>
      <c r="AP19" s="784"/>
      <c r="AQ19" s="276"/>
      <c r="AR19" s="43"/>
      <c r="AS19" s="10"/>
      <c r="AT19" s="12"/>
      <c r="AW19" s="793"/>
      <c r="BB19" s="39"/>
      <c r="BC19" s="40"/>
      <c r="BD19" s="40"/>
      <c r="BM19" s="39"/>
      <c r="BN19" s="40"/>
      <c r="BO19" s="40"/>
      <c r="BX19" s="39"/>
      <c r="BY19" s="40"/>
      <c r="BZ19" s="40"/>
      <c r="CI19" s="39"/>
      <c r="CJ19" s="40"/>
      <c r="CK19" s="40"/>
      <c r="CT19" s="39"/>
      <c r="CU19" s="40"/>
      <c r="CV19" s="40"/>
      <c r="DE19" s="39"/>
      <c r="DF19" s="40"/>
      <c r="DG19" s="40"/>
      <c r="DP19" s="39"/>
      <c r="DQ19" s="40"/>
      <c r="DR19" s="40"/>
      <c r="EA19" s="39"/>
      <c r="EB19" s="40"/>
      <c r="EC19" s="40"/>
      <c r="EL19" s="39"/>
      <c r="EM19" s="40"/>
      <c r="EN19" s="40"/>
    </row>
    <row r="20" spans="1:144" s="4" customFormat="1" ht="15.6" x14ac:dyDescent="0.3">
      <c r="A20" s="12"/>
      <c r="B20" s="145">
        <v>45502</v>
      </c>
      <c r="C20" s="141"/>
      <c r="D20" s="142"/>
      <c r="E20" s="142"/>
      <c r="F20" s="142"/>
      <c r="G20" s="785"/>
      <c r="H20" s="277">
        <v>2800</v>
      </c>
      <c r="I20" s="144"/>
      <c r="J20" s="272">
        <f>J18-D20</f>
        <v>27071.33</v>
      </c>
      <c r="K20" s="12"/>
      <c r="M20" s="12"/>
      <c r="N20" s="145">
        <v>45502</v>
      </c>
      <c r="O20" s="141"/>
      <c r="P20" s="142"/>
      <c r="Q20" s="142"/>
      <c r="R20" s="142"/>
      <c r="S20" s="142"/>
      <c r="T20" s="277">
        <v>2800</v>
      </c>
      <c r="U20" s="144"/>
      <c r="V20" s="272">
        <f>V18-P20</f>
        <v>27071.33</v>
      </c>
      <c r="W20" s="12"/>
      <c r="Y20" s="12"/>
      <c r="Z20" s="44">
        <v>44781</v>
      </c>
      <c r="AA20" s="34"/>
      <c r="AB20" s="35"/>
      <c r="AC20" s="35"/>
      <c r="AD20" s="21"/>
      <c r="AE20" s="19"/>
      <c r="AF20" s="36"/>
      <c r="AG20" s="37">
        <f>AG18-AB20</f>
        <v>3011.0000000000036</v>
      </c>
      <c r="AH20" s="12"/>
      <c r="AJ20" s="12"/>
      <c r="AK20" s="145">
        <v>45502</v>
      </c>
      <c r="AL20" s="141"/>
      <c r="AM20" s="142"/>
      <c r="AN20" s="142"/>
      <c r="AO20" s="142"/>
      <c r="AP20" s="785"/>
      <c r="AQ20" s="277">
        <v>2800</v>
      </c>
      <c r="AR20" s="144"/>
      <c r="AS20" s="272">
        <f>AS18-AM20</f>
        <v>27071.33</v>
      </c>
      <c r="AT20" s="12"/>
      <c r="AW20" s="793"/>
      <c r="BB20" s="39"/>
      <c r="BC20" s="40"/>
      <c r="BD20" s="40"/>
      <c r="BM20" s="39"/>
      <c r="BN20" s="40"/>
      <c r="BO20" s="40"/>
      <c r="BX20" s="39"/>
      <c r="BY20" s="40"/>
      <c r="BZ20" s="40"/>
      <c r="CI20" s="39"/>
      <c r="CJ20" s="40"/>
      <c r="CK20" s="40"/>
      <c r="CT20" s="39"/>
      <c r="CU20" s="40"/>
      <c r="CV20" s="40"/>
      <c r="DE20" s="39"/>
      <c r="DF20" s="40"/>
      <c r="DG20" s="40"/>
      <c r="DP20" s="39"/>
      <c r="DQ20" s="40"/>
      <c r="DR20" s="40"/>
      <c r="EA20" s="39"/>
      <c r="EB20" s="40"/>
      <c r="EC20" s="40"/>
      <c r="EL20" s="39"/>
      <c r="EM20" s="40"/>
      <c r="EN20" s="40"/>
    </row>
    <row r="21" spans="1:144" s="4" customFormat="1" ht="3" customHeight="1" x14ac:dyDescent="0.3">
      <c r="A21" s="12"/>
      <c r="B21" s="7"/>
      <c r="C21" s="8"/>
      <c r="D21" s="8"/>
      <c r="E21" s="8"/>
      <c r="F21" s="8"/>
      <c r="G21" s="784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8"/>
      <c r="T21" s="278"/>
      <c r="U21" s="43"/>
      <c r="V21" s="10"/>
      <c r="W21" s="12"/>
      <c r="Y21" s="12"/>
      <c r="Z21" s="7"/>
      <c r="AA21" s="8"/>
      <c r="AB21" s="8"/>
      <c r="AC21" s="8"/>
      <c r="AD21" s="41"/>
      <c r="AE21" s="45"/>
      <c r="AF21" s="43"/>
      <c r="AG21" s="8"/>
      <c r="AH21" s="12"/>
      <c r="AJ21" s="12"/>
      <c r="AK21" s="7"/>
      <c r="AL21" s="8"/>
      <c r="AM21" s="8"/>
      <c r="AN21" s="8"/>
      <c r="AO21" s="8"/>
      <c r="AP21" s="784"/>
      <c r="AQ21" s="278"/>
      <c r="AR21" s="43"/>
      <c r="AS21" s="10"/>
      <c r="AT21" s="12"/>
      <c r="BB21" s="39"/>
      <c r="BC21" s="40"/>
      <c r="BD21" s="40"/>
      <c r="BM21" s="39"/>
      <c r="BN21" s="40"/>
      <c r="BO21" s="40"/>
      <c r="BX21" s="39"/>
      <c r="BY21" s="40"/>
      <c r="BZ21" s="40"/>
      <c r="CI21" s="39"/>
      <c r="CJ21" s="40"/>
      <c r="CK21" s="40"/>
      <c r="CT21" s="39"/>
      <c r="CU21" s="40"/>
      <c r="CV21" s="40"/>
      <c r="DE21" s="39"/>
      <c r="DF21" s="40"/>
      <c r="DG21" s="40"/>
      <c r="DP21" s="39"/>
      <c r="DQ21" s="40"/>
      <c r="DR21" s="40"/>
      <c r="EA21" s="39"/>
      <c r="EB21" s="40"/>
      <c r="EC21" s="40"/>
      <c r="EL21" s="39"/>
      <c r="EM21" s="40"/>
      <c r="EN21" s="40"/>
    </row>
    <row r="22" spans="1:144" s="4" customFormat="1" ht="15.6" x14ac:dyDescent="0.3">
      <c r="A22" s="12"/>
      <c r="B22" s="145">
        <v>45509</v>
      </c>
      <c r="C22" s="141"/>
      <c r="D22" s="142"/>
      <c r="E22" s="142"/>
      <c r="F22" s="142"/>
      <c r="G22" s="785"/>
      <c r="H22" s="277">
        <v>2800</v>
      </c>
      <c r="I22" s="144"/>
      <c r="J22" s="272">
        <f>J20-D22</f>
        <v>27071.33</v>
      </c>
      <c r="K22" s="12"/>
      <c r="M22" s="12"/>
      <c r="N22" s="145">
        <v>45509</v>
      </c>
      <c r="O22" s="141"/>
      <c r="P22" s="142"/>
      <c r="Q22" s="142"/>
      <c r="R22" s="142"/>
      <c r="S22" s="142"/>
      <c r="T22" s="277">
        <v>2800</v>
      </c>
      <c r="U22" s="144"/>
      <c r="V22" s="272">
        <f>V20-P22</f>
        <v>27071.33</v>
      </c>
      <c r="W22" s="12"/>
      <c r="Y22" s="12"/>
      <c r="Z22" s="44">
        <v>44809</v>
      </c>
      <c r="AA22" s="34"/>
      <c r="AB22" s="35"/>
      <c r="AC22" s="35"/>
      <c r="AD22" s="21"/>
      <c r="AE22" s="19"/>
      <c r="AF22" s="36"/>
      <c r="AG22" s="37">
        <f>AG20-AB22</f>
        <v>3011.0000000000036</v>
      </c>
      <c r="AH22" s="12"/>
      <c r="AJ22" s="12"/>
      <c r="AK22" s="145">
        <v>45509</v>
      </c>
      <c r="AL22" s="141"/>
      <c r="AM22" s="142"/>
      <c r="AN22" s="142"/>
      <c r="AO22" s="142"/>
      <c r="AP22" s="785"/>
      <c r="AQ22" s="277">
        <v>2800</v>
      </c>
      <c r="AR22" s="144"/>
      <c r="AS22" s="272">
        <f>AS20-AM22</f>
        <v>27071.33</v>
      </c>
      <c r="AT22" s="12"/>
      <c r="BB22" s="39"/>
      <c r="BC22" s="40"/>
      <c r="BD22" s="40"/>
      <c r="BM22" s="39"/>
      <c r="BN22" s="40"/>
      <c r="BO22" s="40"/>
      <c r="BX22" s="39"/>
      <c r="BY22" s="40"/>
      <c r="BZ22" s="40"/>
      <c r="CI22" s="39"/>
      <c r="CJ22" s="40"/>
      <c r="CK22" s="40"/>
      <c r="CT22" s="39"/>
      <c r="CU22" s="40"/>
      <c r="CV22" s="40"/>
      <c r="DE22" s="39"/>
      <c r="DF22" s="40"/>
      <c r="DG22" s="40"/>
      <c r="DP22" s="39"/>
      <c r="DQ22" s="40"/>
      <c r="DR22" s="40"/>
      <c r="EA22" s="39"/>
      <c r="EB22" s="40"/>
      <c r="EC22" s="40"/>
      <c r="EL22" s="39"/>
      <c r="EM22" s="40"/>
      <c r="EN22" s="40"/>
    </row>
    <row r="23" spans="1:144" s="4" customFormat="1" ht="3" customHeight="1" x14ac:dyDescent="0.3">
      <c r="A23" s="12"/>
      <c r="B23" s="7"/>
      <c r="C23" s="8"/>
      <c r="D23" s="8"/>
      <c r="E23" s="8"/>
      <c r="F23" s="8"/>
      <c r="G23" s="784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8"/>
      <c r="T23" s="278"/>
      <c r="U23" s="43"/>
      <c r="V23" s="10"/>
      <c r="W23" s="12"/>
      <c r="Y23" s="12"/>
      <c r="Z23" s="7"/>
      <c r="AA23" s="8"/>
      <c r="AB23" s="8"/>
      <c r="AC23" s="8"/>
      <c r="AD23" s="41"/>
      <c r="AE23" s="45"/>
      <c r="AF23" s="43"/>
      <c r="AG23" s="8"/>
      <c r="AH23" s="12"/>
      <c r="AJ23" s="12"/>
      <c r="AK23" s="7"/>
      <c r="AL23" s="8"/>
      <c r="AM23" s="8"/>
      <c r="AN23" s="8"/>
      <c r="AO23" s="8"/>
      <c r="AP23" s="784"/>
      <c r="AQ23" s="278"/>
      <c r="AR23" s="43"/>
      <c r="AS23" s="10"/>
      <c r="AT23" s="12"/>
      <c r="BB23" s="39"/>
      <c r="BC23" s="40"/>
      <c r="BD23" s="40"/>
      <c r="BM23" s="39"/>
      <c r="BN23" s="40"/>
      <c r="BO23" s="40"/>
      <c r="BX23" s="39"/>
      <c r="BY23" s="40"/>
      <c r="BZ23" s="40"/>
      <c r="CI23" s="39"/>
      <c r="CJ23" s="40"/>
      <c r="CK23" s="40"/>
      <c r="CT23" s="39"/>
      <c r="CU23" s="40"/>
      <c r="CV23" s="40"/>
      <c r="DE23" s="39"/>
      <c r="DF23" s="40"/>
      <c r="DG23" s="40"/>
      <c r="DP23" s="39"/>
      <c r="DQ23" s="40"/>
      <c r="DR23" s="40"/>
      <c r="EA23" s="39"/>
      <c r="EB23" s="40"/>
      <c r="EC23" s="40"/>
      <c r="EL23" s="39"/>
      <c r="EM23" s="40"/>
      <c r="EN23" s="40"/>
    </row>
    <row r="24" spans="1:144" s="4" customFormat="1" ht="15.6" hidden="1" x14ac:dyDescent="0.3">
      <c r="A24" s="12"/>
      <c r="B24" s="145">
        <v>45540</v>
      </c>
      <c r="C24" s="141"/>
      <c r="D24" s="142"/>
      <c r="E24" s="142"/>
      <c r="F24" s="142"/>
      <c r="G24" s="785"/>
      <c r="H24" s="277"/>
      <c r="I24" s="144"/>
      <c r="J24" s="272">
        <f>J22-D24</f>
        <v>27071.33</v>
      </c>
      <c r="K24" s="12"/>
      <c r="M24" s="12"/>
      <c r="N24" s="145">
        <v>45540</v>
      </c>
      <c r="O24" s="141"/>
      <c r="P24" s="142"/>
      <c r="Q24" s="142"/>
      <c r="R24" s="142"/>
      <c r="S24" s="142"/>
      <c r="T24" s="277"/>
      <c r="U24" s="144"/>
      <c r="V24" s="272">
        <f>V22-P24</f>
        <v>27071.33</v>
      </c>
      <c r="W24" s="12"/>
      <c r="Y24" s="12"/>
      <c r="Z24" s="44">
        <v>44839</v>
      </c>
      <c r="AA24" s="34"/>
      <c r="AB24" s="35"/>
      <c r="AC24" s="35"/>
      <c r="AD24" s="21"/>
      <c r="AE24" s="19"/>
      <c r="AF24" s="36"/>
      <c r="AG24" s="37">
        <f>AG22-AB24</f>
        <v>3011.0000000000036</v>
      </c>
      <c r="AH24" s="12"/>
      <c r="AJ24" s="12"/>
      <c r="AK24" s="145">
        <v>45540</v>
      </c>
      <c r="AL24" s="141"/>
      <c r="AM24" s="142"/>
      <c r="AN24" s="142"/>
      <c r="AO24" s="142"/>
      <c r="AP24" s="785"/>
      <c r="AQ24" s="277"/>
      <c r="AR24" s="144"/>
      <c r="AS24" s="272">
        <f>AS22-AM24</f>
        <v>27071.33</v>
      </c>
      <c r="AT24" s="12"/>
      <c r="BB24" s="39"/>
      <c r="BC24" s="40"/>
      <c r="BD24" s="40"/>
      <c r="BM24" s="39"/>
      <c r="BN24" s="40"/>
      <c r="BO24" s="40"/>
      <c r="BX24" s="39"/>
      <c r="BY24" s="40"/>
      <c r="BZ24" s="40"/>
      <c r="CI24" s="39"/>
      <c r="CJ24" s="40"/>
      <c r="CK24" s="40"/>
      <c r="CT24" s="39"/>
      <c r="CU24" s="40"/>
      <c r="CV24" s="40"/>
      <c r="DE24" s="39"/>
      <c r="DF24" s="40"/>
      <c r="DG24" s="40"/>
      <c r="DP24" s="39"/>
      <c r="DQ24" s="40"/>
      <c r="DR24" s="40"/>
      <c r="EA24" s="39"/>
      <c r="EB24" s="40"/>
      <c r="EC24" s="40"/>
      <c r="EL24" s="39"/>
      <c r="EM24" s="40"/>
      <c r="EN24" s="40"/>
    </row>
    <row r="25" spans="1:144" s="4" customFormat="1" ht="3" hidden="1" customHeight="1" x14ac:dyDescent="0.3">
      <c r="A25" s="12"/>
      <c r="B25" s="7"/>
      <c r="C25" s="8"/>
      <c r="D25" s="8"/>
      <c r="E25" s="8"/>
      <c r="F25" s="8"/>
      <c r="G25" s="784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8"/>
      <c r="T25" s="278"/>
      <c r="U25" s="43"/>
      <c r="V25" s="10"/>
      <c r="W25" s="12"/>
      <c r="Y25" s="12"/>
      <c r="Z25" s="7"/>
      <c r="AA25" s="8"/>
      <c r="AB25" s="8"/>
      <c r="AC25" s="8"/>
      <c r="AD25" s="41"/>
      <c r="AE25" s="45"/>
      <c r="AF25" s="43"/>
      <c r="AG25" s="8"/>
      <c r="AH25" s="12"/>
      <c r="AJ25" s="12"/>
      <c r="AK25" s="7"/>
      <c r="AL25" s="8"/>
      <c r="AM25" s="8"/>
      <c r="AN25" s="8"/>
      <c r="AO25" s="8"/>
      <c r="AP25" s="784"/>
      <c r="AQ25" s="278"/>
      <c r="AR25" s="43"/>
      <c r="AS25" s="10"/>
      <c r="AT25" s="12"/>
      <c r="BB25" s="39"/>
      <c r="BC25" s="40"/>
      <c r="BD25" s="40"/>
      <c r="BM25" s="39"/>
      <c r="BN25" s="40"/>
      <c r="BO25" s="40"/>
      <c r="BX25" s="39"/>
      <c r="BY25" s="40"/>
      <c r="BZ25" s="40"/>
      <c r="CI25" s="39"/>
      <c r="CJ25" s="40"/>
      <c r="CK25" s="40"/>
      <c r="CT25" s="39"/>
      <c r="CU25" s="40"/>
      <c r="CV25" s="40"/>
      <c r="DE25" s="39"/>
      <c r="DF25" s="40"/>
      <c r="DG25" s="40"/>
      <c r="DP25" s="39"/>
      <c r="DQ25" s="40"/>
      <c r="DR25" s="40"/>
      <c r="EA25" s="39"/>
      <c r="EB25" s="40"/>
      <c r="EC25" s="40"/>
      <c r="EL25" s="39"/>
      <c r="EM25" s="40"/>
      <c r="EN25" s="40"/>
    </row>
    <row r="26" spans="1:144" s="4" customFormat="1" ht="15.6" hidden="1" x14ac:dyDescent="0.3">
      <c r="A26" s="12"/>
      <c r="B26" s="145">
        <v>45570</v>
      </c>
      <c r="C26" s="141"/>
      <c r="D26" s="142"/>
      <c r="E26" s="142"/>
      <c r="F26" s="142"/>
      <c r="G26" s="785"/>
      <c r="H26" s="277"/>
      <c r="I26" s="144"/>
      <c r="J26" s="272">
        <f>J24-D26</f>
        <v>27071.33</v>
      </c>
      <c r="K26" s="12"/>
      <c r="M26" s="12"/>
      <c r="N26" s="145">
        <v>45570</v>
      </c>
      <c r="O26" s="141"/>
      <c r="P26" s="142"/>
      <c r="Q26" s="142"/>
      <c r="R26" s="142"/>
      <c r="S26" s="142"/>
      <c r="T26" s="277"/>
      <c r="U26" s="144"/>
      <c r="V26" s="272">
        <f>V24-P26</f>
        <v>27071.33</v>
      </c>
      <c r="W26" s="12"/>
      <c r="Y26" s="12"/>
      <c r="Z26" s="44">
        <v>44870</v>
      </c>
      <c r="AA26" s="34"/>
      <c r="AB26" s="35"/>
      <c r="AC26" s="35"/>
      <c r="AD26" s="21"/>
      <c r="AE26" s="19"/>
      <c r="AF26" s="36"/>
      <c r="AG26" s="37">
        <f>AG24-AB26</f>
        <v>3011.0000000000036</v>
      </c>
      <c r="AH26" s="12"/>
      <c r="AJ26" s="12"/>
      <c r="AK26" s="145">
        <v>45570</v>
      </c>
      <c r="AL26" s="141"/>
      <c r="AM26" s="142"/>
      <c r="AN26" s="142"/>
      <c r="AO26" s="142"/>
      <c r="AP26" s="785"/>
      <c r="AQ26" s="277"/>
      <c r="AR26" s="144"/>
      <c r="AS26" s="272">
        <f>AS24-AM26</f>
        <v>27071.33</v>
      </c>
      <c r="AT26" s="12"/>
      <c r="BB26" s="39"/>
      <c r="BC26" s="40"/>
      <c r="BD26" s="40"/>
      <c r="BM26" s="39"/>
      <c r="BN26" s="40"/>
      <c r="BO26" s="40"/>
      <c r="BX26" s="39"/>
      <c r="BY26" s="40"/>
      <c r="BZ26" s="40"/>
      <c r="CI26" s="39"/>
      <c r="CJ26" s="40"/>
      <c r="CK26" s="40"/>
      <c r="CT26" s="39"/>
      <c r="CU26" s="40"/>
      <c r="CV26" s="40"/>
      <c r="DE26" s="39"/>
      <c r="DF26" s="40"/>
      <c r="DG26" s="40"/>
      <c r="DP26" s="39"/>
      <c r="DQ26" s="40"/>
      <c r="DR26" s="40"/>
      <c r="EA26" s="39"/>
      <c r="EB26" s="40"/>
      <c r="EC26" s="40"/>
      <c r="EL26" s="39"/>
      <c r="EM26" s="40"/>
      <c r="EN26" s="40"/>
    </row>
    <row r="27" spans="1:144" s="4" customFormat="1" ht="3" hidden="1" customHeight="1" x14ac:dyDescent="0.3">
      <c r="A27" s="12"/>
      <c r="B27" s="7"/>
      <c r="C27" s="8"/>
      <c r="D27" s="8"/>
      <c r="E27" s="8"/>
      <c r="F27" s="8"/>
      <c r="G27" s="784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8"/>
      <c r="T27" s="278"/>
      <c r="U27" s="43"/>
      <c r="V27" s="10"/>
      <c r="W27" s="12"/>
      <c r="Y27" s="12"/>
      <c r="Z27" s="7"/>
      <c r="AA27" s="8"/>
      <c r="AB27" s="8"/>
      <c r="AC27" s="8"/>
      <c r="AD27" s="41"/>
      <c r="AE27" s="45"/>
      <c r="AF27" s="43"/>
      <c r="AG27" s="8"/>
      <c r="AH27" s="12"/>
      <c r="AJ27" s="12"/>
      <c r="AK27" s="7"/>
      <c r="AL27" s="8"/>
      <c r="AM27" s="8"/>
      <c r="AN27" s="8"/>
      <c r="AO27" s="8"/>
      <c r="AP27" s="784"/>
      <c r="AQ27" s="278"/>
      <c r="AR27" s="43"/>
      <c r="AS27" s="10"/>
      <c r="AT27" s="12"/>
      <c r="BB27" s="39"/>
      <c r="BC27" s="40"/>
      <c r="BD27" s="40"/>
      <c r="BM27" s="39"/>
      <c r="BN27" s="40"/>
      <c r="BO27" s="40"/>
      <c r="BX27" s="39"/>
      <c r="BY27" s="40"/>
      <c r="BZ27" s="40"/>
      <c r="CI27" s="39"/>
      <c r="CJ27" s="40"/>
      <c r="CK27" s="40"/>
      <c r="CT27" s="39"/>
      <c r="CU27" s="40"/>
      <c r="CV27" s="40"/>
      <c r="DE27" s="39"/>
      <c r="DF27" s="40"/>
      <c r="DG27" s="40"/>
      <c r="DP27" s="39"/>
      <c r="DQ27" s="40"/>
      <c r="DR27" s="40"/>
      <c r="EA27" s="39"/>
      <c r="EB27" s="40"/>
      <c r="EC27" s="40"/>
      <c r="EL27" s="39"/>
      <c r="EM27" s="40"/>
      <c r="EN27" s="40"/>
    </row>
    <row r="28" spans="1:144" s="4" customFormat="1" ht="15.6" hidden="1" x14ac:dyDescent="0.3">
      <c r="A28" s="12"/>
      <c r="B28" s="145">
        <v>45601</v>
      </c>
      <c r="C28" s="141"/>
      <c r="D28" s="142"/>
      <c r="E28" s="142"/>
      <c r="F28" s="142"/>
      <c r="G28" s="785"/>
      <c r="H28" s="277"/>
      <c r="I28" s="144"/>
      <c r="J28" s="272">
        <f>J26-D28</f>
        <v>27071.33</v>
      </c>
      <c r="K28" s="12"/>
      <c r="M28" s="12"/>
      <c r="N28" s="145">
        <v>45601</v>
      </c>
      <c r="O28" s="141"/>
      <c r="P28" s="142"/>
      <c r="Q28" s="142"/>
      <c r="R28" s="142"/>
      <c r="S28" s="142"/>
      <c r="T28" s="277"/>
      <c r="U28" s="144"/>
      <c r="V28" s="272">
        <f>V26-P28</f>
        <v>27071.33</v>
      </c>
      <c r="W28" s="12"/>
      <c r="Y28" s="12"/>
      <c r="Z28" s="44">
        <v>44900</v>
      </c>
      <c r="AA28" s="34"/>
      <c r="AB28" s="35"/>
      <c r="AC28" s="35"/>
      <c r="AD28" s="21"/>
      <c r="AE28" s="19"/>
      <c r="AF28" s="36"/>
      <c r="AG28" s="37">
        <f>AG26-AB28</f>
        <v>3011.0000000000036</v>
      </c>
      <c r="AH28" s="12"/>
      <c r="AJ28" s="12"/>
      <c r="AK28" s="145">
        <v>45601</v>
      </c>
      <c r="AL28" s="141"/>
      <c r="AM28" s="142"/>
      <c r="AN28" s="142"/>
      <c r="AO28" s="142"/>
      <c r="AP28" s="785"/>
      <c r="AQ28" s="277"/>
      <c r="AR28" s="144"/>
      <c r="AS28" s="272">
        <f>AS26-AM28</f>
        <v>27071.33</v>
      </c>
      <c r="AT28" s="12"/>
      <c r="BB28" s="39"/>
      <c r="BC28" s="40"/>
      <c r="BD28" s="40"/>
      <c r="BM28" s="39"/>
      <c r="BN28" s="40"/>
      <c r="BO28" s="40"/>
      <c r="BX28" s="39"/>
      <c r="BY28" s="40"/>
      <c r="BZ28" s="40"/>
      <c r="CI28" s="39"/>
      <c r="CJ28" s="40"/>
      <c r="CK28" s="40"/>
      <c r="CT28" s="39"/>
      <c r="CU28" s="40"/>
      <c r="CV28" s="40"/>
      <c r="DE28" s="39"/>
      <c r="DF28" s="40"/>
      <c r="DG28" s="40"/>
      <c r="DP28" s="39"/>
      <c r="DQ28" s="40"/>
      <c r="DR28" s="40"/>
      <c r="EA28" s="39"/>
      <c r="EB28" s="40"/>
      <c r="EC28" s="40"/>
      <c r="EL28" s="39"/>
      <c r="EM28" s="40"/>
      <c r="EN28" s="40"/>
    </row>
    <row r="29" spans="1:144" s="4" customFormat="1" ht="3" hidden="1" customHeight="1" x14ac:dyDescent="0.3">
      <c r="A29" s="12"/>
      <c r="B29" s="7"/>
      <c r="C29" s="8"/>
      <c r="D29" s="8"/>
      <c r="E29" s="8"/>
      <c r="F29" s="8"/>
      <c r="G29" s="784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8"/>
      <c r="T29" s="278"/>
      <c r="U29" s="43"/>
      <c r="V29" s="10"/>
      <c r="W29" s="12"/>
      <c r="Y29" s="12"/>
      <c r="Z29" s="7"/>
      <c r="AA29" s="8"/>
      <c r="AB29" s="8"/>
      <c r="AC29" s="8"/>
      <c r="AD29" s="41"/>
      <c r="AE29" s="45"/>
      <c r="AF29" s="43"/>
      <c r="AG29" s="8"/>
      <c r="AH29" s="12"/>
      <c r="AJ29" s="12"/>
      <c r="AK29" s="7"/>
      <c r="AL29" s="8"/>
      <c r="AM29" s="8"/>
      <c r="AN29" s="8"/>
      <c r="AO29" s="8"/>
      <c r="AP29" s="784"/>
      <c r="AQ29" s="278"/>
      <c r="AR29" s="43"/>
      <c r="AS29" s="10"/>
      <c r="AT29" s="12"/>
      <c r="BB29" s="39"/>
      <c r="BC29" s="40"/>
      <c r="BD29" s="40"/>
      <c r="BM29" s="39"/>
      <c r="BN29" s="40"/>
      <c r="BO29" s="40"/>
      <c r="BX29" s="39"/>
      <c r="BY29" s="40"/>
      <c r="BZ29" s="40"/>
      <c r="CI29" s="39"/>
      <c r="CJ29" s="40"/>
      <c r="CK29" s="40"/>
      <c r="CT29" s="39"/>
      <c r="CU29" s="40"/>
      <c r="CV29" s="40"/>
      <c r="DE29" s="39"/>
      <c r="DF29" s="40"/>
      <c r="DG29" s="40"/>
      <c r="DP29" s="39"/>
      <c r="DQ29" s="40"/>
      <c r="DR29" s="40"/>
      <c r="EA29" s="39"/>
      <c r="EB29" s="40"/>
      <c r="EC29" s="40"/>
      <c r="EL29" s="39"/>
      <c r="EM29" s="40"/>
      <c r="EN29" s="40"/>
    </row>
    <row r="30" spans="1:144" s="4" customFormat="1" ht="15.6" hidden="1" x14ac:dyDescent="0.3">
      <c r="A30" s="12"/>
      <c r="B30" s="145">
        <v>45631</v>
      </c>
      <c r="C30" s="141"/>
      <c r="D30" s="142"/>
      <c r="E30" s="142"/>
      <c r="F30" s="142"/>
      <c r="G30" s="785"/>
      <c r="H30" s="277"/>
      <c r="I30" s="144"/>
      <c r="J30" s="272">
        <f>J28-D30</f>
        <v>27071.33</v>
      </c>
      <c r="K30" s="12"/>
      <c r="M30" s="12"/>
      <c r="N30" s="145">
        <v>45631</v>
      </c>
      <c r="O30" s="141"/>
      <c r="P30" s="142"/>
      <c r="Q30" s="142"/>
      <c r="R30" s="142"/>
      <c r="S30" s="142"/>
      <c r="T30" s="277"/>
      <c r="U30" s="144"/>
      <c r="V30" s="272">
        <f>V28-P30</f>
        <v>27071.33</v>
      </c>
      <c r="W30" s="12"/>
      <c r="Y30" s="12"/>
      <c r="Z30" s="44">
        <v>44931</v>
      </c>
      <c r="AA30" s="34"/>
      <c r="AB30" s="35"/>
      <c r="AC30" s="35"/>
      <c r="AD30" s="21"/>
      <c r="AE30" s="46"/>
      <c r="AF30" s="36"/>
      <c r="AG30" s="37">
        <f>AG28-AB30</f>
        <v>3011.0000000000036</v>
      </c>
      <c r="AH30" s="12"/>
      <c r="AJ30" s="12"/>
      <c r="AK30" s="145">
        <v>45631</v>
      </c>
      <c r="AL30" s="141"/>
      <c r="AM30" s="142"/>
      <c r="AN30" s="142"/>
      <c r="AO30" s="142"/>
      <c r="AP30" s="785"/>
      <c r="AQ30" s="277"/>
      <c r="AR30" s="144"/>
      <c r="AS30" s="272">
        <f>AS28-AM30</f>
        <v>27071.33</v>
      </c>
      <c r="AT30" s="12"/>
      <c r="BB30" s="39"/>
      <c r="BC30" s="40"/>
      <c r="BD30" s="40"/>
      <c r="BM30" s="39"/>
      <c r="BN30" s="40"/>
      <c r="BO30" s="40"/>
      <c r="BX30" s="39"/>
      <c r="BY30" s="40"/>
      <c r="BZ30" s="40"/>
      <c r="CI30" s="39"/>
      <c r="CJ30" s="40"/>
      <c r="CK30" s="40"/>
      <c r="CT30" s="39"/>
      <c r="CU30" s="40"/>
      <c r="CV30" s="40"/>
      <c r="DE30" s="39"/>
      <c r="DF30" s="40"/>
      <c r="DG30" s="40"/>
      <c r="DP30" s="39"/>
      <c r="DQ30" s="40"/>
      <c r="DR30" s="40"/>
      <c r="EA30" s="39"/>
      <c r="EB30" s="40"/>
      <c r="EC30" s="40"/>
      <c r="EL30" s="39"/>
      <c r="EM30" s="40"/>
      <c r="EN30" s="40"/>
    </row>
    <row r="31" spans="1:144" s="4" customFormat="1" ht="3" hidden="1" customHeight="1" x14ac:dyDescent="0.3">
      <c r="A31" s="12"/>
      <c r="B31" s="7"/>
      <c r="C31" s="8"/>
      <c r="D31" s="8"/>
      <c r="E31" s="8"/>
      <c r="F31" s="8"/>
      <c r="G31" s="784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8"/>
      <c r="T31" s="278"/>
      <c r="U31" s="43"/>
      <c r="V31" s="10"/>
      <c r="W31" s="12"/>
      <c r="Y31" s="12"/>
      <c r="Z31" s="7"/>
      <c r="AA31" s="8"/>
      <c r="AB31" s="8"/>
      <c r="AC31" s="8"/>
      <c r="AD31" s="41"/>
      <c r="AE31" s="45"/>
      <c r="AF31" s="43"/>
      <c r="AG31" s="8"/>
      <c r="AH31" s="12"/>
      <c r="AJ31" s="12"/>
      <c r="AK31" s="7"/>
      <c r="AL31" s="8"/>
      <c r="AM31" s="8"/>
      <c r="AN31" s="8"/>
      <c r="AO31" s="8"/>
      <c r="AP31" s="784"/>
      <c r="AQ31" s="278"/>
      <c r="AR31" s="43"/>
      <c r="AS31" s="10"/>
      <c r="AT31" s="12"/>
      <c r="BB31" s="39"/>
      <c r="BC31" s="40"/>
      <c r="BD31" s="40"/>
      <c r="BM31" s="39"/>
      <c r="BN31" s="40"/>
      <c r="BO31" s="40"/>
      <c r="BX31" s="39"/>
      <c r="BY31" s="40"/>
      <c r="BZ31" s="40"/>
      <c r="CI31" s="39"/>
      <c r="CJ31" s="40"/>
      <c r="CK31" s="40"/>
      <c r="CT31" s="39"/>
      <c r="CU31" s="40"/>
      <c r="CV31" s="40"/>
      <c r="DE31" s="39"/>
      <c r="DF31" s="40"/>
      <c r="DG31" s="40"/>
      <c r="DP31" s="39"/>
      <c r="DQ31" s="40"/>
      <c r="DR31" s="40"/>
      <c r="EA31" s="39"/>
      <c r="EB31" s="40"/>
      <c r="EC31" s="40"/>
      <c r="EL31" s="39"/>
      <c r="EM31" s="40"/>
      <c r="EN31" s="40"/>
    </row>
    <row r="32" spans="1:144" s="4" customFormat="1" ht="15.6" hidden="1" x14ac:dyDescent="0.3">
      <c r="A32" s="12"/>
      <c r="B32" s="145">
        <v>45662</v>
      </c>
      <c r="C32" s="141"/>
      <c r="D32" s="142"/>
      <c r="E32" s="142"/>
      <c r="F32" s="142"/>
      <c r="G32" s="785"/>
      <c r="H32" s="277"/>
      <c r="I32" s="144"/>
      <c r="J32" s="272">
        <f>J30-D32</f>
        <v>27071.33</v>
      </c>
      <c r="K32" s="12"/>
      <c r="M32" s="12"/>
      <c r="N32" s="145">
        <v>45662</v>
      </c>
      <c r="O32" s="141"/>
      <c r="P32" s="142"/>
      <c r="Q32" s="142"/>
      <c r="R32" s="142"/>
      <c r="S32" s="142"/>
      <c r="T32" s="277"/>
      <c r="U32" s="144"/>
      <c r="V32" s="272">
        <f>V30-P32</f>
        <v>27071.33</v>
      </c>
      <c r="W32" s="12"/>
      <c r="Y32" s="12"/>
      <c r="Z32" s="44">
        <v>44962</v>
      </c>
      <c r="AA32" s="34"/>
      <c r="AB32" s="35"/>
      <c r="AC32" s="35"/>
      <c r="AD32" s="21"/>
      <c r="AE32" s="19"/>
      <c r="AF32" s="36"/>
      <c r="AG32" s="37">
        <f>AG30-AB32</f>
        <v>3011.0000000000036</v>
      </c>
      <c r="AH32" s="12"/>
      <c r="AJ32" s="12"/>
      <c r="AK32" s="145">
        <v>45662</v>
      </c>
      <c r="AL32" s="141"/>
      <c r="AM32" s="142"/>
      <c r="AN32" s="142"/>
      <c r="AO32" s="142"/>
      <c r="AP32" s="785"/>
      <c r="AQ32" s="277"/>
      <c r="AR32" s="144"/>
      <c r="AS32" s="272">
        <f>AS30-AM32</f>
        <v>27071.33</v>
      </c>
      <c r="AT32" s="12"/>
      <c r="BB32" s="39"/>
      <c r="BC32" s="40"/>
      <c r="BD32" s="40"/>
      <c r="BM32" s="39"/>
      <c r="BN32" s="40"/>
      <c r="BO32" s="40"/>
      <c r="BX32" s="39"/>
      <c r="BY32" s="40"/>
      <c r="BZ32" s="40"/>
      <c r="CI32" s="39"/>
      <c r="CJ32" s="40"/>
      <c r="CK32" s="40"/>
      <c r="CT32" s="39"/>
      <c r="CU32" s="40"/>
      <c r="CV32" s="40"/>
      <c r="DE32" s="39"/>
      <c r="DF32" s="40"/>
      <c r="DG32" s="40"/>
      <c r="DP32" s="39"/>
      <c r="DQ32" s="40"/>
      <c r="DR32" s="40"/>
      <c r="EA32" s="39"/>
      <c r="EB32" s="40"/>
      <c r="EC32" s="40"/>
      <c r="EL32" s="39"/>
      <c r="EM32" s="40"/>
      <c r="EN32" s="40"/>
    </row>
    <row r="33" spans="1:144" s="4" customFormat="1" ht="3" hidden="1" customHeight="1" x14ac:dyDescent="0.3">
      <c r="A33" s="12"/>
      <c r="B33" s="7"/>
      <c r="C33" s="8"/>
      <c r="D33" s="8"/>
      <c r="E33" s="8"/>
      <c r="F33" s="8"/>
      <c r="G33" s="784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8"/>
      <c r="T33" s="278"/>
      <c r="U33" s="43"/>
      <c r="V33" s="10"/>
      <c r="W33" s="12"/>
      <c r="Y33" s="12"/>
      <c r="Z33" s="7"/>
      <c r="AA33" s="8"/>
      <c r="AB33" s="8"/>
      <c r="AC33" s="8"/>
      <c r="AD33" s="41"/>
      <c r="AE33" s="45"/>
      <c r="AF33" s="43"/>
      <c r="AG33" s="8"/>
      <c r="AH33" s="12"/>
      <c r="AJ33" s="12"/>
      <c r="AK33" s="7"/>
      <c r="AL33" s="8"/>
      <c r="AM33" s="8"/>
      <c r="AN33" s="8"/>
      <c r="AO33" s="8"/>
      <c r="AP33" s="784"/>
      <c r="AQ33" s="278"/>
      <c r="AR33" s="43"/>
      <c r="AS33" s="10"/>
      <c r="AT33" s="12"/>
      <c r="BB33" s="39"/>
      <c r="BC33" s="40"/>
      <c r="BD33" s="40"/>
      <c r="BM33" s="39"/>
      <c r="BN33" s="40"/>
      <c r="BO33" s="40"/>
      <c r="BX33" s="39"/>
      <c r="BY33" s="40"/>
      <c r="BZ33" s="40"/>
      <c r="CI33" s="39"/>
      <c r="CJ33" s="40"/>
      <c r="CK33" s="40"/>
      <c r="CT33" s="39"/>
      <c r="CU33" s="40"/>
      <c r="CV33" s="40"/>
      <c r="DE33" s="39"/>
      <c r="DF33" s="40"/>
      <c r="DG33" s="40"/>
      <c r="DP33" s="39"/>
      <c r="DQ33" s="40"/>
      <c r="DR33" s="40"/>
      <c r="EA33" s="39"/>
      <c r="EB33" s="40"/>
      <c r="EC33" s="40"/>
      <c r="EL33" s="39"/>
      <c r="EM33" s="40"/>
      <c r="EN33" s="40"/>
    </row>
    <row r="34" spans="1:144" s="4" customFormat="1" ht="15.6" hidden="1" x14ac:dyDescent="0.3">
      <c r="A34" s="12"/>
      <c r="B34" s="145">
        <v>45693</v>
      </c>
      <c r="C34" s="141"/>
      <c r="D34" s="142"/>
      <c r="E34" s="142"/>
      <c r="F34" s="142"/>
      <c r="G34" s="785"/>
      <c r="H34" s="277"/>
      <c r="I34" s="144"/>
      <c r="J34" s="272">
        <f>J32-D34</f>
        <v>27071.33</v>
      </c>
      <c r="K34" s="12"/>
      <c r="M34" s="12"/>
      <c r="N34" s="145">
        <v>45693</v>
      </c>
      <c r="O34" s="141"/>
      <c r="P34" s="142"/>
      <c r="Q34" s="142"/>
      <c r="R34" s="142"/>
      <c r="S34" s="142"/>
      <c r="T34" s="277"/>
      <c r="U34" s="144"/>
      <c r="V34" s="272">
        <f>V32-P34</f>
        <v>27071.33</v>
      </c>
      <c r="W34" s="12"/>
      <c r="Y34" s="12"/>
      <c r="Z34" s="44">
        <v>44990</v>
      </c>
      <c r="AA34" s="34"/>
      <c r="AB34" s="35"/>
      <c r="AC34" s="35"/>
      <c r="AD34" s="21"/>
      <c r="AE34" s="19"/>
      <c r="AF34" s="36"/>
      <c r="AG34" s="37">
        <f>AG32-AB34</f>
        <v>3011.0000000000036</v>
      </c>
      <c r="AH34" s="12"/>
      <c r="AJ34" s="12"/>
      <c r="AK34" s="145">
        <v>45693</v>
      </c>
      <c r="AL34" s="141"/>
      <c r="AM34" s="142"/>
      <c r="AN34" s="142"/>
      <c r="AO34" s="142"/>
      <c r="AP34" s="785"/>
      <c r="AQ34" s="277"/>
      <c r="AR34" s="144"/>
      <c r="AS34" s="272">
        <f>AS32-AM34</f>
        <v>27071.33</v>
      </c>
      <c r="AT34" s="12"/>
      <c r="BB34" s="39"/>
      <c r="BC34" s="40"/>
      <c r="BD34" s="40"/>
      <c r="BM34" s="39"/>
      <c r="BN34" s="40"/>
      <c r="BO34" s="40"/>
      <c r="BX34" s="39"/>
      <c r="BY34" s="40"/>
      <c r="BZ34" s="40"/>
      <c r="CI34" s="39"/>
      <c r="CJ34" s="40"/>
      <c r="CK34" s="40"/>
      <c r="CT34" s="39"/>
      <c r="CU34" s="40"/>
      <c r="CV34" s="40"/>
      <c r="DE34" s="39"/>
      <c r="DF34" s="40"/>
      <c r="DG34" s="40"/>
      <c r="DP34" s="39"/>
      <c r="DQ34" s="40"/>
      <c r="DR34" s="40"/>
      <c r="EA34" s="39"/>
      <c r="EB34" s="40"/>
      <c r="EC34" s="40"/>
      <c r="EL34" s="39"/>
      <c r="EM34" s="40"/>
      <c r="EN34" s="40"/>
    </row>
    <row r="35" spans="1:144" s="4" customFormat="1" ht="3" hidden="1" customHeight="1" x14ac:dyDescent="0.3">
      <c r="A35" s="12"/>
      <c r="B35" s="7"/>
      <c r="C35" s="8"/>
      <c r="D35" s="8"/>
      <c r="E35" s="8"/>
      <c r="F35" s="8"/>
      <c r="G35" s="784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8"/>
      <c r="T35" s="278"/>
      <c r="U35" s="43"/>
      <c r="V35" s="10"/>
      <c r="W35" s="12"/>
      <c r="Y35" s="12"/>
      <c r="Z35" s="7"/>
      <c r="AA35" s="8"/>
      <c r="AB35" s="8"/>
      <c r="AC35" s="8"/>
      <c r="AD35" s="41"/>
      <c r="AE35" s="45"/>
      <c r="AF35" s="43"/>
      <c r="AG35" s="8"/>
      <c r="AH35" s="12"/>
      <c r="AJ35" s="12"/>
      <c r="AK35" s="7"/>
      <c r="AL35" s="8"/>
      <c r="AM35" s="8"/>
      <c r="AN35" s="8"/>
      <c r="AO35" s="8"/>
      <c r="AP35" s="784"/>
      <c r="AQ35" s="278"/>
      <c r="AR35" s="43"/>
      <c r="AS35" s="10"/>
      <c r="AT35" s="12"/>
      <c r="BB35" s="39"/>
      <c r="BC35" s="40"/>
      <c r="BD35" s="40"/>
      <c r="BM35" s="39"/>
      <c r="BN35" s="40"/>
      <c r="BO35" s="40"/>
      <c r="BX35" s="39"/>
      <c r="BY35" s="40"/>
      <c r="BZ35" s="40"/>
      <c r="CI35" s="39"/>
      <c r="CJ35" s="40"/>
      <c r="CK35" s="40"/>
      <c r="CT35" s="39"/>
      <c r="CU35" s="40"/>
      <c r="CV35" s="40"/>
      <c r="DE35" s="39"/>
      <c r="DF35" s="40"/>
      <c r="DG35" s="40"/>
      <c r="DP35" s="39"/>
      <c r="DQ35" s="40"/>
      <c r="DR35" s="40"/>
      <c r="EA35" s="39"/>
      <c r="EB35" s="40"/>
      <c r="EC35" s="40"/>
      <c r="EL35" s="39"/>
      <c r="EM35" s="40"/>
      <c r="EN35" s="40"/>
    </row>
    <row r="36" spans="1:144" s="4" customFormat="1" ht="15.6" hidden="1" x14ac:dyDescent="0.3">
      <c r="A36" s="12"/>
      <c r="B36" s="145">
        <v>45721</v>
      </c>
      <c r="C36" s="141"/>
      <c r="D36" s="142"/>
      <c r="E36" s="142"/>
      <c r="F36" s="142"/>
      <c r="G36" s="785"/>
      <c r="H36" s="277"/>
      <c r="I36" s="144"/>
      <c r="J36" s="272">
        <f>J34-D36</f>
        <v>27071.33</v>
      </c>
      <c r="K36" s="12"/>
      <c r="M36" s="12"/>
      <c r="N36" s="145">
        <v>45721</v>
      </c>
      <c r="O36" s="141"/>
      <c r="P36" s="142"/>
      <c r="Q36" s="142"/>
      <c r="R36" s="142"/>
      <c r="S36" s="142"/>
      <c r="T36" s="277"/>
      <c r="U36" s="144"/>
      <c r="V36" s="272">
        <f>V34-P36</f>
        <v>27071.33</v>
      </c>
      <c r="W36" s="12"/>
      <c r="Y36" s="12"/>
      <c r="Z36" s="44">
        <v>45021</v>
      </c>
      <c r="AA36" s="34"/>
      <c r="AB36" s="35"/>
      <c r="AC36" s="35"/>
      <c r="AD36" s="21"/>
      <c r="AE36" s="19"/>
      <c r="AF36" s="36"/>
      <c r="AG36" s="37">
        <f>AG34-AB36</f>
        <v>3011.0000000000036</v>
      </c>
      <c r="AH36" s="12"/>
      <c r="AJ36" s="12"/>
      <c r="AK36" s="145">
        <v>45721</v>
      </c>
      <c r="AL36" s="141"/>
      <c r="AM36" s="142"/>
      <c r="AN36" s="142"/>
      <c r="AO36" s="142"/>
      <c r="AP36" s="785"/>
      <c r="AQ36" s="277"/>
      <c r="AR36" s="144"/>
      <c r="AS36" s="272">
        <f>AS34-AM36</f>
        <v>27071.33</v>
      </c>
      <c r="AT36" s="12"/>
      <c r="AV36" s="40"/>
      <c r="AW36" s="40"/>
      <c r="BF36" s="39"/>
      <c r="BG36" s="40"/>
      <c r="BH36" s="40"/>
      <c r="BQ36" s="39"/>
      <c r="BR36" s="40"/>
      <c r="BS36" s="40"/>
      <c r="CB36" s="39"/>
      <c r="CC36" s="40"/>
      <c r="CD36" s="40"/>
      <c r="CM36" s="39"/>
      <c r="CN36" s="40"/>
      <c r="CO36" s="40"/>
      <c r="CX36" s="39"/>
      <c r="CY36" s="40"/>
      <c r="CZ36" s="40"/>
    </row>
    <row r="37" spans="1:144" s="4" customFormat="1" ht="3" hidden="1" customHeight="1" x14ac:dyDescent="0.3">
      <c r="A37" s="12"/>
      <c r="B37" s="7"/>
      <c r="C37" s="8"/>
      <c r="D37" s="8"/>
      <c r="E37" s="8"/>
      <c r="F37" s="8"/>
      <c r="G37" s="784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8"/>
      <c r="T37" s="278"/>
      <c r="U37" s="43"/>
      <c r="V37" s="10"/>
      <c r="W37" s="12"/>
      <c r="Y37" s="12"/>
      <c r="Z37" s="7"/>
      <c r="AA37" s="8"/>
      <c r="AB37" s="8"/>
      <c r="AC37" s="8"/>
      <c r="AD37" s="41"/>
      <c r="AE37" s="45"/>
      <c r="AF37" s="43"/>
      <c r="AG37" s="8"/>
      <c r="AH37" s="12"/>
      <c r="AJ37" s="12"/>
      <c r="AK37" s="7"/>
      <c r="AL37" s="8"/>
      <c r="AM37" s="8"/>
      <c r="AN37" s="8"/>
      <c r="AO37" s="8"/>
      <c r="AP37" s="784"/>
      <c r="AQ37" s="278"/>
      <c r="AR37" s="43"/>
      <c r="AS37" s="10"/>
      <c r="AT37" s="12"/>
      <c r="AV37" s="40"/>
      <c r="AW37" s="40"/>
      <c r="BF37" s="39"/>
      <c r="BG37" s="40"/>
      <c r="BH37" s="40"/>
      <c r="BQ37" s="39"/>
      <c r="BR37" s="40"/>
      <c r="BS37" s="40"/>
      <c r="CB37" s="39"/>
      <c r="CC37" s="40"/>
      <c r="CD37" s="40"/>
      <c r="CM37" s="39"/>
      <c r="CN37" s="40"/>
      <c r="CO37" s="40"/>
      <c r="CX37" s="39"/>
      <c r="CY37" s="40"/>
      <c r="CZ37" s="40"/>
    </row>
    <row r="38" spans="1:144" s="4" customFormat="1" ht="15.6" hidden="1" x14ac:dyDescent="0.3">
      <c r="A38" s="12"/>
      <c r="B38" s="145">
        <v>45752</v>
      </c>
      <c r="C38" s="141"/>
      <c r="D38" s="142"/>
      <c r="E38" s="142"/>
      <c r="F38" s="142"/>
      <c r="G38" s="785"/>
      <c r="H38" s="277"/>
      <c r="I38" s="144"/>
      <c r="J38" s="272">
        <f>J36-D38</f>
        <v>27071.33</v>
      </c>
      <c r="K38" s="12"/>
      <c r="M38" s="12"/>
      <c r="N38" s="145">
        <v>45752</v>
      </c>
      <c r="O38" s="141"/>
      <c r="P38" s="142"/>
      <c r="Q38" s="142"/>
      <c r="R38" s="142"/>
      <c r="S38" s="142"/>
      <c r="T38" s="277"/>
      <c r="U38" s="144"/>
      <c r="V38" s="272">
        <f>V36-P38</f>
        <v>27071.33</v>
      </c>
      <c r="W38" s="12"/>
      <c r="Y38" s="12"/>
      <c r="Z38" s="44">
        <v>45051</v>
      </c>
      <c r="AA38" s="34"/>
      <c r="AB38" s="35"/>
      <c r="AC38" s="35"/>
      <c r="AD38" s="21"/>
      <c r="AE38" s="19"/>
      <c r="AF38" s="36"/>
      <c r="AG38" s="37">
        <f>AG36-AB38</f>
        <v>3011.0000000000036</v>
      </c>
      <c r="AH38" s="12"/>
      <c r="AJ38" s="12"/>
      <c r="AK38" s="145">
        <v>45752</v>
      </c>
      <c r="AL38" s="141"/>
      <c r="AM38" s="142"/>
      <c r="AN38" s="142"/>
      <c r="AO38" s="142"/>
      <c r="AP38" s="785"/>
      <c r="AQ38" s="277"/>
      <c r="AR38" s="144"/>
      <c r="AS38" s="272">
        <f>AS36-AM38</f>
        <v>27071.33</v>
      </c>
      <c r="AT38" s="12"/>
      <c r="AV38" s="40"/>
      <c r="AW38" s="40"/>
      <c r="BF38" s="39"/>
      <c r="BG38" s="40"/>
      <c r="BH38" s="40"/>
      <c r="BQ38" s="39"/>
      <c r="BR38" s="40"/>
      <c r="BS38" s="40"/>
      <c r="CB38" s="39"/>
      <c r="CC38" s="40"/>
      <c r="CD38" s="40"/>
      <c r="CM38" s="39"/>
      <c r="CN38" s="40"/>
      <c r="CO38" s="40"/>
      <c r="CX38" s="39"/>
      <c r="CY38" s="40"/>
      <c r="CZ38" s="40"/>
    </row>
    <row r="39" spans="1:144" s="4" customFormat="1" ht="3" hidden="1" customHeight="1" x14ac:dyDescent="0.3">
      <c r="A39" s="12"/>
      <c r="B39" s="7"/>
      <c r="C39" s="8"/>
      <c r="D39" s="8"/>
      <c r="E39" s="8"/>
      <c r="F39" s="8"/>
      <c r="G39" s="78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41"/>
      <c r="AE39" s="45"/>
      <c r="AF39" s="43"/>
      <c r="AG39" s="8"/>
      <c r="AH39" s="12"/>
      <c r="AJ39" s="12"/>
      <c r="AK39" s="7"/>
      <c r="AL39" s="8"/>
      <c r="AM39" s="8"/>
      <c r="AN39" s="8"/>
      <c r="AO39" s="8"/>
      <c r="AP39" s="784"/>
      <c r="AQ39" s="278"/>
      <c r="AR39" s="43"/>
      <c r="AS39" s="10"/>
      <c r="AT39" s="12"/>
      <c r="BB39" s="39"/>
      <c r="BC39" s="40"/>
      <c r="BD39" s="40"/>
      <c r="BM39" s="39"/>
      <c r="BN39" s="40"/>
      <c r="BO39" s="40"/>
    </row>
    <row r="40" spans="1:144" s="4" customFormat="1" ht="15.6" hidden="1" x14ac:dyDescent="0.3">
      <c r="A40" s="12"/>
      <c r="B40" s="145"/>
      <c r="C40" s="146"/>
      <c r="D40" s="147"/>
      <c r="E40" s="792"/>
      <c r="F40" s="792"/>
      <c r="G40" s="543"/>
      <c r="H40" s="277"/>
      <c r="I40" s="144"/>
      <c r="J40" s="272"/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/>
      <c r="W40" s="12"/>
      <c r="Y40" s="12"/>
      <c r="Z40" s="44"/>
      <c r="AA40" s="123"/>
      <c r="AB40" s="124"/>
      <c r="AC40" s="124"/>
      <c r="AD40" s="21"/>
      <c r="AE40" s="19"/>
      <c r="AF40" s="36"/>
      <c r="AG40" s="125"/>
      <c r="AH40" s="12"/>
      <c r="AJ40" s="12"/>
      <c r="AK40" s="145"/>
      <c r="AL40" s="146"/>
      <c r="AM40" s="147"/>
      <c r="AN40" s="792"/>
      <c r="AO40" s="792"/>
      <c r="AP40" s="785"/>
      <c r="AQ40" s="277"/>
      <c r="AR40" s="144"/>
      <c r="AS40" s="272"/>
      <c r="AT40" s="12"/>
      <c r="BB40" s="39"/>
      <c r="BC40" s="40"/>
      <c r="BD40" s="40"/>
      <c r="BM40" s="39"/>
      <c r="BN40" s="40"/>
      <c r="BO40" s="40"/>
    </row>
    <row r="41" spans="1:144" s="4" customFormat="1" ht="3" hidden="1" customHeight="1" x14ac:dyDescent="0.3">
      <c r="A41" s="12"/>
      <c r="B41" s="7"/>
      <c r="C41" s="8"/>
      <c r="D41" s="8"/>
      <c r="E41" s="8"/>
      <c r="F41" s="8"/>
      <c r="G41" s="78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41"/>
      <c r="AE41" s="45"/>
      <c r="AF41" s="43"/>
      <c r="AG41" s="8"/>
      <c r="AH41" s="12"/>
      <c r="AJ41" s="12"/>
      <c r="AK41" s="7"/>
      <c r="AL41" s="8"/>
      <c r="AM41" s="8"/>
      <c r="AN41" s="8"/>
      <c r="AO41" s="8"/>
      <c r="AP41" s="784"/>
      <c r="AQ41" s="278"/>
      <c r="AR41" s="43"/>
      <c r="AS41" s="10"/>
      <c r="AT41" s="12"/>
      <c r="BB41" s="39"/>
      <c r="BC41" s="40"/>
      <c r="BD41" s="40"/>
      <c r="BM41" s="39"/>
      <c r="BN41" s="40"/>
      <c r="BO41" s="40"/>
    </row>
    <row r="42" spans="1:144" s="4" customFormat="1" ht="15.6" x14ac:dyDescent="0.3">
      <c r="A42" s="12"/>
      <c r="B42" s="47" t="s">
        <v>22</v>
      </c>
      <c r="C42" s="34"/>
      <c r="D42" s="35"/>
      <c r="E42" s="35"/>
      <c r="F42" s="35"/>
      <c r="G42" s="782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35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21"/>
      <c r="AE42" s="19"/>
      <c r="AF42" s="36"/>
      <c r="AG42" s="37">
        <f>AG38-AB42</f>
        <v>3011.0000000000036</v>
      </c>
      <c r="AH42" s="12"/>
      <c r="AJ42" s="12"/>
      <c r="AK42" s="47" t="s">
        <v>22</v>
      </c>
      <c r="AL42" s="34"/>
      <c r="AM42" s="35"/>
      <c r="AN42" s="35"/>
      <c r="AO42" s="35"/>
      <c r="AP42" s="786"/>
      <c r="AQ42" s="280"/>
      <c r="AR42" s="36"/>
      <c r="AS42" s="36"/>
      <c r="AT42" s="12"/>
      <c r="BB42" s="39"/>
      <c r="BC42" s="40"/>
      <c r="BD42" s="40"/>
      <c r="BM42" s="39"/>
      <c r="BN42" s="40"/>
      <c r="BO42" s="40"/>
    </row>
    <row r="43" spans="1:144" s="4" customFormat="1" ht="3" customHeight="1" x14ac:dyDescent="0.3">
      <c r="A43" s="12"/>
      <c r="B43" s="7"/>
      <c r="C43" s="8"/>
      <c r="D43" s="8"/>
      <c r="E43" s="8"/>
      <c r="F43" s="8"/>
      <c r="G43" s="78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8"/>
      <c r="T43" s="278"/>
      <c r="U43" s="43"/>
      <c r="V43" s="10"/>
      <c r="W43" s="12"/>
      <c r="Y43" s="12"/>
      <c r="Z43" s="7"/>
      <c r="AA43" s="8"/>
      <c r="AB43" s="8"/>
      <c r="AC43" s="8"/>
      <c r="AD43" s="41"/>
      <c r="AE43" s="45"/>
      <c r="AF43" s="43"/>
      <c r="AG43" s="8"/>
      <c r="AH43" s="12"/>
      <c r="AJ43" s="12"/>
      <c r="AK43" s="7"/>
      <c r="AL43" s="8"/>
      <c r="AM43" s="8"/>
      <c r="AN43" s="8"/>
      <c r="AO43" s="8"/>
      <c r="AP43" s="784"/>
      <c r="AQ43" s="278"/>
      <c r="AR43" s="43"/>
      <c r="AS43" s="10"/>
      <c r="AT43" s="12"/>
      <c r="BB43" s="39"/>
      <c r="BC43" s="40"/>
      <c r="BD43" s="40"/>
      <c r="BM43" s="39"/>
      <c r="BN43" s="40"/>
      <c r="BO43" s="40"/>
    </row>
    <row r="44" spans="1:144" s="4" customFormat="1" ht="15.6" x14ac:dyDescent="0.3">
      <c r="A44" s="12"/>
      <c r="B44" s="145" t="s">
        <v>78</v>
      </c>
      <c r="C44" s="141"/>
      <c r="D44" s="142"/>
      <c r="E44" s="142"/>
      <c r="F44" s="142"/>
      <c r="G44" s="543"/>
      <c r="H44" s="277"/>
      <c r="I44" s="144"/>
      <c r="J44" s="272">
        <f>J40-D44</f>
        <v>0</v>
      </c>
      <c r="K44" s="12"/>
      <c r="M44" s="12"/>
      <c r="N44" s="145" t="s">
        <v>78</v>
      </c>
      <c r="O44" s="141"/>
      <c r="P44" s="142"/>
      <c r="Q44" s="142"/>
      <c r="R44" s="142"/>
      <c r="S44" s="142"/>
      <c r="T44" s="277"/>
      <c r="U44" s="144"/>
      <c r="V44" s="272">
        <f>V40-P44</f>
        <v>0</v>
      </c>
      <c r="W44" s="12"/>
      <c r="Y44" s="12"/>
      <c r="Z44" s="44" t="s">
        <v>74</v>
      </c>
      <c r="AA44" s="34"/>
      <c r="AB44" s="35"/>
      <c r="AC44" s="35"/>
      <c r="AD44" s="21"/>
      <c r="AE44" s="19"/>
      <c r="AF44" s="36"/>
      <c r="AG44" s="37">
        <f>AG42-AB44</f>
        <v>3011.0000000000036</v>
      </c>
      <c r="AH44" s="12"/>
      <c r="AJ44" s="12"/>
      <c r="AK44" s="145" t="s">
        <v>78</v>
      </c>
      <c r="AL44" s="141"/>
      <c r="AM44" s="142"/>
      <c r="AN44" s="142"/>
      <c r="AO44" s="142"/>
      <c r="AP44" s="785"/>
      <c r="AQ44" s="277"/>
      <c r="AR44" s="144"/>
      <c r="AS44" s="272">
        <f>AS40-AM44</f>
        <v>0</v>
      </c>
      <c r="AT44" s="12"/>
      <c r="BB44" s="39"/>
      <c r="BC44" s="40"/>
      <c r="BD44" s="40"/>
      <c r="BM44" s="39"/>
      <c r="BN44" s="40"/>
      <c r="BO44" s="40"/>
    </row>
    <row r="45" spans="1:144" s="4" customFormat="1" ht="3" customHeight="1" x14ac:dyDescent="0.3">
      <c r="A45" s="12"/>
      <c r="B45" s="7"/>
      <c r="C45" s="8"/>
      <c r="D45" s="8"/>
      <c r="E45" s="8"/>
      <c r="F45" s="8"/>
      <c r="G45" s="78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8"/>
      <c r="T45" s="278"/>
      <c r="U45" s="43"/>
      <c r="V45" s="10"/>
      <c r="W45" s="12"/>
      <c r="Y45" s="12"/>
      <c r="Z45" s="7"/>
      <c r="AA45" s="8"/>
      <c r="AB45" s="8"/>
      <c r="AC45" s="8"/>
      <c r="AD45" s="41"/>
      <c r="AE45" s="45"/>
      <c r="AF45" s="43"/>
      <c r="AG45" s="8"/>
      <c r="AH45" s="12"/>
      <c r="AJ45" s="12"/>
      <c r="AK45" s="7"/>
      <c r="AL45" s="8"/>
      <c r="AM45" s="8"/>
      <c r="AN45" s="8"/>
      <c r="AO45" s="8"/>
      <c r="AP45" s="784"/>
      <c r="AQ45" s="278"/>
      <c r="AR45" s="43"/>
      <c r="AS45" s="10"/>
      <c r="AT45" s="12"/>
      <c r="BB45" s="39"/>
      <c r="BC45" s="40"/>
      <c r="BD45" s="40"/>
      <c r="BM45" s="39"/>
      <c r="BN45" s="40"/>
      <c r="BO45" s="40"/>
    </row>
    <row r="46" spans="1:144" s="4" customFormat="1" ht="15.6" x14ac:dyDescent="0.3">
      <c r="A46" s="12"/>
      <c r="B46" s="145" t="s">
        <v>74</v>
      </c>
      <c r="C46" s="141"/>
      <c r="D46" s="142"/>
      <c r="E46" s="142"/>
      <c r="F46" s="142"/>
      <c r="G46" s="543"/>
      <c r="H46" s="277"/>
      <c r="I46" s="144"/>
      <c r="J46" s="272">
        <f>J44-D46</f>
        <v>0</v>
      </c>
      <c r="K46" s="12"/>
      <c r="M46" s="12"/>
      <c r="N46" s="145" t="s">
        <v>74</v>
      </c>
      <c r="O46" s="141"/>
      <c r="P46" s="142"/>
      <c r="Q46" s="142"/>
      <c r="R46" s="142"/>
      <c r="S46" s="142"/>
      <c r="T46" s="277"/>
      <c r="U46" s="144"/>
      <c r="V46" s="272">
        <f>V44-P46</f>
        <v>0</v>
      </c>
      <c r="W46" s="12"/>
      <c r="Y46" s="12"/>
      <c r="Z46" s="44"/>
      <c r="AA46" s="34"/>
      <c r="AB46" s="35"/>
      <c r="AC46" s="35"/>
      <c r="AD46" s="48"/>
      <c r="AE46" s="19"/>
      <c r="AF46" s="36"/>
      <c r="AG46" s="37">
        <f>AG44-AB46</f>
        <v>3011.0000000000036</v>
      </c>
      <c r="AH46" s="12"/>
      <c r="AJ46" s="12"/>
      <c r="AK46" s="145" t="s">
        <v>74</v>
      </c>
      <c r="AL46" s="141"/>
      <c r="AM46" s="142"/>
      <c r="AN46" s="142"/>
      <c r="AO46" s="142"/>
      <c r="AP46" s="785"/>
      <c r="AQ46" s="277"/>
      <c r="AR46" s="144"/>
      <c r="AS46" s="272">
        <f>AS44-AM46</f>
        <v>0</v>
      </c>
      <c r="AT46" s="12"/>
    </row>
    <row r="47" spans="1:144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41"/>
      <c r="AE47" s="45"/>
      <c r="AF47" s="43"/>
      <c r="AG47" s="8"/>
      <c r="AH47" s="12"/>
      <c r="AJ47" s="12"/>
      <c r="AK47" s="7"/>
      <c r="AL47" s="8"/>
      <c r="AM47" s="8"/>
      <c r="AN47" s="8"/>
      <c r="AO47" s="8"/>
      <c r="AP47" s="784"/>
      <c r="AQ47" s="278"/>
      <c r="AR47" s="43"/>
      <c r="AS47" s="10"/>
      <c r="AT47" s="12"/>
      <c r="BB47" s="39"/>
      <c r="BC47" s="40"/>
      <c r="BD47" s="40"/>
      <c r="BM47" s="39"/>
      <c r="BN47" s="40"/>
      <c r="BO47" s="40"/>
    </row>
    <row r="48" spans="1:144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0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0</v>
      </c>
      <c r="W48" s="12"/>
      <c r="Y48" s="12"/>
      <c r="Z48" s="44"/>
      <c r="AA48" s="34"/>
      <c r="AB48" s="35"/>
      <c r="AC48" s="35"/>
      <c r="AD48" s="48"/>
      <c r="AE48" s="19"/>
      <c r="AF48" s="36"/>
      <c r="AG48" s="37">
        <f>AG44-AB48</f>
        <v>3011.0000000000036</v>
      </c>
      <c r="AH48" s="12"/>
      <c r="AJ48" s="12"/>
      <c r="AK48" s="145"/>
      <c r="AL48" s="141"/>
      <c r="AM48" s="142"/>
      <c r="AN48" s="142"/>
      <c r="AO48" s="142"/>
      <c r="AP48" s="785"/>
      <c r="AQ48" s="277"/>
      <c r="AR48" s="144"/>
      <c r="AS48" s="272">
        <f>AS46-AM48</f>
        <v>0</v>
      </c>
      <c r="AT48" s="12"/>
    </row>
    <row r="49" spans="1:141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41"/>
      <c r="AE49" s="45"/>
      <c r="AF49" s="43"/>
      <c r="AG49" s="8"/>
      <c r="AH49" s="12"/>
      <c r="AJ49" s="12"/>
      <c r="AK49" s="7"/>
      <c r="AL49" s="8"/>
      <c r="AM49" s="8"/>
      <c r="AN49" s="8"/>
      <c r="AO49" s="8"/>
      <c r="AP49" s="784"/>
      <c r="AQ49" s="278"/>
      <c r="AR49" s="43"/>
      <c r="AS49" s="10"/>
      <c r="AT49" s="12"/>
      <c r="BB49" s="39"/>
      <c r="BC49" s="40"/>
      <c r="BD49" s="40"/>
      <c r="BM49" s="39"/>
      <c r="BN49" s="40"/>
      <c r="BO49" s="40"/>
    </row>
    <row r="50" spans="1:141" s="4" customFormat="1" ht="15.6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0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0</v>
      </c>
      <c r="W50" s="12"/>
      <c r="Y50" s="12"/>
      <c r="Z50" s="44"/>
      <c r="AA50" s="34"/>
      <c r="AB50" s="35"/>
      <c r="AC50" s="35"/>
      <c r="AD50" s="48"/>
      <c r="AE50" s="19"/>
      <c r="AF50" s="36"/>
      <c r="AG50" s="37">
        <f>AG46-AB50</f>
        <v>3011.0000000000036</v>
      </c>
      <c r="AH50" s="12"/>
      <c r="AJ50" s="12"/>
      <c r="AK50" s="145"/>
      <c r="AL50" s="141"/>
      <c r="AM50" s="142"/>
      <c r="AN50" s="142"/>
      <c r="AO50" s="142"/>
      <c r="AP50" s="785"/>
      <c r="AQ50" s="277"/>
      <c r="AR50" s="144"/>
      <c r="AS50" s="272">
        <f>AS48-AM50</f>
        <v>0</v>
      </c>
      <c r="AT50" s="12"/>
    </row>
    <row r="51" spans="1:141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41"/>
      <c r="AE51" s="45"/>
      <c r="AF51" s="43"/>
      <c r="AG51" s="8"/>
      <c r="AH51" s="12"/>
      <c r="AJ51" s="12"/>
      <c r="AK51" s="7"/>
      <c r="AL51" s="8"/>
      <c r="AM51" s="8"/>
      <c r="AN51" s="8"/>
      <c r="AO51" s="8"/>
      <c r="AP51" s="41"/>
      <c r="AQ51" s="278"/>
      <c r="AR51" s="43"/>
      <c r="AS51" s="10"/>
      <c r="AT51" s="12"/>
      <c r="BB51" s="39"/>
      <c r="BC51" s="40"/>
      <c r="BD51" s="40"/>
      <c r="BM51" s="39"/>
      <c r="BN51" s="40"/>
      <c r="BO51" s="40"/>
    </row>
    <row r="52" spans="1:141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0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0</v>
      </c>
      <c r="W52" s="12"/>
      <c r="Y52" s="12"/>
      <c r="Z52" s="44"/>
      <c r="AA52" s="34"/>
      <c r="AB52" s="35"/>
      <c r="AC52" s="35"/>
      <c r="AD52" s="48"/>
      <c r="AE52" s="19"/>
      <c r="AF52" s="36"/>
      <c r="AG52" s="37">
        <f>AG48-AB52</f>
        <v>3011.0000000000036</v>
      </c>
      <c r="AH52" s="12"/>
      <c r="AJ52" s="12"/>
      <c r="AK52" s="145"/>
      <c r="AL52" s="141"/>
      <c r="AM52" s="142"/>
      <c r="AN52" s="142"/>
      <c r="AO52" s="142"/>
      <c r="AP52" s="143"/>
      <c r="AQ52" s="277"/>
      <c r="AR52" s="144"/>
      <c r="AS52" s="272">
        <f>AS50-AM52</f>
        <v>0</v>
      </c>
      <c r="AT52" s="12"/>
    </row>
    <row r="53" spans="1:141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12"/>
      <c r="AE53" s="12"/>
      <c r="AF53" s="49"/>
      <c r="AG53" s="49"/>
      <c r="AH53" s="12"/>
      <c r="AJ53" s="12"/>
      <c r="AK53" s="12"/>
      <c r="AL53" s="49"/>
      <c r="AM53" s="49"/>
      <c r="AN53" s="49"/>
      <c r="AO53" s="49"/>
      <c r="AP53" s="12"/>
      <c r="AQ53" s="12"/>
      <c r="AR53" s="49"/>
      <c r="AS53" s="49"/>
      <c r="AT53" s="12"/>
    </row>
    <row r="54" spans="1:141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Z54" s="50" t="s">
        <v>105</v>
      </c>
      <c r="AA54" s="51"/>
      <c r="AB54" s="51"/>
      <c r="AC54" s="51"/>
      <c r="AF54" s="51"/>
      <c r="AG54" s="51"/>
      <c r="AJ54" s="50" t="s">
        <v>530</v>
      </c>
      <c r="AL54" s="51"/>
      <c r="AM54" s="51"/>
      <c r="AN54" s="51"/>
      <c r="AO54" s="51"/>
      <c r="AR54" s="51"/>
      <c r="AS54" s="51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</row>
    <row r="55" spans="1:141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/>
      <c r="AB55" s="309"/>
      <c r="AC55" s="309"/>
      <c r="AF55" s="309"/>
      <c r="AG55" s="309"/>
      <c r="AL55" s="309" t="s">
        <v>371</v>
      </c>
      <c r="AM55" s="309"/>
      <c r="AN55" s="309"/>
      <c r="AO55" s="309"/>
      <c r="AR55" s="309"/>
      <c r="AU55" s="342"/>
      <c r="AV55" s="342"/>
      <c r="AW55" s="342"/>
      <c r="AX55" s="342"/>
      <c r="AY55" s="342"/>
      <c r="AZ55" s="342"/>
      <c r="BA55" s="342"/>
      <c r="BB55" s="342"/>
      <c r="BC55" s="342"/>
      <c r="BD55" s="342"/>
      <c r="BE55" s="342"/>
      <c r="BF55" s="342"/>
      <c r="BG55" s="342"/>
      <c r="BH55" s="342"/>
      <c r="BI55" s="342"/>
      <c r="BJ55" s="342"/>
      <c r="BK55" s="342"/>
      <c r="BL55" s="342"/>
      <c r="BM55" s="342"/>
      <c r="BN55" s="342"/>
      <c r="BO55" s="342"/>
      <c r="BP55" s="342"/>
      <c r="BQ55" s="342"/>
      <c r="BR55" s="342"/>
      <c r="BS55" s="342"/>
      <c r="BT55" s="342"/>
      <c r="BU55" s="342"/>
      <c r="BV55" s="342"/>
      <c r="BW55" s="342"/>
      <c r="BX55" s="342"/>
      <c r="BY55" s="342"/>
      <c r="BZ55" s="342"/>
      <c r="CA55" s="342"/>
      <c r="CB55" s="342"/>
      <c r="CC55" s="342"/>
      <c r="CD55" s="342"/>
      <c r="CE55" s="342"/>
      <c r="CF55" s="342"/>
      <c r="CG55" s="342"/>
      <c r="CH55" s="342"/>
      <c r="CI55" s="342"/>
      <c r="CJ55" s="342"/>
      <c r="CK55" s="342"/>
      <c r="CL55" s="342"/>
      <c r="CM55" s="342"/>
      <c r="CN55" s="342"/>
      <c r="CO55" s="342"/>
      <c r="CP55" s="342"/>
      <c r="CQ55" s="342"/>
      <c r="CR55" s="342"/>
      <c r="CS55" s="342"/>
      <c r="CT55" s="342"/>
      <c r="CU55" s="342"/>
      <c r="CV55" s="342"/>
      <c r="CW55" s="342"/>
      <c r="CX55" s="342"/>
      <c r="CY55" s="342"/>
      <c r="CZ55" s="342"/>
      <c r="DA55" s="342"/>
      <c r="DB55" s="342"/>
      <c r="DC55" s="342"/>
      <c r="DD55" s="342"/>
      <c r="DE55" s="342"/>
      <c r="DF55" s="342"/>
      <c r="DG55" s="342"/>
      <c r="DH55" s="342"/>
      <c r="DI55" s="342"/>
      <c r="DJ55" s="342"/>
      <c r="DK55" s="342"/>
      <c r="DL55" s="342"/>
      <c r="DM55" s="342"/>
      <c r="DN55" s="342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</row>
    <row r="56" spans="1:141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AJ56" s="52" t="s">
        <v>418</v>
      </c>
      <c r="AK56" s="50"/>
      <c r="AL56" s="51"/>
      <c r="AM56" s="51"/>
      <c r="AN56" s="51"/>
      <c r="AO56" s="51"/>
      <c r="AP56" s="50"/>
      <c r="AQ56" s="50"/>
      <c r="AR56" s="51"/>
      <c r="AS56" s="51"/>
      <c r="AT56" s="50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</row>
    <row r="57" spans="1:141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AJ57" s="52" t="s">
        <v>339</v>
      </c>
      <c r="AK57" s="50"/>
      <c r="AL57" s="51"/>
      <c r="AM57" s="51"/>
      <c r="AN57" s="51"/>
      <c r="AO57" s="51"/>
      <c r="AP57" s="50"/>
      <c r="AQ57" s="50"/>
      <c r="AR57" s="51"/>
      <c r="AS57" s="50"/>
      <c r="AT57" s="50"/>
    </row>
    <row r="58" spans="1:141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AJ58" s="52" t="s">
        <v>340</v>
      </c>
      <c r="AK58" s="50"/>
      <c r="AL58" s="51"/>
      <c r="AM58" s="51"/>
      <c r="AN58" s="51"/>
      <c r="AO58" s="51"/>
      <c r="AP58" s="50"/>
      <c r="AQ58" s="50"/>
      <c r="AR58" s="51"/>
      <c r="AS58" s="50"/>
      <c r="AT58" s="50"/>
    </row>
    <row r="59" spans="1:141" ht="26.7" customHeight="1" x14ac:dyDescent="0.3">
      <c r="A59" s="52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2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AJ59" s="52"/>
      <c r="AK59" s="50"/>
      <c r="AL59" s="51"/>
      <c r="AM59" s="51"/>
      <c r="AN59" s="51"/>
      <c r="AO59" s="51"/>
      <c r="AP59" s="51"/>
      <c r="AQ59" s="55" t="s">
        <v>106</v>
      </c>
      <c r="AR59" s="51"/>
      <c r="AS59" s="50"/>
      <c r="AT59" s="50"/>
    </row>
  </sheetData>
  <mergeCells count="50">
    <mergeCell ref="B3:J3"/>
    <mergeCell ref="N3:V3"/>
    <mergeCell ref="Z3:AG3"/>
    <mergeCell ref="AK3:AS3"/>
    <mergeCell ref="B2:J2"/>
    <mergeCell ref="N2:V2"/>
    <mergeCell ref="Z2:AG2"/>
    <mergeCell ref="AK2:AS2"/>
    <mergeCell ref="B4:J4"/>
    <mergeCell ref="N4:V4"/>
    <mergeCell ref="Z4:AG4"/>
    <mergeCell ref="AK4:AS4"/>
    <mergeCell ref="B5:J5"/>
    <mergeCell ref="N5:V5"/>
    <mergeCell ref="Z5:AG5"/>
    <mergeCell ref="AK5:AS5"/>
    <mergeCell ref="AF10:AG11"/>
    <mergeCell ref="AP10:AQ11"/>
    <mergeCell ref="B6:J6"/>
    <mergeCell ref="N6:V6"/>
    <mergeCell ref="Z6:AG6"/>
    <mergeCell ref="AK6:AS6"/>
    <mergeCell ref="AR10:AS11"/>
    <mergeCell ref="G10:H11"/>
    <mergeCell ref="I10:J11"/>
    <mergeCell ref="S10:T11"/>
    <mergeCell ref="U10:V11"/>
    <mergeCell ref="AD10:AE11"/>
    <mergeCell ref="AR13:AS13"/>
    <mergeCell ref="AR12:AS12"/>
    <mergeCell ref="E14:F14"/>
    <mergeCell ref="Q14:R14"/>
    <mergeCell ref="AN14:AO14"/>
    <mergeCell ref="G12:H12"/>
    <mergeCell ref="I12:J12"/>
    <mergeCell ref="S12:T12"/>
    <mergeCell ref="U12:V12"/>
    <mergeCell ref="AP12:AQ12"/>
    <mergeCell ref="E16:F16"/>
    <mergeCell ref="Q16:R16"/>
    <mergeCell ref="AN16:AO16"/>
    <mergeCell ref="I13:J13"/>
    <mergeCell ref="U13:V13"/>
    <mergeCell ref="E40:F40"/>
    <mergeCell ref="Q40:R40"/>
    <mergeCell ref="AN40:AO40"/>
    <mergeCell ref="AW18:AW20"/>
    <mergeCell ref="E18:F18"/>
    <mergeCell ref="Q18:R18"/>
    <mergeCell ref="AN18:A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BDFF"/>
  </sheetPr>
  <dimension ref="A1:DE59"/>
  <sheetViews>
    <sheetView topLeftCell="C1" zoomScale="76" zoomScaleNormal="76" workbookViewId="0">
      <selection activeCell="N13" sqref="N13"/>
    </sheetView>
  </sheetViews>
  <sheetFormatPr defaultColWidth="9.33203125" defaultRowHeight="14.4" x14ac:dyDescent="0.3"/>
  <cols>
    <col min="1" max="1" width="3.33203125" style="1" customWidth="1"/>
    <col min="2" max="2" width="26.44140625" style="1" customWidth="1"/>
    <col min="3" max="3" width="13.5546875" style="2" customWidth="1"/>
    <col min="4" max="4" width="15.4414062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9.33203125" style="1"/>
    <col min="14" max="14" width="28.33203125" style="1" customWidth="1"/>
    <col min="15" max="15" width="9.33203125" style="1"/>
    <col min="16" max="16" width="10.44140625" style="1" customWidth="1"/>
    <col min="17" max="21" width="9.33203125" style="1"/>
    <col min="22" max="22" width="10.5546875" style="1" customWidth="1"/>
    <col min="23" max="26" width="9.33203125" style="1"/>
    <col min="27" max="27" width="10.44140625" style="1" customWidth="1"/>
    <col min="28" max="32" width="9.33203125" style="1"/>
    <col min="33" max="33" width="10.5546875" style="1" customWidth="1"/>
    <col min="34" max="37" width="9.33203125" style="1"/>
    <col min="38" max="38" width="10.44140625" style="1" customWidth="1"/>
    <col min="39" max="43" width="9.33203125" style="1"/>
    <col min="44" max="44" width="10.5546875" style="1" customWidth="1"/>
    <col min="45" max="48" width="9.33203125" style="1"/>
    <col min="49" max="49" width="10.44140625" style="1" customWidth="1"/>
    <col min="50" max="54" width="9.33203125" style="1"/>
    <col min="55" max="55" width="10.5546875" style="1" customWidth="1"/>
    <col min="56" max="59" width="9.33203125" style="1"/>
    <col min="60" max="60" width="10.44140625" style="1" customWidth="1"/>
    <col min="61" max="65" width="9.33203125" style="1"/>
    <col min="66" max="66" width="10.5546875" style="1" customWidth="1"/>
    <col min="67" max="70" width="9.33203125" style="1"/>
    <col min="71" max="71" width="10.44140625" style="1" customWidth="1"/>
    <col min="72" max="76" width="9.33203125" style="1"/>
    <col min="77" max="77" width="10.5546875" style="1" customWidth="1"/>
    <col min="78" max="81" width="9.33203125" style="1"/>
    <col min="82" max="82" width="10.44140625" style="1" customWidth="1"/>
    <col min="83" max="87" width="9.33203125" style="1"/>
    <col min="88" max="88" width="10.5546875" style="1" customWidth="1"/>
    <col min="89" max="91" width="9.33203125" style="1"/>
    <col min="92" max="92" width="19.44140625" style="1" customWidth="1"/>
    <col min="93" max="93" width="10.44140625" style="1" customWidth="1"/>
    <col min="94" max="98" width="9.33203125" style="1"/>
    <col min="99" max="99" width="10.5546875" style="1" customWidth="1"/>
    <col min="100" max="102" width="9.33203125" style="1"/>
    <col min="103" max="103" width="18.6640625" style="1" customWidth="1"/>
    <col min="104" max="104" width="10.44140625" style="1" customWidth="1"/>
    <col min="105" max="109" width="9.33203125" style="1"/>
    <col min="110" max="110" width="10.5546875" style="1" customWidth="1"/>
    <col min="111" max="16384" width="9.33203125" style="1"/>
  </cols>
  <sheetData>
    <row r="1" spans="1:109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</row>
    <row r="2" spans="1:109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</row>
    <row r="3" spans="1:109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</row>
    <row r="4" spans="1:109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</row>
    <row r="5" spans="1:109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</row>
    <row r="6" spans="1:109" s="4" customFormat="1" ht="15.6" x14ac:dyDescent="0.3">
      <c r="A6" s="12"/>
      <c r="B6" s="802" t="str">
        <f>PAYMENT!AB1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</row>
    <row r="7" spans="1:109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</row>
    <row r="8" spans="1:109" s="4" customFormat="1" ht="21" x14ac:dyDescent="0.3">
      <c r="A8" s="12"/>
      <c r="B8" s="140" t="s">
        <v>3</v>
      </c>
      <c r="C8" s="266" t="s">
        <v>1066</v>
      </c>
      <c r="D8" s="142"/>
      <c r="E8" s="140"/>
      <c r="F8" s="154"/>
      <c r="G8" s="140" t="s">
        <v>4</v>
      </c>
      <c r="H8" s="268" t="s">
        <v>17</v>
      </c>
      <c r="I8" s="142"/>
      <c r="J8" s="142"/>
      <c r="K8" s="12"/>
    </row>
    <row r="9" spans="1:109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</row>
    <row r="10" spans="1:109" s="4" customFormat="1" ht="18.75" customHeight="1" x14ac:dyDescent="0.3">
      <c r="A10" s="12"/>
      <c r="B10" s="261" t="s">
        <v>5</v>
      </c>
      <c r="C10" s="269">
        <v>31072.639999999999</v>
      </c>
      <c r="D10" s="263" t="s">
        <v>341</v>
      </c>
      <c r="E10" s="269"/>
      <c r="F10" s="262"/>
      <c r="G10" s="801" t="s">
        <v>10</v>
      </c>
      <c r="H10" s="801"/>
      <c r="I10" s="800">
        <f>SUM(H16:H50)</f>
        <v>5600</v>
      </c>
      <c r="J10" s="800"/>
      <c r="K10" s="12"/>
      <c r="N10" s="14">
        <f>SUM(I10)</f>
        <v>5600</v>
      </c>
    </row>
    <row r="11" spans="1:109" s="4" customFormat="1" ht="18.75" customHeight="1" x14ac:dyDescent="0.3">
      <c r="A11" s="12"/>
      <c r="B11" s="261" t="s">
        <v>6</v>
      </c>
      <c r="C11" s="269">
        <v>3730</v>
      </c>
      <c r="D11" s="263" t="s">
        <v>26</v>
      </c>
      <c r="E11" s="269"/>
      <c r="F11" s="262"/>
      <c r="G11" s="801"/>
      <c r="H11" s="801"/>
      <c r="I11" s="800"/>
      <c r="J11" s="800"/>
      <c r="K11" s="12"/>
      <c r="N11" s="9"/>
    </row>
    <row r="12" spans="1:109" ht="18.75" customHeight="1" x14ac:dyDescent="0.55000000000000004">
      <c r="A12" s="466"/>
      <c r="B12" s="467" t="s">
        <v>21</v>
      </c>
      <c r="C12" s="468">
        <f>SUM(I16:I52)</f>
        <v>0</v>
      </c>
      <c r="D12" s="469"/>
      <c r="E12" s="470"/>
      <c r="F12" s="471"/>
      <c r="G12" s="798" t="s">
        <v>461</v>
      </c>
      <c r="H12" s="798"/>
      <c r="I12" s="799" t="s">
        <v>463</v>
      </c>
      <c r="J12" s="799"/>
      <c r="K12" s="466"/>
      <c r="N12" s="473">
        <f>C12</f>
        <v>0</v>
      </c>
    </row>
    <row r="13" spans="1:109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4" t="str">
        <f>N!AR13</f>
        <v>AUG. 5, 2024</v>
      </c>
      <c r="J13" s="795"/>
      <c r="K13" s="12"/>
    </row>
    <row r="14" spans="1:109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N14" s="126"/>
      <c r="O14" s="128" t="s">
        <v>344</v>
      </c>
    </row>
    <row r="15" spans="1:109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</row>
    <row r="16" spans="1:109" s="4" customFormat="1" ht="18" x14ac:dyDescent="0.3">
      <c r="A16" s="12"/>
      <c r="B16" s="267" t="s">
        <v>337</v>
      </c>
      <c r="C16" s="713">
        <v>45499</v>
      </c>
      <c r="D16" s="142">
        <v>4001.3</v>
      </c>
      <c r="E16" s="792"/>
      <c r="F16" s="792"/>
      <c r="G16" s="143">
        <v>20932</v>
      </c>
      <c r="H16" s="275"/>
      <c r="I16" s="144"/>
      <c r="J16" s="272">
        <f>C10+C11+C12-D16+E10+E11+E12+C13</f>
        <v>30801.34</v>
      </c>
      <c r="K16" s="12"/>
      <c r="N16" s="127"/>
      <c r="O16" s="128" t="s">
        <v>343</v>
      </c>
      <c r="S16" s="39"/>
      <c r="T16" s="40"/>
      <c r="U16" s="40"/>
      <c r="AD16" s="39"/>
      <c r="AE16" s="40"/>
      <c r="AF16" s="40"/>
      <c r="AO16" s="39"/>
      <c r="AP16" s="40"/>
      <c r="AQ16" s="40"/>
      <c r="AZ16" s="39"/>
      <c r="BA16" s="40"/>
      <c r="BB16" s="40"/>
      <c r="BK16" s="39"/>
      <c r="BL16" s="40"/>
      <c r="BM16" s="40"/>
      <c r="BV16" s="39"/>
      <c r="BW16" s="40"/>
      <c r="BX16" s="40"/>
      <c r="CG16" s="39"/>
      <c r="CH16" s="40"/>
      <c r="CI16" s="40"/>
      <c r="CR16" s="39"/>
      <c r="CS16" s="40"/>
      <c r="CT16" s="40"/>
      <c r="DC16" s="39"/>
      <c r="DD16" s="40"/>
      <c r="DE16" s="40"/>
    </row>
    <row r="17" spans="1:109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S17" s="39"/>
      <c r="T17" s="40"/>
      <c r="U17" s="40"/>
      <c r="AD17" s="39"/>
      <c r="AE17" s="40"/>
      <c r="AF17" s="40"/>
      <c r="AO17" s="39"/>
      <c r="AP17" s="40"/>
      <c r="AQ17" s="40"/>
      <c r="AZ17" s="39"/>
      <c r="BA17" s="40"/>
      <c r="BB17" s="40"/>
      <c r="BK17" s="39"/>
      <c r="BL17" s="40"/>
      <c r="BM17" s="40"/>
      <c r="BV17" s="39"/>
      <c r="BW17" s="40"/>
      <c r="BX17" s="40"/>
      <c r="CG17" s="39"/>
      <c r="CH17" s="40"/>
      <c r="CI17" s="40"/>
      <c r="CR17" s="39"/>
      <c r="CS17" s="40"/>
      <c r="CT17" s="40"/>
      <c r="DC17" s="39"/>
      <c r="DD17" s="40"/>
      <c r="DE17" s="40"/>
    </row>
    <row r="18" spans="1:109" s="4" customFormat="1" ht="15.6" customHeight="1" x14ac:dyDescent="0.3">
      <c r="A18" s="12"/>
      <c r="B18" s="267" t="s">
        <v>338</v>
      </c>
      <c r="C18" s="713">
        <v>45499</v>
      </c>
      <c r="D18" s="142">
        <v>3730</v>
      </c>
      <c r="E18" s="792"/>
      <c r="F18" s="792"/>
      <c r="G18" s="143">
        <v>5611</v>
      </c>
      <c r="H18" s="275"/>
      <c r="I18" s="144"/>
      <c r="J18" s="272">
        <f>J16-D18</f>
        <v>27071.34</v>
      </c>
      <c r="K18" s="12"/>
      <c r="N18" s="793">
        <f>N14*N16</f>
        <v>0</v>
      </c>
      <c r="S18" s="39"/>
      <c r="T18" s="40"/>
      <c r="U18" s="40"/>
      <c r="AD18" s="39"/>
      <c r="AE18" s="40"/>
      <c r="AF18" s="40"/>
      <c r="AO18" s="39"/>
      <c r="AP18" s="40"/>
      <c r="AQ18" s="40"/>
      <c r="AZ18" s="39"/>
      <c r="BA18" s="40"/>
      <c r="BB18" s="40"/>
      <c r="BK18" s="39"/>
      <c r="BL18" s="40"/>
      <c r="BM18" s="40"/>
      <c r="BV18" s="39"/>
      <c r="BW18" s="40"/>
      <c r="BX18" s="40"/>
      <c r="CG18" s="39"/>
      <c r="CH18" s="40"/>
      <c r="CI18" s="40"/>
      <c r="CR18" s="39"/>
      <c r="CS18" s="40"/>
      <c r="CT18" s="40"/>
      <c r="DC18" s="39"/>
      <c r="DD18" s="40"/>
      <c r="DE18" s="40"/>
    </row>
    <row r="19" spans="1:109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N19" s="793"/>
      <c r="S19" s="39"/>
      <c r="T19" s="40"/>
      <c r="U19" s="40"/>
      <c r="AD19" s="39"/>
      <c r="AE19" s="40"/>
      <c r="AF19" s="40"/>
      <c r="AO19" s="39"/>
      <c r="AP19" s="40"/>
      <c r="AQ19" s="40"/>
      <c r="AZ19" s="39"/>
      <c r="BA19" s="40"/>
      <c r="BB19" s="40"/>
      <c r="BK19" s="39"/>
      <c r="BL19" s="40"/>
      <c r="BM19" s="40"/>
      <c r="BV19" s="39"/>
      <c r="BW19" s="40"/>
      <c r="BX19" s="40"/>
      <c r="CG19" s="39"/>
      <c r="CH19" s="40"/>
      <c r="CI19" s="40"/>
      <c r="CR19" s="39"/>
      <c r="CS19" s="40"/>
      <c r="CT19" s="40"/>
      <c r="DC19" s="39"/>
      <c r="DD19" s="40"/>
      <c r="DE19" s="40"/>
    </row>
    <row r="20" spans="1:109" s="4" customFormat="1" ht="15.6" x14ac:dyDescent="0.3">
      <c r="A20" s="12"/>
      <c r="B20" s="145">
        <v>45502</v>
      </c>
      <c r="C20" s="141"/>
      <c r="D20" s="142"/>
      <c r="E20" s="142"/>
      <c r="F20" s="142"/>
      <c r="G20" s="143"/>
      <c r="H20" s="277">
        <v>2800</v>
      </c>
      <c r="I20" s="144"/>
      <c r="J20" s="272">
        <f>J18-D20</f>
        <v>27071.34</v>
      </c>
      <c r="K20" s="12"/>
      <c r="N20" s="793"/>
      <c r="S20" s="39"/>
      <c r="T20" s="40"/>
      <c r="U20" s="40"/>
      <c r="AD20" s="39"/>
      <c r="AE20" s="40"/>
      <c r="AF20" s="40"/>
      <c r="AO20" s="39"/>
      <c r="AP20" s="40"/>
      <c r="AQ20" s="40"/>
      <c r="AZ20" s="39"/>
      <c r="BA20" s="40"/>
      <c r="BB20" s="40"/>
      <c r="BK20" s="39"/>
      <c r="BL20" s="40"/>
      <c r="BM20" s="40"/>
      <c r="BV20" s="39"/>
      <c r="BW20" s="40"/>
      <c r="BX20" s="40"/>
      <c r="CG20" s="39"/>
      <c r="CH20" s="40"/>
      <c r="CI20" s="40"/>
      <c r="CR20" s="39"/>
      <c r="CS20" s="40"/>
      <c r="CT20" s="40"/>
      <c r="DC20" s="39"/>
      <c r="DD20" s="40"/>
      <c r="DE20" s="40"/>
    </row>
    <row r="21" spans="1:109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S21" s="39"/>
      <c r="T21" s="40"/>
      <c r="U21" s="40"/>
      <c r="AD21" s="39"/>
      <c r="AE21" s="40"/>
      <c r="AF21" s="40"/>
      <c r="AO21" s="39"/>
      <c r="AP21" s="40"/>
      <c r="AQ21" s="40"/>
      <c r="AZ21" s="39"/>
      <c r="BA21" s="40"/>
      <c r="BB21" s="40"/>
      <c r="BK21" s="39"/>
      <c r="BL21" s="40"/>
      <c r="BM21" s="40"/>
      <c r="BV21" s="39"/>
      <c r="BW21" s="40"/>
      <c r="BX21" s="40"/>
      <c r="CG21" s="39"/>
      <c r="CH21" s="40"/>
      <c r="CI21" s="40"/>
      <c r="CR21" s="39"/>
      <c r="CS21" s="40"/>
      <c r="CT21" s="40"/>
      <c r="DC21" s="39"/>
      <c r="DD21" s="40"/>
      <c r="DE21" s="40"/>
    </row>
    <row r="22" spans="1:109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>
        <v>2800</v>
      </c>
      <c r="I22" s="144"/>
      <c r="J22" s="272">
        <f>J20-D22</f>
        <v>27071.34</v>
      </c>
      <c r="K22" s="12"/>
      <c r="S22" s="39"/>
      <c r="T22" s="40"/>
      <c r="U22" s="40"/>
      <c r="AD22" s="39"/>
      <c r="AE22" s="40"/>
      <c r="AF22" s="40"/>
      <c r="AO22" s="39"/>
      <c r="AP22" s="40"/>
      <c r="AQ22" s="40"/>
      <c r="AZ22" s="39"/>
      <c r="BA22" s="40"/>
      <c r="BB22" s="40"/>
      <c r="BK22" s="39"/>
      <c r="BL22" s="40"/>
      <c r="BM22" s="40"/>
      <c r="BV22" s="39"/>
      <c r="BW22" s="40"/>
      <c r="BX22" s="40"/>
      <c r="CG22" s="39"/>
      <c r="CH22" s="40"/>
      <c r="CI22" s="40"/>
      <c r="CR22" s="39"/>
      <c r="CS22" s="40"/>
      <c r="CT22" s="40"/>
      <c r="DC22" s="39"/>
      <c r="DD22" s="40"/>
      <c r="DE22" s="40"/>
    </row>
    <row r="23" spans="1:109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S23" s="39"/>
      <c r="T23" s="40"/>
      <c r="U23" s="40"/>
      <c r="AD23" s="39"/>
      <c r="AE23" s="40"/>
      <c r="AF23" s="40"/>
      <c r="AO23" s="39"/>
      <c r="AP23" s="40"/>
      <c r="AQ23" s="40"/>
      <c r="AZ23" s="39"/>
      <c r="BA23" s="40"/>
      <c r="BB23" s="40"/>
      <c r="BK23" s="39"/>
      <c r="BL23" s="40"/>
      <c r="BM23" s="40"/>
      <c r="BV23" s="39"/>
      <c r="BW23" s="40"/>
      <c r="BX23" s="40"/>
      <c r="CG23" s="39"/>
      <c r="CH23" s="40"/>
      <c r="CI23" s="40"/>
      <c r="CR23" s="39"/>
      <c r="CS23" s="40"/>
      <c r="CT23" s="40"/>
      <c r="DC23" s="39"/>
      <c r="DD23" s="40"/>
      <c r="DE23" s="40"/>
    </row>
    <row r="24" spans="1:109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27071.34</v>
      </c>
      <c r="K24" s="12"/>
      <c r="S24" s="39"/>
      <c r="T24" s="40"/>
      <c r="U24" s="40"/>
      <c r="AD24" s="39"/>
      <c r="AE24" s="40"/>
      <c r="AF24" s="40"/>
      <c r="AO24" s="39"/>
      <c r="AP24" s="40"/>
      <c r="AQ24" s="40"/>
      <c r="AZ24" s="39"/>
      <c r="BA24" s="40"/>
      <c r="BB24" s="40"/>
      <c r="BK24" s="39"/>
      <c r="BL24" s="40"/>
      <c r="BM24" s="40"/>
      <c r="BV24" s="39"/>
      <c r="BW24" s="40"/>
      <c r="BX24" s="40"/>
      <c r="CG24" s="39"/>
      <c r="CH24" s="40"/>
      <c r="CI24" s="40"/>
      <c r="CR24" s="39"/>
      <c r="CS24" s="40"/>
      <c r="CT24" s="40"/>
      <c r="DC24" s="39"/>
      <c r="DD24" s="40"/>
      <c r="DE24" s="40"/>
    </row>
    <row r="25" spans="1:109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S25" s="39"/>
      <c r="T25" s="40"/>
      <c r="U25" s="40"/>
      <c r="AD25" s="39"/>
      <c r="AE25" s="40"/>
      <c r="AF25" s="40"/>
      <c r="AO25" s="39"/>
      <c r="AP25" s="40"/>
      <c r="AQ25" s="40"/>
      <c r="AZ25" s="39"/>
      <c r="BA25" s="40"/>
      <c r="BB25" s="40"/>
      <c r="BK25" s="39"/>
      <c r="BL25" s="40"/>
      <c r="BM25" s="40"/>
      <c r="BV25" s="39"/>
      <c r="BW25" s="40"/>
      <c r="BX25" s="40"/>
      <c r="CG25" s="39"/>
      <c r="CH25" s="40"/>
      <c r="CI25" s="40"/>
      <c r="CR25" s="39"/>
      <c r="CS25" s="40"/>
      <c r="CT25" s="40"/>
      <c r="DC25" s="39"/>
      <c r="DD25" s="40"/>
      <c r="DE25" s="40"/>
    </row>
    <row r="26" spans="1:109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27071.34</v>
      </c>
      <c r="K26" s="12"/>
      <c r="S26" s="39"/>
      <c r="T26" s="40"/>
      <c r="U26" s="40"/>
      <c r="AD26" s="39"/>
      <c r="AE26" s="40"/>
      <c r="AF26" s="40"/>
      <c r="AO26" s="39"/>
      <c r="AP26" s="40"/>
      <c r="AQ26" s="40"/>
      <c r="AZ26" s="39"/>
      <c r="BA26" s="40"/>
      <c r="BB26" s="40"/>
      <c r="BK26" s="39"/>
      <c r="BL26" s="40"/>
      <c r="BM26" s="40"/>
      <c r="BV26" s="39"/>
      <c r="BW26" s="40"/>
      <c r="BX26" s="40"/>
      <c r="CG26" s="39"/>
      <c r="CH26" s="40"/>
      <c r="CI26" s="40"/>
      <c r="CR26" s="39"/>
      <c r="CS26" s="40"/>
      <c r="CT26" s="40"/>
      <c r="DC26" s="39"/>
      <c r="DD26" s="40"/>
      <c r="DE26" s="40"/>
    </row>
    <row r="27" spans="1:109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S27" s="39"/>
      <c r="T27" s="40"/>
      <c r="U27" s="40"/>
      <c r="AD27" s="39"/>
      <c r="AE27" s="40"/>
      <c r="AF27" s="40"/>
      <c r="AO27" s="39"/>
      <c r="AP27" s="40"/>
      <c r="AQ27" s="40"/>
      <c r="AZ27" s="39"/>
      <c r="BA27" s="40"/>
      <c r="BB27" s="40"/>
      <c r="BK27" s="39"/>
      <c r="BL27" s="40"/>
      <c r="BM27" s="40"/>
      <c r="BV27" s="39"/>
      <c r="BW27" s="40"/>
      <c r="BX27" s="40"/>
      <c r="CG27" s="39"/>
      <c r="CH27" s="40"/>
      <c r="CI27" s="40"/>
      <c r="CR27" s="39"/>
      <c r="CS27" s="40"/>
      <c r="CT27" s="40"/>
      <c r="DC27" s="39"/>
      <c r="DD27" s="40"/>
      <c r="DE27" s="40"/>
    </row>
    <row r="28" spans="1:109" s="4" customFormat="1" ht="15.6" x14ac:dyDescent="0.3">
      <c r="A28" s="12"/>
      <c r="B28" s="145">
        <v>45601</v>
      </c>
      <c r="C28" s="141"/>
      <c r="D28" s="142"/>
      <c r="E28" s="142"/>
      <c r="F28" s="142"/>
      <c r="G28" s="143"/>
      <c r="H28" s="277"/>
      <c r="I28" s="144"/>
      <c r="J28" s="272">
        <f>J26-D28</f>
        <v>27071.34</v>
      </c>
      <c r="K28" s="12"/>
      <c r="S28" s="39"/>
      <c r="T28" s="40"/>
      <c r="U28" s="40"/>
      <c r="AD28" s="39"/>
      <c r="AE28" s="40"/>
      <c r="AF28" s="40"/>
      <c r="AO28" s="39"/>
      <c r="AP28" s="40"/>
      <c r="AQ28" s="40"/>
      <c r="AZ28" s="39"/>
      <c r="BA28" s="40"/>
      <c r="BB28" s="40"/>
      <c r="BK28" s="39"/>
      <c r="BL28" s="40"/>
      <c r="BM28" s="40"/>
      <c r="BV28" s="39"/>
      <c r="BW28" s="40"/>
      <c r="BX28" s="40"/>
      <c r="CG28" s="39"/>
      <c r="CH28" s="40"/>
      <c r="CI28" s="40"/>
      <c r="CR28" s="39"/>
      <c r="CS28" s="40"/>
      <c r="CT28" s="40"/>
      <c r="DC28" s="39"/>
      <c r="DD28" s="40"/>
      <c r="DE28" s="40"/>
    </row>
    <row r="29" spans="1:109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S29" s="39"/>
      <c r="T29" s="40"/>
      <c r="U29" s="40"/>
      <c r="AD29" s="39"/>
      <c r="AE29" s="40"/>
      <c r="AF29" s="40"/>
      <c r="AO29" s="39"/>
      <c r="AP29" s="40"/>
      <c r="AQ29" s="40"/>
      <c r="AZ29" s="39"/>
      <c r="BA29" s="40"/>
      <c r="BB29" s="40"/>
      <c r="BK29" s="39"/>
      <c r="BL29" s="40"/>
      <c r="BM29" s="40"/>
      <c r="BV29" s="39"/>
      <c r="BW29" s="40"/>
      <c r="BX29" s="40"/>
      <c r="CG29" s="39"/>
      <c r="CH29" s="40"/>
      <c r="CI29" s="40"/>
      <c r="CR29" s="39"/>
      <c r="CS29" s="40"/>
      <c r="CT29" s="40"/>
      <c r="DC29" s="39"/>
      <c r="DD29" s="40"/>
      <c r="DE29" s="40"/>
    </row>
    <row r="30" spans="1:109" s="4" customFormat="1" ht="15.6" x14ac:dyDescent="0.3">
      <c r="A30" s="12"/>
      <c r="B30" s="145">
        <v>45631</v>
      </c>
      <c r="C30" s="141"/>
      <c r="D30" s="142"/>
      <c r="E30" s="142"/>
      <c r="F30" s="142"/>
      <c r="G30" s="143"/>
      <c r="H30" s="277"/>
      <c r="I30" s="144"/>
      <c r="J30" s="272">
        <f>J28-D30</f>
        <v>27071.34</v>
      </c>
      <c r="K30" s="12"/>
      <c r="S30" s="39"/>
      <c r="T30" s="40"/>
      <c r="U30" s="40"/>
      <c r="AD30" s="39"/>
      <c r="AE30" s="40"/>
      <c r="AF30" s="40"/>
      <c r="AO30" s="39"/>
      <c r="AP30" s="40"/>
      <c r="AQ30" s="40"/>
      <c r="AZ30" s="39"/>
      <c r="BA30" s="40"/>
      <c r="BB30" s="40"/>
      <c r="BK30" s="39"/>
      <c r="BL30" s="40"/>
      <c r="BM30" s="40"/>
      <c r="BV30" s="39"/>
      <c r="BW30" s="40"/>
      <c r="BX30" s="40"/>
      <c r="CG30" s="39"/>
      <c r="CH30" s="40"/>
      <c r="CI30" s="40"/>
      <c r="CR30" s="39"/>
      <c r="CS30" s="40"/>
      <c r="CT30" s="40"/>
      <c r="DC30" s="39"/>
      <c r="DD30" s="40"/>
      <c r="DE30" s="40"/>
    </row>
    <row r="31" spans="1:109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S31" s="39"/>
      <c r="T31" s="40"/>
      <c r="U31" s="40"/>
      <c r="AD31" s="39"/>
      <c r="AE31" s="40"/>
      <c r="AF31" s="40"/>
      <c r="AO31" s="39"/>
      <c r="AP31" s="40"/>
      <c r="AQ31" s="40"/>
      <c r="AZ31" s="39"/>
      <c r="BA31" s="40"/>
      <c r="BB31" s="40"/>
      <c r="BK31" s="39"/>
      <c r="BL31" s="40"/>
      <c r="BM31" s="40"/>
      <c r="BV31" s="39"/>
      <c r="BW31" s="40"/>
      <c r="BX31" s="40"/>
      <c r="CG31" s="39"/>
      <c r="CH31" s="40"/>
      <c r="CI31" s="40"/>
      <c r="CR31" s="39"/>
      <c r="CS31" s="40"/>
      <c r="CT31" s="40"/>
      <c r="DC31" s="39"/>
      <c r="DD31" s="40"/>
      <c r="DE31" s="40"/>
    </row>
    <row r="32" spans="1:109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27071.34</v>
      </c>
      <c r="K32" s="12"/>
      <c r="S32" s="39"/>
      <c r="T32" s="40"/>
      <c r="U32" s="40"/>
      <c r="AD32" s="39"/>
      <c r="AE32" s="40"/>
      <c r="AF32" s="40"/>
      <c r="AO32" s="39"/>
      <c r="AP32" s="40"/>
      <c r="AQ32" s="40"/>
      <c r="AZ32" s="39"/>
      <c r="BA32" s="40"/>
      <c r="BB32" s="40"/>
      <c r="BK32" s="39"/>
      <c r="BL32" s="40"/>
      <c r="BM32" s="40"/>
      <c r="BV32" s="39"/>
      <c r="BW32" s="40"/>
      <c r="BX32" s="40"/>
      <c r="CG32" s="39"/>
      <c r="CH32" s="40"/>
      <c r="CI32" s="40"/>
      <c r="CR32" s="39"/>
      <c r="CS32" s="40"/>
      <c r="CT32" s="40"/>
      <c r="DC32" s="39"/>
      <c r="DD32" s="40"/>
      <c r="DE32" s="40"/>
    </row>
    <row r="33" spans="1:109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S33" s="39"/>
      <c r="T33" s="40"/>
      <c r="U33" s="40"/>
      <c r="AD33" s="39"/>
      <c r="AE33" s="40"/>
      <c r="AF33" s="40"/>
      <c r="AO33" s="39"/>
      <c r="AP33" s="40"/>
      <c r="AQ33" s="40"/>
      <c r="AZ33" s="39"/>
      <c r="BA33" s="40"/>
      <c r="BB33" s="40"/>
      <c r="BK33" s="39"/>
      <c r="BL33" s="40"/>
      <c r="BM33" s="40"/>
      <c r="BV33" s="39"/>
      <c r="BW33" s="40"/>
      <c r="BX33" s="40"/>
      <c r="CG33" s="39"/>
      <c r="CH33" s="40"/>
      <c r="CI33" s="40"/>
      <c r="CR33" s="39"/>
      <c r="CS33" s="40"/>
      <c r="CT33" s="40"/>
      <c r="DC33" s="39"/>
      <c r="DD33" s="40"/>
      <c r="DE33" s="40"/>
    </row>
    <row r="34" spans="1:109" s="4" customFormat="1" ht="15.6" x14ac:dyDescent="0.3">
      <c r="A34" s="12"/>
      <c r="B34" s="145">
        <v>45693</v>
      </c>
      <c r="C34" s="141"/>
      <c r="D34" s="142"/>
      <c r="E34" s="142"/>
      <c r="F34" s="142"/>
      <c r="G34" s="143"/>
      <c r="H34" s="277"/>
      <c r="I34" s="144"/>
      <c r="J34" s="272">
        <f>J32-D34</f>
        <v>27071.34</v>
      </c>
      <c r="K34" s="12"/>
      <c r="S34" s="39"/>
      <c r="T34" s="40"/>
      <c r="U34" s="40"/>
      <c r="AD34" s="39"/>
      <c r="AE34" s="40"/>
      <c r="AF34" s="40"/>
      <c r="AO34" s="39"/>
      <c r="AP34" s="40"/>
      <c r="AQ34" s="40"/>
      <c r="AZ34" s="39"/>
      <c r="BA34" s="40"/>
      <c r="BB34" s="40"/>
      <c r="BK34" s="39"/>
      <c r="BL34" s="40"/>
      <c r="BM34" s="40"/>
      <c r="BV34" s="39"/>
      <c r="BW34" s="40"/>
      <c r="BX34" s="40"/>
      <c r="CG34" s="39"/>
      <c r="CH34" s="40"/>
      <c r="CI34" s="40"/>
      <c r="CR34" s="39"/>
      <c r="CS34" s="40"/>
      <c r="CT34" s="40"/>
      <c r="DC34" s="39"/>
      <c r="DD34" s="40"/>
      <c r="DE34" s="40"/>
    </row>
    <row r="35" spans="1:109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S35" s="39"/>
      <c r="T35" s="40"/>
      <c r="U35" s="40"/>
      <c r="AD35" s="39"/>
      <c r="AE35" s="40"/>
      <c r="AF35" s="40"/>
      <c r="AO35" s="39"/>
      <c r="AP35" s="40"/>
      <c r="AQ35" s="40"/>
      <c r="AZ35" s="39"/>
      <c r="BA35" s="40"/>
      <c r="BB35" s="40"/>
      <c r="BK35" s="39"/>
      <c r="BL35" s="40"/>
      <c r="BM35" s="40"/>
      <c r="BV35" s="39"/>
      <c r="BW35" s="40"/>
      <c r="BX35" s="40"/>
      <c r="CG35" s="39"/>
      <c r="CH35" s="40"/>
      <c r="CI35" s="40"/>
      <c r="CR35" s="39"/>
      <c r="CS35" s="40"/>
      <c r="CT35" s="40"/>
      <c r="DC35" s="39"/>
      <c r="DD35" s="40"/>
      <c r="DE35" s="40"/>
    </row>
    <row r="36" spans="1:109" s="4" customFormat="1" ht="15.6" x14ac:dyDescent="0.3">
      <c r="A36" s="12"/>
      <c r="B36" s="145">
        <v>45721</v>
      </c>
      <c r="C36" s="141"/>
      <c r="D36" s="142"/>
      <c r="E36" s="142"/>
      <c r="F36" s="142"/>
      <c r="G36" s="143"/>
      <c r="H36" s="277"/>
      <c r="I36" s="144"/>
      <c r="J36" s="272">
        <f>J34-D36</f>
        <v>27071.34</v>
      </c>
      <c r="K36" s="12"/>
      <c r="M36" s="40"/>
      <c r="N36" s="40"/>
      <c r="W36" s="39"/>
      <c r="X36" s="40"/>
      <c r="Y36" s="40"/>
      <c r="AH36" s="39"/>
      <c r="AI36" s="40"/>
      <c r="AJ36" s="40"/>
      <c r="AS36" s="39"/>
      <c r="AT36" s="40"/>
      <c r="AU36" s="40"/>
      <c r="BD36" s="39"/>
      <c r="BE36" s="40"/>
      <c r="BF36" s="40"/>
      <c r="BO36" s="39"/>
      <c r="BP36" s="40"/>
      <c r="BQ36" s="40"/>
    </row>
    <row r="37" spans="1:109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40"/>
      <c r="N37" s="40"/>
      <c r="W37" s="39"/>
      <c r="X37" s="40"/>
      <c r="Y37" s="40"/>
      <c r="AH37" s="39"/>
      <c r="AI37" s="40"/>
      <c r="AJ37" s="40"/>
      <c r="AS37" s="39"/>
      <c r="AT37" s="40"/>
      <c r="AU37" s="40"/>
      <c r="BD37" s="39"/>
      <c r="BE37" s="40"/>
      <c r="BF37" s="40"/>
      <c r="BO37" s="39"/>
      <c r="BP37" s="40"/>
      <c r="BQ37" s="40"/>
    </row>
    <row r="38" spans="1:109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27071.34</v>
      </c>
      <c r="K38" s="12"/>
      <c r="M38" s="40"/>
      <c r="N38" s="40"/>
      <c r="W38" s="39"/>
      <c r="X38" s="40"/>
      <c r="Y38" s="40"/>
      <c r="AH38" s="39"/>
      <c r="AI38" s="40"/>
      <c r="AJ38" s="40"/>
      <c r="AS38" s="39"/>
      <c r="AT38" s="40"/>
      <c r="AU38" s="40"/>
      <c r="BD38" s="39"/>
      <c r="BE38" s="40"/>
      <c r="BF38" s="40"/>
      <c r="BO38" s="39"/>
      <c r="BP38" s="40"/>
      <c r="BQ38" s="40"/>
    </row>
    <row r="39" spans="1:109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S39" s="39"/>
      <c r="T39" s="40"/>
      <c r="U39" s="40"/>
      <c r="AD39" s="39"/>
      <c r="AE39" s="40"/>
      <c r="AF39" s="40"/>
    </row>
    <row r="40" spans="1:109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27071.34</v>
      </c>
      <c r="K40" s="12"/>
      <c r="S40" s="39"/>
      <c r="T40" s="40"/>
      <c r="U40" s="40"/>
      <c r="AD40" s="39"/>
      <c r="AE40" s="40"/>
      <c r="AF40" s="40"/>
    </row>
    <row r="41" spans="1:109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S41" s="39"/>
      <c r="T41" s="40"/>
      <c r="U41" s="40"/>
      <c r="AD41" s="39"/>
      <c r="AE41" s="40"/>
      <c r="AF41" s="40"/>
    </row>
    <row r="42" spans="1:109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S42" s="39"/>
      <c r="T42" s="40"/>
      <c r="U42" s="40"/>
      <c r="AD42" s="39"/>
      <c r="AE42" s="40"/>
      <c r="AF42" s="40"/>
    </row>
    <row r="43" spans="1:109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S43" s="39"/>
      <c r="T43" s="40"/>
      <c r="U43" s="40"/>
      <c r="AD43" s="39"/>
      <c r="AE43" s="40"/>
      <c r="AF43" s="40"/>
    </row>
    <row r="44" spans="1:109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27071.34</v>
      </c>
      <c r="K44" s="12"/>
      <c r="S44" s="39"/>
      <c r="T44" s="40"/>
      <c r="U44" s="40"/>
      <c r="AD44" s="39"/>
      <c r="AE44" s="40"/>
      <c r="AF44" s="40"/>
    </row>
    <row r="45" spans="1:109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S45" s="39"/>
      <c r="T45" s="40"/>
      <c r="U45" s="40"/>
      <c r="AD45" s="39"/>
      <c r="AE45" s="40"/>
      <c r="AF45" s="40"/>
    </row>
    <row r="46" spans="1:109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27071.34</v>
      </c>
      <c r="K46" s="12"/>
    </row>
    <row r="47" spans="1:109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S47" s="39"/>
      <c r="T47" s="40"/>
      <c r="U47" s="40"/>
      <c r="AD47" s="39"/>
      <c r="AE47" s="40"/>
      <c r="AF47" s="40"/>
    </row>
    <row r="48" spans="1:109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27071.34</v>
      </c>
      <c r="K48" s="12"/>
    </row>
    <row r="49" spans="1:106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S49" s="39"/>
      <c r="T49" s="40"/>
      <c r="U49" s="40"/>
      <c r="AD49" s="39"/>
      <c r="AE49" s="40"/>
      <c r="AF49" s="40"/>
    </row>
    <row r="50" spans="1:106" s="4" customFormat="1" ht="15.6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27071.34</v>
      </c>
      <c r="K50" s="12"/>
    </row>
    <row r="51" spans="1:106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S51" s="39"/>
      <c r="T51" s="40"/>
      <c r="U51" s="40"/>
      <c r="AD51" s="39"/>
      <c r="AE51" s="40"/>
      <c r="AF51" s="40"/>
    </row>
    <row r="52" spans="1:106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27071.34</v>
      </c>
      <c r="K52" s="12"/>
    </row>
    <row r="53" spans="1:106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</row>
    <row r="54" spans="1:106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</row>
    <row r="55" spans="1:106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  <c r="AA55" s="342"/>
      <c r="AB55" s="342"/>
      <c r="AC55" s="342"/>
      <c r="AD55" s="342"/>
      <c r="AE55" s="342"/>
      <c r="AF55" s="342"/>
      <c r="AG55" s="342"/>
      <c r="AH55" s="342"/>
      <c r="AI55" s="342"/>
      <c r="AJ55" s="342"/>
      <c r="AK55" s="342"/>
      <c r="AL55" s="342"/>
      <c r="AM55" s="342"/>
      <c r="AN55" s="342"/>
      <c r="AO55" s="342"/>
      <c r="AP55" s="342"/>
      <c r="AQ55" s="342"/>
      <c r="AR55" s="342"/>
      <c r="AS55" s="342"/>
      <c r="AT55" s="342"/>
      <c r="AU55" s="342"/>
      <c r="AV55" s="342"/>
      <c r="AW55" s="342"/>
      <c r="AX55" s="342"/>
      <c r="AY55" s="342"/>
      <c r="AZ55" s="342"/>
      <c r="BA55" s="342"/>
      <c r="BB55" s="342"/>
      <c r="BC55" s="342"/>
      <c r="BD55" s="342"/>
      <c r="BE55" s="342"/>
      <c r="BF55" s="342"/>
      <c r="BG55" s="342"/>
      <c r="BH55" s="342"/>
      <c r="BI55" s="342"/>
      <c r="BJ55" s="342"/>
      <c r="BK55" s="342"/>
      <c r="BL55" s="342"/>
      <c r="BM55" s="342"/>
      <c r="BN55" s="342"/>
      <c r="BO55" s="342"/>
      <c r="BP55" s="342"/>
      <c r="BQ55" s="342"/>
      <c r="BR55" s="342"/>
      <c r="BS55" s="342"/>
      <c r="BT55" s="342"/>
      <c r="BU55" s="342"/>
      <c r="BV55" s="342"/>
      <c r="BW55" s="342"/>
      <c r="BX55" s="342"/>
      <c r="BY55" s="342"/>
      <c r="BZ55" s="342"/>
      <c r="CA55" s="342"/>
      <c r="CB55" s="342"/>
      <c r="CC55" s="342"/>
      <c r="CD55" s="342"/>
      <c r="CE55" s="342"/>
      <c r="CF55" s="342"/>
      <c r="CG55" s="342"/>
      <c r="CH55" s="342"/>
      <c r="CI55" s="342"/>
      <c r="CJ55" s="342"/>
      <c r="CK55" s="342"/>
      <c r="CL55" s="342"/>
      <c r="CM55" s="342"/>
      <c r="CN55" s="342"/>
      <c r="CO55" s="342"/>
      <c r="CP55" s="342"/>
      <c r="CQ55" s="342"/>
      <c r="CR55" s="342"/>
      <c r="CS55" s="342"/>
      <c r="CT55" s="342"/>
      <c r="CU55" s="342"/>
      <c r="CV55" s="342"/>
      <c r="CW55" s="342"/>
      <c r="CX55" s="342"/>
      <c r="CY55" s="342"/>
      <c r="CZ55" s="342"/>
      <c r="DA55" s="342"/>
      <c r="DB55" s="342"/>
    </row>
    <row r="56" spans="1:106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</row>
    <row r="57" spans="1:106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</row>
    <row r="58" spans="1:106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</row>
    <row r="59" spans="1:106" ht="26.7" customHeight="1" x14ac:dyDescent="0.3">
      <c r="A59" s="514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</row>
  </sheetData>
  <mergeCells count="15">
    <mergeCell ref="E40:F40"/>
    <mergeCell ref="E14:F14"/>
    <mergeCell ref="E16:F16"/>
    <mergeCell ref="E18:F18"/>
    <mergeCell ref="N18:N20"/>
    <mergeCell ref="B2:J2"/>
    <mergeCell ref="B3:J3"/>
    <mergeCell ref="B5:J5"/>
    <mergeCell ref="B6:J6"/>
    <mergeCell ref="G12:H12"/>
    <mergeCell ref="I12:J12"/>
    <mergeCell ref="I13:J13"/>
    <mergeCell ref="G10:H11"/>
    <mergeCell ref="I10:J11"/>
    <mergeCell ref="B4:J4"/>
  </mergeCells>
  <pageMargins left="0" right="0" top="0.19685039370078741" bottom="0" header="0" footer="0.31496062992125984"/>
  <pageSetup scale="80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DBDFF"/>
  </sheetPr>
  <dimension ref="A1:GU66"/>
  <sheetViews>
    <sheetView zoomScale="83" zoomScaleNormal="83" workbookViewId="0">
      <selection activeCell="G28" sqref="G28"/>
    </sheetView>
  </sheetViews>
  <sheetFormatPr defaultColWidth="9.33203125" defaultRowHeight="14.4" x14ac:dyDescent="0.3"/>
  <cols>
    <col min="1" max="1" width="3.33203125" style="1" customWidth="1"/>
    <col min="2" max="2" width="28.33203125" style="1" bestFit="1" customWidth="1"/>
    <col min="3" max="3" width="13.5546875" style="2" customWidth="1"/>
    <col min="4" max="4" width="15.4414062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28.33203125" style="1" bestFit="1" customWidth="1"/>
    <col min="15" max="15" width="13.5546875" style="2" customWidth="1"/>
    <col min="16" max="16" width="15.44140625" style="2" customWidth="1"/>
    <col min="17" max="17" width="14.33203125" style="2" customWidth="1"/>
    <col min="18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8.33203125" style="1" bestFit="1" customWidth="1"/>
    <col min="27" max="27" width="13.5546875" style="2" customWidth="1"/>
    <col min="28" max="28" width="15.44140625" style="2" customWidth="1"/>
    <col min="29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4.44140625" style="2" customWidth="1"/>
    <col min="35" max="35" width="3.33203125" style="1" customWidth="1"/>
    <col min="36" max="36" width="4" style="1" customWidth="1"/>
    <col min="37" max="37" width="3.33203125" style="1" customWidth="1"/>
    <col min="38" max="38" width="28.33203125" style="1" bestFit="1" customWidth="1"/>
    <col min="39" max="40" width="15.44140625" style="2" customWidth="1"/>
    <col min="41" max="41" width="12.6640625" style="2" customWidth="1"/>
    <col min="42" max="42" width="10.33203125" style="2" customWidth="1"/>
    <col min="43" max="43" width="13" style="1" bestFit="1" customWidth="1"/>
    <col min="44" max="44" width="14.6640625" style="1" bestFit="1" customWidth="1"/>
    <col min="45" max="45" width="13.6640625" style="2" bestFit="1" customWidth="1"/>
    <col min="46" max="46" width="14.44140625" style="2" customWidth="1"/>
    <col min="47" max="47" width="3.33203125" style="1" customWidth="1"/>
    <col min="48" max="48" width="4" style="1" customWidth="1"/>
    <col min="49" max="49" width="2.5546875" style="1" hidden="1" customWidth="1"/>
    <col min="50" max="50" width="21.6640625" style="1" hidden="1" customWidth="1"/>
    <col min="51" max="51" width="14.5546875" style="2" hidden="1" customWidth="1"/>
    <col min="52" max="52" width="15.33203125" style="2" hidden="1" customWidth="1"/>
    <col min="53" max="53" width="13.44140625" style="2" hidden="1" customWidth="1"/>
    <col min="54" max="54" width="13.44140625" style="1" hidden="1" customWidth="1"/>
    <col min="55" max="55" width="11.44140625" style="1" hidden="1" customWidth="1"/>
    <col min="56" max="56" width="10.6640625" style="2" hidden="1" customWidth="1"/>
    <col min="57" max="57" width="13.5546875" style="2" hidden="1" customWidth="1"/>
    <col min="58" max="58" width="3.44140625" style="1" hidden="1" customWidth="1"/>
    <col min="59" max="59" width="4" style="1" hidden="1" customWidth="1"/>
    <col min="60" max="60" width="3.33203125" style="1" customWidth="1"/>
    <col min="61" max="61" width="28.33203125" style="1" bestFit="1" customWidth="1"/>
    <col min="62" max="62" width="13.5546875" style="2" customWidth="1"/>
    <col min="63" max="63" width="15.44140625" style="2" customWidth="1"/>
    <col min="64" max="65" width="10.33203125" style="2" customWidth="1"/>
    <col min="66" max="66" width="13" style="1" bestFit="1" customWidth="1"/>
    <col min="67" max="67" width="14.6640625" style="1" bestFit="1" customWidth="1"/>
    <col min="68" max="68" width="13.6640625" style="2" bestFit="1" customWidth="1"/>
    <col min="69" max="69" width="14.44140625" style="2" customWidth="1"/>
    <col min="70" max="70" width="3.33203125" style="1" customWidth="1"/>
    <col min="71" max="71" width="4" style="1" customWidth="1"/>
    <col min="72" max="72" width="3.33203125" style="1" customWidth="1"/>
    <col min="73" max="73" width="28.33203125" style="1" bestFit="1" customWidth="1"/>
    <col min="74" max="74" width="13.5546875" style="2" customWidth="1"/>
    <col min="75" max="75" width="15.44140625" style="2" customWidth="1"/>
    <col min="76" max="77" width="10.33203125" style="2" customWidth="1"/>
    <col min="78" max="78" width="13" style="1" bestFit="1" customWidth="1"/>
    <col min="79" max="79" width="14.6640625" style="1" bestFit="1" customWidth="1"/>
    <col min="80" max="80" width="13.6640625" style="2" bestFit="1" customWidth="1"/>
    <col min="81" max="81" width="14.44140625" style="2" customWidth="1"/>
    <col min="82" max="82" width="3.33203125" style="1" customWidth="1"/>
    <col min="83" max="83" width="4" style="1" customWidth="1"/>
    <col min="84" max="84" width="3.33203125" style="1" customWidth="1"/>
    <col min="85" max="85" width="26.21875" style="1" customWidth="1"/>
    <col min="86" max="86" width="13.5546875" style="2" customWidth="1"/>
    <col min="87" max="87" width="15.44140625" style="2" customWidth="1"/>
    <col min="88" max="88" width="11.88671875" style="2" customWidth="1"/>
    <col min="89" max="89" width="10.33203125" style="2" customWidth="1"/>
    <col min="90" max="90" width="13" style="1" bestFit="1" customWidth="1"/>
    <col min="91" max="91" width="14.6640625" style="1" bestFit="1" customWidth="1"/>
    <col min="92" max="92" width="13.6640625" style="2" bestFit="1" customWidth="1"/>
    <col min="93" max="93" width="14.44140625" style="2" customWidth="1"/>
    <col min="94" max="94" width="3.33203125" style="1" customWidth="1"/>
    <col min="95" max="95" width="4" style="1" customWidth="1"/>
    <col min="96" max="96" width="3.33203125" style="1" customWidth="1"/>
    <col min="97" max="97" width="28.33203125" style="1" bestFit="1" customWidth="1"/>
    <col min="98" max="98" width="13.5546875" style="2" customWidth="1"/>
    <col min="99" max="99" width="15.44140625" style="2" customWidth="1"/>
    <col min="100" max="100" width="18.6640625" style="2" customWidth="1"/>
    <col min="101" max="101" width="10.33203125" style="2" customWidth="1"/>
    <col min="102" max="102" width="13" style="1" bestFit="1" customWidth="1"/>
    <col min="103" max="103" width="14.6640625" style="1" bestFit="1" customWidth="1"/>
    <col min="104" max="104" width="13.6640625" style="2" bestFit="1" customWidth="1"/>
    <col min="105" max="105" width="14.44140625" style="2" customWidth="1"/>
    <col min="106" max="106" width="3.33203125" style="1" customWidth="1"/>
    <col min="107" max="107" width="4" style="1" customWidth="1"/>
    <col min="108" max="108" width="3.33203125" style="1" customWidth="1"/>
    <col min="109" max="109" width="28.33203125" style="1" bestFit="1" customWidth="1"/>
    <col min="110" max="110" width="13.5546875" style="2" customWidth="1"/>
    <col min="111" max="111" width="15.44140625" style="2" customWidth="1"/>
    <col min="112" max="112" width="12.5546875" style="2" customWidth="1"/>
    <col min="113" max="113" width="10.33203125" style="2" customWidth="1"/>
    <col min="114" max="114" width="13" style="1" bestFit="1" customWidth="1"/>
    <col min="115" max="115" width="14.6640625" style="1" bestFit="1" customWidth="1"/>
    <col min="116" max="116" width="13.6640625" style="2" bestFit="1" customWidth="1"/>
    <col min="117" max="117" width="14.44140625" style="2" customWidth="1"/>
    <col min="118" max="118" width="3.33203125" style="1" customWidth="1"/>
    <col min="119" max="119" width="9.33203125" style="1"/>
    <col min="120" max="120" width="28.33203125" style="1" customWidth="1"/>
    <col min="121" max="121" width="9.33203125" style="1"/>
    <col min="122" max="122" width="10.44140625" style="1" customWidth="1"/>
    <col min="123" max="127" width="9.33203125" style="1"/>
    <col min="128" max="128" width="10.5546875" style="1" customWidth="1"/>
    <col min="129" max="132" width="9.33203125" style="1"/>
    <col min="133" max="133" width="10.44140625" style="1" customWidth="1"/>
    <col min="134" max="138" width="9.33203125" style="1"/>
    <col min="139" max="139" width="10.5546875" style="1" customWidth="1"/>
    <col min="140" max="143" width="9.33203125" style="1"/>
    <col min="144" max="144" width="10.44140625" style="1" customWidth="1"/>
    <col min="145" max="149" width="9.33203125" style="1"/>
    <col min="150" max="150" width="10.5546875" style="1" customWidth="1"/>
    <col min="151" max="154" width="9.33203125" style="1"/>
    <col min="155" max="155" width="10.44140625" style="1" customWidth="1"/>
    <col min="156" max="160" width="9.33203125" style="1"/>
    <col min="161" max="161" width="10.5546875" style="1" customWidth="1"/>
    <col min="162" max="165" width="9.33203125" style="1"/>
    <col min="166" max="166" width="10.44140625" style="1" customWidth="1"/>
    <col min="167" max="171" width="9.33203125" style="1"/>
    <col min="172" max="172" width="10.5546875" style="1" customWidth="1"/>
    <col min="173" max="176" width="9.33203125" style="1"/>
    <col min="177" max="177" width="10.44140625" style="1" customWidth="1"/>
    <col min="178" max="182" width="9.33203125" style="1"/>
    <col min="183" max="183" width="10.5546875" style="1" customWidth="1"/>
    <col min="184" max="187" width="9.33203125" style="1"/>
    <col min="188" max="188" width="10.44140625" style="1" customWidth="1"/>
    <col min="189" max="193" width="9.33203125" style="1"/>
    <col min="194" max="194" width="10.5546875" style="1" customWidth="1"/>
    <col min="195" max="197" width="9.33203125" style="1"/>
    <col min="198" max="198" width="19.44140625" style="1" customWidth="1"/>
    <col min="199" max="199" width="10.44140625" style="1" customWidth="1"/>
    <col min="200" max="204" width="9.33203125" style="1"/>
    <col min="205" max="205" width="10.5546875" style="1" customWidth="1"/>
    <col min="206" max="208" width="9.33203125" style="1"/>
    <col min="209" max="209" width="18.6640625" style="1" customWidth="1"/>
    <col min="210" max="210" width="10.44140625" style="1" customWidth="1"/>
    <col min="211" max="215" width="9.33203125" style="1"/>
    <col min="216" max="216" width="10.5546875" style="1" customWidth="1"/>
    <col min="217" max="16384" width="9.33203125" style="1"/>
  </cols>
  <sheetData>
    <row r="1" spans="1:203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5"/>
      <c r="BC1" s="25"/>
      <c r="BD1" s="26"/>
      <c r="BE1" s="26"/>
      <c r="BF1" s="25"/>
      <c r="BH1" s="25"/>
      <c r="BI1" s="25"/>
      <c r="BJ1" s="26"/>
      <c r="BK1" s="26"/>
      <c r="BL1" s="26"/>
      <c r="BM1" s="26"/>
      <c r="BN1" s="25"/>
      <c r="BO1" s="25"/>
      <c r="BP1" s="26"/>
      <c r="BQ1" s="26"/>
      <c r="BR1" s="25"/>
      <c r="BT1" s="25"/>
      <c r="BU1" s="25"/>
      <c r="BV1" s="26"/>
      <c r="BW1" s="26"/>
      <c r="BX1" s="26"/>
      <c r="BY1" s="26"/>
      <c r="BZ1" s="25"/>
      <c r="CA1" s="25"/>
      <c r="CB1" s="26"/>
      <c r="CC1" s="26"/>
      <c r="CD1" s="25"/>
      <c r="CF1" s="25"/>
      <c r="CG1" s="25"/>
      <c r="CH1" s="26"/>
      <c r="CI1" s="26"/>
      <c r="CJ1" s="26"/>
      <c r="CK1" s="26"/>
      <c r="CL1" s="25"/>
      <c r="CM1" s="25"/>
      <c r="CN1" s="26"/>
      <c r="CO1" s="26"/>
      <c r="CP1" s="25"/>
      <c r="CR1" s="25"/>
      <c r="CS1" s="25"/>
      <c r="CT1" s="26"/>
      <c r="CU1" s="26"/>
      <c r="CV1" s="26"/>
      <c r="CW1" s="26"/>
      <c r="CX1" s="25"/>
      <c r="CY1" s="25"/>
      <c r="CZ1" s="26"/>
      <c r="DA1" s="26"/>
      <c r="DB1" s="25"/>
      <c r="DD1" s="25"/>
      <c r="DE1" s="25"/>
      <c r="DF1" s="26"/>
      <c r="DG1" s="26"/>
      <c r="DH1" s="26"/>
      <c r="DI1" s="26"/>
      <c r="DJ1" s="25"/>
      <c r="DK1" s="25"/>
      <c r="DL1" s="26"/>
      <c r="DM1" s="26"/>
      <c r="DN1" s="25"/>
    </row>
    <row r="2" spans="1:203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10" t="s">
        <v>0</v>
      </c>
      <c r="AY2" s="810"/>
      <c r="AZ2" s="810"/>
      <c r="BA2" s="810"/>
      <c r="BB2" s="810"/>
      <c r="BC2" s="810"/>
      <c r="BD2" s="810"/>
      <c r="BE2" s="810"/>
      <c r="BF2" s="27"/>
      <c r="BH2" s="27"/>
      <c r="BI2" s="809" t="s">
        <v>0</v>
      </c>
      <c r="BJ2" s="809"/>
      <c r="BK2" s="809"/>
      <c r="BL2" s="809"/>
      <c r="BM2" s="809"/>
      <c r="BN2" s="809"/>
      <c r="BO2" s="809"/>
      <c r="BP2" s="809"/>
      <c r="BQ2" s="809"/>
      <c r="BR2" s="27"/>
      <c r="BT2" s="27"/>
      <c r="BU2" s="809" t="s">
        <v>0</v>
      </c>
      <c r="BV2" s="809"/>
      <c r="BW2" s="809"/>
      <c r="BX2" s="809"/>
      <c r="BY2" s="809"/>
      <c r="BZ2" s="809"/>
      <c r="CA2" s="809"/>
      <c r="CB2" s="809"/>
      <c r="CC2" s="809"/>
      <c r="CD2" s="27"/>
      <c r="CF2" s="27"/>
      <c r="CG2" s="809" t="s">
        <v>0</v>
      </c>
      <c r="CH2" s="809"/>
      <c r="CI2" s="809"/>
      <c r="CJ2" s="809"/>
      <c r="CK2" s="809"/>
      <c r="CL2" s="809"/>
      <c r="CM2" s="809"/>
      <c r="CN2" s="809"/>
      <c r="CO2" s="809"/>
      <c r="CP2" s="27"/>
      <c r="CR2" s="27"/>
      <c r="CS2" s="809" t="s">
        <v>0</v>
      </c>
      <c r="CT2" s="809"/>
      <c r="CU2" s="809"/>
      <c r="CV2" s="809"/>
      <c r="CW2" s="809"/>
      <c r="CX2" s="809"/>
      <c r="CY2" s="809"/>
      <c r="CZ2" s="809"/>
      <c r="DA2" s="809"/>
      <c r="DB2" s="27"/>
      <c r="DD2" s="27"/>
      <c r="DE2" s="809" t="s">
        <v>0</v>
      </c>
      <c r="DF2" s="809"/>
      <c r="DG2" s="809"/>
      <c r="DH2" s="809"/>
      <c r="DI2" s="809"/>
      <c r="DJ2" s="809"/>
      <c r="DK2" s="809"/>
      <c r="DL2" s="809"/>
      <c r="DM2" s="809"/>
      <c r="DN2" s="27"/>
    </row>
    <row r="3" spans="1:203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8" t="s">
        <v>1</v>
      </c>
      <c r="AY3" s="808"/>
      <c r="AZ3" s="808"/>
      <c r="BA3" s="808"/>
      <c r="BB3" s="808"/>
      <c r="BC3" s="808"/>
      <c r="BD3" s="808"/>
      <c r="BE3" s="808"/>
      <c r="BF3" s="12"/>
      <c r="BH3" s="12"/>
      <c r="BI3" s="807" t="s">
        <v>1</v>
      </c>
      <c r="BJ3" s="807"/>
      <c r="BK3" s="807"/>
      <c r="BL3" s="807"/>
      <c r="BM3" s="807"/>
      <c r="BN3" s="807"/>
      <c r="BO3" s="807"/>
      <c r="BP3" s="807"/>
      <c r="BQ3" s="807"/>
      <c r="BR3" s="12"/>
      <c r="BT3" s="12"/>
      <c r="BU3" s="807" t="s">
        <v>1</v>
      </c>
      <c r="BV3" s="807"/>
      <c r="BW3" s="807"/>
      <c r="BX3" s="807"/>
      <c r="BY3" s="807"/>
      <c r="BZ3" s="807"/>
      <c r="CA3" s="807"/>
      <c r="CB3" s="807"/>
      <c r="CC3" s="807"/>
      <c r="CD3" s="12"/>
      <c r="CF3" s="12"/>
      <c r="CG3" s="807" t="s">
        <v>1</v>
      </c>
      <c r="CH3" s="807"/>
      <c r="CI3" s="807"/>
      <c r="CJ3" s="807"/>
      <c r="CK3" s="807"/>
      <c r="CL3" s="807"/>
      <c r="CM3" s="807"/>
      <c r="CN3" s="807"/>
      <c r="CO3" s="807"/>
      <c r="CP3" s="12"/>
      <c r="CR3" s="12"/>
      <c r="CS3" s="807" t="s">
        <v>1</v>
      </c>
      <c r="CT3" s="807"/>
      <c r="CU3" s="807"/>
      <c r="CV3" s="807"/>
      <c r="CW3" s="807"/>
      <c r="CX3" s="807"/>
      <c r="CY3" s="807"/>
      <c r="CZ3" s="807"/>
      <c r="DA3" s="807"/>
      <c r="DB3" s="12"/>
      <c r="DD3" s="12"/>
      <c r="DE3" s="807" t="s">
        <v>1</v>
      </c>
      <c r="DF3" s="807"/>
      <c r="DG3" s="807"/>
      <c r="DH3" s="807"/>
      <c r="DI3" s="807"/>
      <c r="DJ3" s="807"/>
      <c r="DK3" s="807"/>
      <c r="DL3" s="807"/>
      <c r="DM3" s="807"/>
      <c r="DN3" s="12"/>
    </row>
    <row r="4" spans="1:203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335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666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6" t="s">
        <v>24</v>
      </c>
      <c r="AY4" s="806"/>
      <c r="AZ4" s="806"/>
      <c r="BA4" s="806"/>
      <c r="BB4" s="806"/>
      <c r="BC4" s="806"/>
      <c r="BD4" s="806"/>
      <c r="BE4" s="806"/>
      <c r="BF4" s="12"/>
      <c r="BH4" s="12"/>
      <c r="BI4" s="805" t="s">
        <v>666</v>
      </c>
      <c r="BJ4" s="805"/>
      <c r="BK4" s="805"/>
      <c r="BL4" s="805"/>
      <c r="BM4" s="805"/>
      <c r="BN4" s="805"/>
      <c r="BO4" s="805"/>
      <c r="BP4" s="805"/>
      <c r="BQ4" s="805"/>
      <c r="BR4" s="12"/>
      <c r="BT4" s="12"/>
      <c r="BU4" s="805" t="s">
        <v>335</v>
      </c>
      <c r="BV4" s="805"/>
      <c r="BW4" s="805"/>
      <c r="BX4" s="805"/>
      <c r="BY4" s="805"/>
      <c r="BZ4" s="805"/>
      <c r="CA4" s="805"/>
      <c r="CB4" s="805"/>
      <c r="CC4" s="805"/>
      <c r="CD4" s="12"/>
      <c r="CF4" s="12"/>
      <c r="CG4" s="805" t="s">
        <v>666</v>
      </c>
      <c r="CH4" s="805"/>
      <c r="CI4" s="805"/>
      <c r="CJ4" s="805"/>
      <c r="CK4" s="805"/>
      <c r="CL4" s="805"/>
      <c r="CM4" s="805"/>
      <c r="CN4" s="805"/>
      <c r="CO4" s="805"/>
      <c r="CP4" s="12"/>
      <c r="CR4" s="12"/>
      <c r="CS4" s="805" t="s">
        <v>335</v>
      </c>
      <c r="CT4" s="805"/>
      <c r="CU4" s="805"/>
      <c r="CV4" s="805"/>
      <c r="CW4" s="805"/>
      <c r="CX4" s="805"/>
      <c r="CY4" s="805"/>
      <c r="CZ4" s="805"/>
      <c r="DA4" s="805"/>
      <c r="DB4" s="12"/>
      <c r="DD4" s="12"/>
      <c r="DE4" s="805" t="s">
        <v>666</v>
      </c>
      <c r="DF4" s="805"/>
      <c r="DG4" s="805"/>
      <c r="DH4" s="805"/>
      <c r="DI4" s="805"/>
      <c r="DJ4" s="805"/>
      <c r="DK4" s="805"/>
      <c r="DL4" s="805"/>
      <c r="DM4" s="805"/>
      <c r="DN4" s="12"/>
    </row>
    <row r="5" spans="1:203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6" t="s">
        <v>9</v>
      </c>
      <c r="AY5" s="806"/>
      <c r="AZ5" s="806"/>
      <c r="BA5" s="806"/>
      <c r="BB5" s="806"/>
      <c r="BC5" s="806"/>
      <c r="BD5" s="806"/>
      <c r="BE5" s="806"/>
      <c r="BF5" s="12"/>
      <c r="BH5" s="12"/>
      <c r="BI5" s="805" t="s">
        <v>336</v>
      </c>
      <c r="BJ5" s="805"/>
      <c r="BK5" s="805"/>
      <c r="BL5" s="805"/>
      <c r="BM5" s="805"/>
      <c r="BN5" s="805"/>
      <c r="BO5" s="805"/>
      <c r="BP5" s="805"/>
      <c r="BQ5" s="805"/>
      <c r="BR5" s="12"/>
      <c r="BT5" s="12"/>
      <c r="BU5" s="805" t="s">
        <v>336</v>
      </c>
      <c r="BV5" s="805"/>
      <c r="BW5" s="805"/>
      <c r="BX5" s="805"/>
      <c r="BY5" s="805"/>
      <c r="BZ5" s="805"/>
      <c r="CA5" s="805"/>
      <c r="CB5" s="805"/>
      <c r="CC5" s="805"/>
      <c r="CD5" s="12"/>
      <c r="CF5" s="12"/>
      <c r="CG5" s="805" t="s">
        <v>336</v>
      </c>
      <c r="CH5" s="805"/>
      <c r="CI5" s="805"/>
      <c r="CJ5" s="805"/>
      <c r="CK5" s="805"/>
      <c r="CL5" s="805"/>
      <c r="CM5" s="805"/>
      <c r="CN5" s="805"/>
      <c r="CO5" s="805"/>
      <c r="CP5" s="12"/>
      <c r="CR5" s="12"/>
      <c r="CS5" s="805" t="s">
        <v>336</v>
      </c>
      <c r="CT5" s="805"/>
      <c r="CU5" s="805"/>
      <c r="CV5" s="805"/>
      <c r="CW5" s="805"/>
      <c r="CX5" s="805"/>
      <c r="CY5" s="805"/>
      <c r="CZ5" s="805"/>
      <c r="DA5" s="805"/>
      <c r="DB5" s="12"/>
      <c r="DD5" s="12"/>
      <c r="DE5" s="805" t="s">
        <v>336</v>
      </c>
      <c r="DF5" s="805"/>
      <c r="DG5" s="805"/>
      <c r="DH5" s="805"/>
      <c r="DI5" s="805"/>
      <c r="DJ5" s="805"/>
      <c r="DK5" s="805"/>
      <c r="DL5" s="805"/>
      <c r="DM5" s="805"/>
      <c r="DN5" s="12"/>
    </row>
    <row r="6" spans="1:203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3" t="s">
        <v>76</v>
      </c>
      <c r="AY6" s="803"/>
      <c r="AZ6" s="803"/>
      <c r="BA6" s="803"/>
      <c r="BB6" s="803"/>
      <c r="BC6" s="803"/>
      <c r="BD6" s="803"/>
      <c r="BE6" s="803"/>
      <c r="BF6" s="12"/>
      <c r="BH6" s="12"/>
      <c r="BI6" s="802" t="str">
        <f>PreK!$B$6</f>
        <v>as of August 1, 2024</v>
      </c>
      <c r="BJ6" s="802"/>
      <c r="BK6" s="802"/>
      <c r="BL6" s="802"/>
      <c r="BM6" s="802"/>
      <c r="BN6" s="802"/>
      <c r="BO6" s="802"/>
      <c r="BP6" s="802"/>
      <c r="BQ6" s="802"/>
      <c r="BR6" s="12"/>
      <c r="BT6" s="12"/>
      <c r="BU6" s="802" t="str">
        <f>PreK!$B$6</f>
        <v>as of August 1, 2024</v>
      </c>
      <c r="BV6" s="802"/>
      <c r="BW6" s="802"/>
      <c r="BX6" s="802"/>
      <c r="BY6" s="802"/>
      <c r="BZ6" s="802"/>
      <c r="CA6" s="802"/>
      <c r="CB6" s="802"/>
      <c r="CC6" s="802"/>
      <c r="CD6" s="12"/>
      <c r="CF6" s="12"/>
      <c r="CG6" s="802" t="str">
        <f>PreK!$B$6</f>
        <v>as of August 1, 2024</v>
      </c>
      <c r="CH6" s="802"/>
      <c r="CI6" s="802"/>
      <c r="CJ6" s="802"/>
      <c r="CK6" s="802"/>
      <c r="CL6" s="802"/>
      <c r="CM6" s="802"/>
      <c r="CN6" s="802"/>
      <c r="CO6" s="802"/>
      <c r="CP6" s="12"/>
      <c r="CR6" s="12"/>
      <c r="CS6" s="802" t="str">
        <f>PreK!$B$6</f>
        <v>as of August 1, 2024</v>
      </c>
      <c r="CT6" s="802"/>
      <c r="CU6" s="802"/>
      <c r="CV6" s="802"/>
      <c r="CW6" s="802"/>
      <c r="CX6" s="802"/>
      <c r="CY6" s="802"/>
      <c r="CZ6" s="802"/>
      <c r="DA6" s="802"/>
      <c r="DB6" s="12"/>
      <c r="DD6" s="12"/>
      <c r="DE6" s="802" t="str">
        <f>PreK!$B$6</f>
        <v>as of August 1, 2024</v>
      </c>
      <c r="DF6" s="802"/>
      <c r="DG6" s="802"/>
      <c r="DH6" s="802"/>
      <c r="DI6" s="802"/>
      <c r="DJ6" s="802"/>
      <c r="DK6" s="802"/>
      <c r="DL6" s="802"/>
      <c r="DM6" s="802"/>
      <c r="DN6" s="12"/>
    </row>
    <row r="7" spans="1:203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23"/>
      <c r="BC7" s="23"/>
      <c r="BD7" s="8"/>
      <c r="BE7" s="8"/>
      <c r="BF7" s="12"/>
      <c r="BH7" s="12"/>
      <c r="BI7" s="23"/>
      <c r="BJ7" s="8"/>
      <c r="BK7" s="8"/>
      <c r="BL7" s="8"/>
      <c r="BM7" s="8"/>
      <c r="BN7" s="23"/>
      <c r="BO7" s="23"/>
      <c r="BP7" s="8"/>
      <c r="BQ7" s="8"/>
      <c r="BR7" s="12"/>
      <c r="BT7" s="12"/>
      <c r="BU7" s="23"/>
      <c r="BV7" s="8"/>
      <c r="BW7" s="8"/>
      <c r="BX7" s="8"/>
      <c r="BY7" s="8"/>
      <c r="BZ7" s="23"/>
      <c r="CA7" s="23"/>
      <c r="CB7" s="8"/>
      <c r="CC7" s="8"/>
      <c r="CD7" s="12"/>
      <c r="CF7" s="12"/>
      <c r="CG7" s="23"/>
      <c r="CH7" s="8"/>
      <c r="CI7" s="8"/>
      <c r="CJ7" s="8"/>
      <c r="CK7" s="8"/>
      <c r="CL7" s="23"/>
      <c r="CM7" s="23"/>
      <c r="CN7" s="8"/>
      <c r="CO7" s="8"/>
      <c r="CP7" s="12"/>
      <c r="CR7" s="12"/>
      <c r="CS7" s="23"/>
      <c r="CT7" s="8"/>
      <c r="CU7" s="8"/>
      <c r="CV7" s="8"/>
      <c r="CW7" s="8"/>
      <c r="CX7" s="23"/>
      <c r="CY7" s="23"/>
      <c r="CZ7" s="8"/>
      <c r="DA7" s="8"/>
      <c r="DB7" s="12"/>
      <c r="DD7" s="12"/>
      <c r="DE7" s="23"/>
      <c r="DF7" s="8"/>
      <c r="DG7" s="8"/>
      <c r="DH7" s="8"/>
      <c r="DI7" s="8"/>
      <c r="DJ7" s="23"/>
      <c r="DK7" s="23"/>
      <c r="DL7" s="8"/>
      <c r="DM7" s="8"/>
      <c r="DN7" s="12"/>
    </row>
    <row r="8" spans="1:203" s="4" customFormat="1" ht="21" x14ac:dyDescent="0.3">
      <c r="A8" s="12"/>
      <c r="B8" s="140" t="s">
        <v>3</v>
      </c>
      <c r="C8" s="266" t="s">
        <v>1046</v>
      </c>
      <c r="D8" s="142"/>
      <c r="E8" s="140"/>
      <c r="F8" s="154"/>
      <c r="G8" s="140" t="s">
        <v>4</v>
      </c>
      <c r="H8" s="268" t="s">
        <v>18</v>
      </c>
      <c r="I8" s="142"/>
      <c r="J8" s="142"/>
      <c r="K8" s="12"/>
      <c r="M8" s="12"/>
      <c r="N8" s="140" t="s">
        <v>3</v>
      </c>
      <c r="O8" s="266" t="s">
        <v>319</v>
      </c>
      <c r="P8" s="142"/>
      <c r="Q8" s="140"/>
      <c r="R8" s="154"/>
      <c r="S8" s="140" t="s">
        <v>4</v>
      </c>
      <c r="T8" s="268" t="s">
        <v>18</v>
      </c>
      <c r="U8" s="142"/>
      <c r="V8" s="142"/>
      <c r="W8" s="12"/>
      <c r="Y8" s="12"/>
      <c r="Z8" s="140" t="s">
        <v>3</v>
      </c>
      <c r="AA8" s="266" t="s">
        <v>314</v>
      </c>
      <c r="AB8" s="142"/>
      <c r="AC8" s="140"/>
      <c r="AD8" s="154"/>
      <c r="AE8" s="140" t="s">
        <v>4</v>
      </c>
      <c r="AF8" s="268" t="s">
        <v>18</v>
      </c>
      <c r="AG8" s="142"/>
      <c r="AH8" s="142"/>
      <c r="AI8" s="12"/>
      <c r="AK8" s="12"/>
      <c r="AL8" s="140" t="s">
        <v>3</v>
      </c>
      <c r="AM8" s="266" t="s">
        <v>321</v>
      </c>
      <c r="AN8" s="142"/>
      <c r="AO8" s="140"/>
      <c r="AP8" s="154"/>
      <c r="AQ8" s="140" t="s">
        <v>4</v>
      </c>
      <c r="AR8" s="268" t="s">
        <v>18</v>
      </c>
      <c r="AS8" s="142"/>
      <c r="AT8" s="142"/>
      <c r="AU8" s="12"/>
      <c r="AW8" s="12"/>
      <c r="AX8" s="29" t="s">
        <v>3</v>
      </c>
      <c r="AY8" s="31" t="s">
        <v>77</v>
      </c>
      <c r="AZ8" s="30"/>
      <c r="BA8" s="30"/>
      <c r="BB8" s="32"/>
      <c r="BC8" s="32"/>
      <c r="BD8" s="30"/>
      <c r="BE8" s="30"/>
      <c r="BF8" s="12"/>
      <c r="BH8" s="12"/>
      <c r="BI8" s="140" t="s">
        <v>3</v>
      </c>
      <c r="BJ8" s="266" t="s">
        <v>1060</v>
      </c>
      <c r="BK8" s="142"/>
      <c r="BL8" s="140"/>
      <c r="BM8" s="154"/>
      <c r="BN8" s="140" t="s">
        <v>4</v>
      </c>
      <c r="BO8" s="268" t="s">
        <v>18</v>
      </c>
      <c r="BP8" s="142"/>
      <c r="BQ8" s="142"/>
      <c r="BR8" s="12"/>
      <c r="BT8" s="12"/>
      <c r="BU8" s="140" t="s">
        <v>3</v>
      </c>
      <c r="BV8" s="266" t="s">
        <v>1043</v>
      </c>
      <c r="BW8" s="142"/>
      <c r="BX8" s="140"/>
      <c r="BY8" s="154"/>
      <c r="BZ8" s="140" t="s">
        <v>4</v>
      </c>
      <c r="CA8" s="268" t="s">
        <v>18</v>
      </c>
      <c r="CB8" s="142"/>
      <c r="CC8" s="142"/>
      <c r="CD8" s="12"/>
      <c r="CF8" s="12"/>
      <c r="CG8" s="140" t="s">
        <v>3</v>
      </c>
      <c r="CH8" s="266" t="s">
        <v>318</v>
      </c>
      <c r="CI8" s="142"/>
      <c r="CJ8" s="140"/>
      <c r="CK8" s="154"/>
      <c r="CL8" s="140" t="s">
        <v>4</v>
      </c>
      <c r="CM8" s="268" t="s">
        <v>18</v>
      </c>
      <c r="CN8" s="142"/>
      <c r="CO8" s="142"/>
      <c r="CP8" s="12"/>
      <c r="CR8" s="12"/>
      <c r="CS8" s="140" t="s">
        <v>3</v>
      </c>
      <c r="CT8" s="266" t="s">
        <v>334</v>
      </c>
      <c r="CU8" s="142"/>
      <c r="CV8" s="140"/>
      <c r="CW8" s="154"/>
      <c r="CX8" s="140" t="s">
        <v>4</v>
      </c>
      <c r="CY8" s="268" t="s">
        <v>18</v>
      </c>
      <c r="CZ8" s="142"/>
      <c r="DA8" s="142"/>
      <c r="DB8" s="12"/>
      <c r="DD8" s="12"/>
      <c r="DE8" s="140" t="s">
        <v>3</v>
      </c>
      <c r="DF8" s="266" t="s">
        <v>373</v>
      </c>
      <c r="DG8" s="142"/>
      <c r="DH8" s="140"/>
      <c r="DI8" s="154"/>
      <c r="DJ8" s="140" t="s">
        <v>4</v>
      </c>
      <c r="DK8" s="268" t="s">
        <v>18</v>
      </c>
      <c r="DL8" s="142"/>
      <c r="DM8" s="142"/>
      <c r="DN8" s="12"/>
    </row>
    <row r="9" spans="1:203" s="4" customFormat="1" ht="3" customHeight="1" x14ac:dyDescent="0.3">
      <c r="A9" s="12"/>
      <c r="B9" s="7"/>
      <c r="C9" s="8"/>
      <c r="D9" s="8"/>
      <c r="E9" s="8"/>
      <c r="F9" s="8"/>
      <c r="H9" s="4" t="s">
        <v>104</v>
      </c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D9" s="8"/>
      <c r="BE9" s="8"/>
      <c r="BF9" s="12"/>
      <c r="BH9" s="12"/>
      <c r="BI9" s="7"/>
      <c r="BJ9" s="8"/>
      <c r="BK9" s="8"/>
      <c r="BL9" s="8"/>
      <c r="BM9" s="8"/>
      <c r="BP9" s="8"/>
      <c r="BQ9" s="8"/>
      <c r="BR9" s="12"/>
      <c r="BT9" s="12"/>
      <c r="BU9" s="7"/>
      <c r="BV9" s="8"/>
      <c r="BW9" s="8"/>
      <c r="BX9" s="8"/>
      <c r="BY9" s="8"/>
      <c r="CB9" s="8"/>
      <c r="CC9" s="8"/>
      <c r="CD9" s="12"/>
      <c r="CF9" s="12"/>
      <c r="CG9" s="7"/>
      <c r="CH9" s="8"/>
      <c r="CI9" s="8"/>
      <c r="CJ9" s="8"/>
      <c r="CK9" s="8"/>
      <c r="CN9" s="8"/>
      <c r="CO9" s="8"/>
      <c r="CP9" s="12"/>
      <c r="CR9" s="12"/>
      <c r="CS9" s="7"/>
      <c r="CT9" s="8"/>
      <c r="CU9" s="8"/>
      <c r="CV9" s="8"/>
      <c r="CW9" s="8"/>
      <c r="CZ9" s="8"/>
      <c r="DA9" s="8"/>
      <c r="DB9" s="12"/>
      <c r="DD9" s="12"/>
      <c r="DE9" s="7"/>
      <c r="DF9" s="8"/>
      <c r="DG9" s="8"/>
      <c r="DH9" s="8"/>
      <c r="DI9" s="8"/>
      <c r="DL9" s="8"/>
      <c r="DM9" s="8"/>
      <c r="DN9" s="12"/>
    </row>
    <row r="10" spans="1:203" s="4" customFormat="1" ht="18.75" customHeight="1" x14ac:dyDescent="0.3">
      <c r="A10" s="12"/>
      <c r="B10" s="261" t="s">
        <v>5</v>
      </c>
      <c r="C10" s="269">
        <v>32071.33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9937</v>
      </c>
      <c r="J10" s="800"/>
      <c r="K10" s="12"/>
      <c r="M10" s="12"/>
      <c r="N10" s="261" t="s">
        <v>5</v>
      </c>
      <c r="O10" s="269">
        <v>32071.33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5600</v>
      </c>
      <c r="V10" s="800"/>
      <c r="W10" s="12"/>
      <c r="Y10" s="12"/>
      <c r="Z10" s="261" t="s">
        <v>5</v>
      </c>
      <c r="AA10" s="269">
        <v>32071.33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5600</v>
      </c>
      <c r="AH10" s="800"/>
      <c r="AI10" s="12"/>
      <c r="AK10" s="12"/>
      <c r="AL10" s="261" t="s">
        <v>5</v>
      </c>
      <c r="AM10" s="269">
        <v>32071.33</v>
      </c>
      <c r="AN10" s="263" t="s">
        <v>341</v>
      </c>
      <c r="AO10" s="269"/>
      <c r="AP10" s="262"/>
      <c r="AQ10" s="801" t="s">
        <v>10</v>
      </c>
      <c r="AR10" s="801"/>
      <c r="AS10" s="800">
        <f>SUM(AR16:AR52)</f>
        <v>5600</v>
      </c>
      <c r="AT10" s="800"/>
      <c r="AU10" s="12"/>
      <c r="AW10" s="12"/>
      <c r="AX10" s="7" t="s">
        <v>5</v>
      </c>
      <c r="AY10" s="10">
        <v>29923.94</v>
      </c>
      <c r="AZ10" s="11" t="s">
        <v>25</v>
      </c>
      <c r="BA10" s="10"/>
      <c r="BB10" s="804" t="s">
        <v>10</v>
      </c>
      <c r="BC10" s="804"/>
      <c r="BD10" s="800">
        <f>SUM(BC16:BC38)</f>
        <v>0</v>
      </c>
      <c r="BE10" s="800"/>
      <c r="BF10" s="12"/>
      <c r="BH10" s="12"/>
      <c r="BI10" s="261" t="s">
        <v>5</v>
      </c>
      <c r="BJ10" s="269">
        <v>32071.33</v>
      </c>
      <c r="BK10" s="263" t="s">
        <v>341</v>
      </c>
      <c r="BL10" s="269"/>
      <c r="BM10" s="262"/>
      <c r="BN10" s="801" t="s">
        <v>10</v>
      </c>
      <c r="BO10" s="801"/>
      <c r="BP10" s="800">
        <f>SUM(BO16:BO52)</f>
        <v>5600</v>
      </c>
      <c r="BQ10" s="800"/>
      <c r="BR10" s="12"/>
      <c r="BT10" s="12"/>
      <c r="BU10" s="261" t="s">
        <v>5</v>
      </c>
      <c r="BV10" s="269">
        <v>32071.33</v>
      </c>
      <c r="BW10" s="263" t="s">
        <v>341</v>
      </c>
      <c r="BX10" s="269"/>
      <c r="BY10" s="262"/>
      <c r="BZ10" s="801" t="s">
        <v>10</v>
      </c>
      <c r="CA10" s="801"/>
      <c r="CB10" s="800">
        <f>SUM(CA16:CA52)</f>
        <v>5600</v>
      </c>
      <c r="CC10" s="800"/>
      <c r="CD10" s="12"/>
      <c r="CF10" s="12"/>
      <c r="CG10" s="261" t="s">
        <v>5</v>
      </c>
      <c r="CH10" s="269">
        <v>32071.33</v>
      </c>
      <c r="CI10" s="263" t="s">
        <v>341</v>
      </c>
      <c r="CJ10" s="269"/>
      <c r="CK10" s="262"/>
      <c r="CL10" s="801" t="s">
        <v>10</v>
      </c>
      <c r="CM10" s="801"/>
      <c r="CN10" s="800">
        <f>SUM(CM16:CM52)</f>
        <v>4600</v>
      </c>
      <c r="CO10" s="800"/>
      <c r="CP10" s="12"/>
      <c r="CR10" s="12"/>
      <c r="CS10" s="261" t="s">
        <v>5</v>
      </c>
      <c r="CT10" s="269">
        <v>30073.94</v>
      </c>
      <c r="CU10" s="263" t="s">
        <v>341</v>
      </c>
      <c r="CV10" s="269"/>
      <c r="CW10" s="262"/>
      <c r="CX10" s="801" t="s">
        <v>10</v>
      </c>
      <c r="CY10" s="801"/>
      <c r="CZ10" s="800">
        <f>SUM(CY16:CY52)</f>
        <v>0</v>
      </c>
      <c r="DA10" s="800"/>
      <c r="DB10" s="12"/>
      <c r="DD10" s="12"/>
      <c r="DE10" s="261" t="s">
        <v>5</v>
      </c>
      <c r="DF10" s="269">
        <v>31072.639999999999</v>
      </c>
      <c r="DG10" s="263" t="s">
        <v>341</v>
      </c>
      <c r="DH10" s="269"/>
      <c r="DI10" s="262"/>
      <c r="DJ10" s="801" t="s">
        <v>10</v>
      </c>
      <c r="DK10" s="801"/>
      <c r="DL10" s="800">
        <f>SUM(DK16:DK52)</f>
        <v>4600</v>
      </c>
      <c r="DM10" s="800"/>
      <c r="DN10" s="12"/>
      <c r="DP10" s="14">
        <f>I10+U10+AG10+AS10+BP10+CB10+CN10+CZ10+DL10</f>
        <v>47137</v>
      </c>
    </row>
    <row r="11" spans="1:203" s="4" customFormat="1" ht="18.75" customHeight="1" x14ac:dyDescent="0.3">
      <c r="A11" s="12"/>
      <c r="B11" s="261" t="s">
        <v>6</v>
      </c>
      <c r="C11" s="269">
        <v>4337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4337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4337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>
        <v>4337</v>
      </c>
      <c r="AN11" s="263" t="s">
        <v>26</v>
      </c>
      <c r="AO11" s="269"/>
      <c r="AP11" s="262"/>
      <c r="AQ11" s="801"/>
      <c r="AR11" s="801"/>
      <c r="AS11" s="800"/>
      <c r="AT11" s="800"/>
      <c r="AU11" s="12"/>
      <c r="AW11" s="12"/>
      <c r="AX11" s="7" t="s">
        <v>6</v>
      </c>
      <c r="AY11" s="10">
        <v>3011</v>
      </c>
      <c r="AZ11" s="11" t="s">
        <v>26</v>
      </c>
      <c r="BA11" s="10"/>
      <c r="BB11" s="804"/>
      <c r="BC11" s="804"/>
      <c r="BD11" s="800"/>
      <c r="BE11" s="800"/>
      <c r="BF11" s="12"/>
      <c r="BH11" s="12"/>
      <c r="BI11" s="261" t="s">
        <v>6</v>
      </c>
      <c r="BJ11" s="269">
        <v>4337</v>
      </c>
      <c r="BK11" s="263" t="s">
        <v>26</v>
      </c>
      <c r="BL11" s="269"/>
      <c r="BM11" s="262"/>
      <c r="BN11" s="801"/>
      <c r="BO11" s="801"/>
      <c r="BP11" s="800"/>
      <c r="BQ11" s="800"/>
      <c r="BR11" s="12"/>
      <c r="BT11" s="12"/>
      <c r="BU11" s="261" t="s">
        <v>6</v>
      </c>
      <c r="BV11" s="269">
        <v>4337</v>
      </c>
      <c r="BW11" s="263" t="s">
        <v>26</v>
      </c>
      <c r="BX11" s="269"/>
      <c r="BY11" s="262"/>
      <c r="BZ11" s="801"/>
      <c r="CA11" s="801"/>
      <c r="CB11" s="800"/>
      <c r="CC11" s="800"/>
      <c r="CD11" s="12"/>
      <c r="CF11" s="12"/>
      <c r="CG11" s="261" t="s">
        <v>6</v>
      </c>
      <c r="CH11" s="269">
        <v>4337</v>
      </c>
      <c r="CI11" s="263" t="s">
        <v>26</v>
      </c>
      <c r="CJ11" s="269"/>
      <c r="CK11" s="262"/>
      <c r="CL11" s="801"/>
      <c r="CM11" s="801"/>
      <c r="CN11" s="800"/>
      <c r="CO11" s="800"/>
      <c r="CP11" s="12"/>
      <c r="CR11" s="12"/>
      <c r="CS11" s="261" t="s">
        <v>6</v>
      </c>
      <c r="CT11" s="269">
        <v>4337</v>
      </c>
      <c r="CU11" s="263" t="s">
        <v>26</v>
      </c>
      <c r="CV11" s="269"/>
      <c r="CW11" s="262"/>
      <c r="CX11" s="801"/>
      <c r="CY11" s="801"/>
      <c r="CZ11" s="800"/>
      <c r="DA11" s="800"/>
      <c r="DB11" s="12"/>
      <c r="DD11" s="12"/>
      <c r="DE11" s="261" t="s">
        <v>6</v>
      </c>
      <c r="DF11" s="269">
        <v>4337</v>
      </c>
      <c r="DG11" s="263" t="s">
        <v>26</v>
      </c>
      <c r="DH11" s="269"/>
      <c r="DI11" s="262"/>
      <c r="DJ11" s="801"/>
      <c r="DK11" s="801"/>
      <c r="DL11" s="800"/>
      <c r="DM11" s="800"/>
      <c r="DN11" s="12"/>
      <c r="DP11" s="9"/>
    </row>
    <row r="12" spans="1:203" s="4" customFormat="1" ht="18.75" customHeight="1" x14ac:dyDescent="0.35">
      <c r="A12" s="12"/>
      <c r="B12" s="467" t="s">
        <v>21</v>
      </c>
      <c r="C12" s="468">
        <f>SUM(I16:I52)</f>
        <v>0</v>
      </c>
      <c r="D12" s="469"/>
      <c r="E12" s="470"/>
      <c r="F12" s="471"/>
      <c r="G12" s="798" t="s">
        <v>461</v>
      </c>
      <c r="H12" s="798"/>
      <c r="I12" s="811" t="s">
        <v>462</v>
      </c>
      <c r="J12" s="811"/>
      <c r="K12" s="12"/>
      <c r="M12" s="12"/>
      <c r="N12" s="467" t="s">
        <v>21</v>
      </c>
      <c r="O12" s="468">
        <f>SUM(U16:U52)</f>
        <v>0</v>
      </c>
      <c r="P12" s="469"/>
      <c r="Q12" s="470"/>
      <c r="R12" s="471"/>
      <c r="S12" s="798" t="s">
        <v>461</v>
      </c>
      <c r="T12" s="798"/>
      <c r="U12" s="811" t="s">
        <v>462</v>
      </c>
      <c r="V12" s="811"/>
      <c r="W12" s="12"/>
      <c r="Y12" s="12"/>
      <c r="Z12" s="467" t="s">
        <v>21</v>
      </c>
      <c r="AA12" s="468">
        <f>SUM(AG16:AG52)</f>
        <v>0</v>
      </c>
      <c r="AB12" s="469"/>
      <c r="AC12" s="470"/>
      <c r="AD12" s="471"/>
      <c r="AE12" s="798" t="s">
        <v>461</v>
      </c>
      <c r="AF12" s="798"/>
      <c r="AG12" s="811" t="s">
        <v>462</v>
      </c>
      <c r="AH12" s="811"/>
      <c r="AI12" s="12"/>
      <c r="AK12" s="12"/>
      <c r="AL12" s="467" t="s">
        <v>21</v>
      </c>
      <c r="AM12" s="468">
        <f>SUM(AS16:AS52)</f>
        <v>0</v>
      </c>
      <c r="AN12" s="469"/>
      <c r="AO12" s="470"/>
      <c r="AP12" s="471"/>
      <c r="AQ12" s="798" t="s">
        <v>461</v>
      </c>
      <c r="AR12" s="798"/>
      <c r="AS12" s="811" t="s">
        <v>462</v>
      </c>
      <c r="AT12" s="811"/>
      <c r="AU12" s="12"/>
      <c r="AW12" s="12"/>
      <c r="AX12" s="7" t="s">
        <v>21</v>
      </c>
      <c r="AY12" s="10">
        <f>SUM(BD16:BD38)</f>
        <v>0</v>
      </c>
      <c r="AZ12" s="8"/>
      <c r="BA12" s="8"/>
      <c r="BD12" s="8"/>
      <c r="BE12" s="8"/>
      <c r="BF12" s="12"/>
      <c r="BH12" s="12"/>
      <c r="BI12" s="467" t="s">
        <v>21</v>
      </c>
      <c r="BJ12" s="468">
        <f>SUM(BP16:BP52)</f>
        <v>0</v>
      </c>
      <c r="BK12" s="469"/>
      <c r="BL12" s="470"/>
      <c r="BM12" s="471"/>
      <c r="BN12" s="798" t="s">
        <v>461</v>
      </c>
      <c r="BO12" s="798"/>
      <c r="BP12" s="811" t="s">
        <v>462</v>
      </c>
      <c r="BQ12" s="811"/>
      <c r="BR12" s="12"/>
      <c r="BT12" s="12"/>
      <c r="BU12" s="467" t="s">
        <v>21</v>
      </c>
      <c r="BV12" s="468">
        <f>SUM(CB16:CB52)</f>
        <v>0</v>
      </c>
      <c r="BW12" s="469"/>
      <c r="BX12" s="470"/>
      <c r="BY12" s="471"/>
      <c r="BZ12" s="798" t="s">
        <v>461</v>
      </c>
      <c r="CA12" s="798"/>
      <c r="CB12" s="811" t="s">
        <v>462</v>
      </c>
      <c r="CC12" s="811"/>
      <c r="CD12" s="12"/>
      <c r="CF12" s="12"/>
      <c r="CG12" s="467" t="s">
        <v>21</v>
      </c>
      <c r="CH12" s="468">
        <f>SUM(CN16:CN52)</f>
        <v>0</v>
      </c>
      <c r="CI12" s="469"/>
      <c r="CJ12" s="470"/>
      <c r="CK12" s="471"/>
      <c r="CL12" s="798" t="s">
        <v>461</v>
      </c>
      <c r="CM12" s="798"/>
      <c r="CN12" s="811" t="s">
        <v>462</v>
      </c>
      <c r="CO12" s="811"/>
      <c r="CP12" s="12"/>
      <c r="CR12" s="12"/>
      <c r="CS12" s="467" t="s">
        <v>21</v>
      </c>
      <c r="CT12" s="468">
        <f>SUM(CZ16:CZ52)</f>
        <v>0</v>
      </c>
      <c r="CU12" s="469"/>
      <c r="CV12" s="470"/>
      <c r="CW12" s="471"/>
      <c r="CX12" s="798" t="s">
        <v>461</v>
      </c>
      <c r="CY12" s="798"/>
      <c r="CZ12" s="811" t="s">
        <v>462</v>
      </c>
      <c r="DA12" s="811"/>
      <c r="DB12" s="12"/>
      <c r="DD12" s="12"/>
      <c r="DE12" s="467" t="s">
        <v>21</v>
      </c>
      <c r="DF12" s="468">
        <f>SUM(DL16:DL52)</f>
        <v>0</v>
      </c>
      <c r="DG12" s="469"/>
      <c r="DH12" s="470"/>
      <c r="DI12" s="471"/>
      <c r="DJ12" s="798" t="s">
        <v>461</v>
      </c>
      <c r="DK12" s="798"/>
      <c r="DL12" s="811" t="s">
        <v>462</v>
      </c>
      <c r="DM12" s="811"/>
      <c r="DN12" s="12"/>
      <c r="DP12" s="18">
        <f>C12+O12+AA12++AM12+BJ12+BV12+CH12+CT12+DF12</f>
        <v>0</v>
      </c>
    </row>
    <row r="13" spans="1:203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4" t="str">
        <f>I13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  <c r="AK13" s="12"/>
      <c r="AL13" s="261"/>
      <c r="AM13" s="269"/>
      <c r="AN13" s="264"/>
      <c r="AO13" s="270"/>
      <c r="AP13" s="264"/>
      <c r="AQ13" s="265"/>
      <c r="AR13" s="265"/>
      <c r="AS13" s="794" t="str">
        <f>AG13</f>
        <v>AUG. 5, 2024</v>
      </c>
      <c r="AT13" s="795"/>
      <c r="AU13" s="12"/>
      <c r="AW13" s="23"/>
      <c r="AX13" s="8"/>
      <c r="AY13" s="8"/>
      <c r="AZ13" s="13"/>
      <c r="BA13" s="13"/>
      <c r="BB13" s="23"/>
      <c r="BC13" s="23"/>
      <c r="BD13" s="8"/>
      <c r="BE13" s="8"/>
      <c r="BF13" s="12"/>
      <c r="BH13" s="12"/>
      <c r="BI13" s="261"/>
      <c r="BJ13" s="269"/>
      <c r="BK13" s="264"/>
      <c r="BL13" s="270"/>
      <c r="BM13" s="264"/>
      <c r="BN13" s="265"/>
      <c r="BO13" s="265"/>
      <c r="BP13" s="795" t="str">
        <f>PreK!$I$13</f>
        <v>AUG. 5, 2024</v>
      </c>
      <c r="BQ13" s="795"/>
      <c r="BR13" s="12"/>
      <c r="BT13" s="12"/>
      <c r="BU13" s="261"/>
      <c r="BV13" s="269"/>
      <c r="BW13" s="264"/>
      <c r="BX13" s="270"/>
      <c r="BY13" s="264"/>
      <c r="BZ13" s="265"/>
      <c r="CA13" s="265"/>
      <c r="CB13" s="795" t="str">
        <f>PreK!$I$13</f>
        <v>AUG. 5, 2024</v>
      </c>
      <c r="CC13" s="795"/>
      <c r="CD13" s="12"/>
      <c r="CF13" s="12"/>
      <c r="CG13" s="261"/>
      <c r="CH13" s="269"/>
      <c r="CI13" s="264"/>
      <c r="CJ13" s="270"/>
      <c r="CK13" s="264"/>
      <c r="CL13" s="265"/>
      <c r="CM13" s="265"/>
      <c r="CN13" s="795" t="str">
        <f>PreK!$I$13</f>
        <v>AUG. 5, 2024</v>
      </c>
      <c r="CO13" s="795"/>
      <c r="CP13" s="12"/>
      <c r="CR13" s="12"/>
      <c r="CS13" s="261"/>
      <c r="CT13" s="269"/>
      <c r="CU13" s="264"/>
      <c r="CV13" s="270"/>
      <c r="CW13" s="264"/>
      <c r="CX13" s="265"/>
      <c r="CY13" s="265"/>
      <c r="CZ13" s="794" t="str">
        <f>CN13</f>
        <v>AUG. 5, 2024</v>
      </c>
      <c r="DA13" s="795"/>
      <c r="DB13" s="12"/>
      <c r="DD13" s="12"/>
      <c r="DE13" s="261"/>
      <c r="DF13" s="269"/>
      <c r="DG13" s="264"/>
      <c r="DH13" s="270"/>
      <c r="DI13" s="264"/>
      <c r="DJ13" s="265"/>
      <c r="DK13" s="265"/>
      <c r="DL13" s="795" t="str">
        <f>PreK!$I$13</f>
        <v>AUG. 5, 2024</v>
      </c>
      <c r="DM13" s="795"/>
      <c r="DN13" s="12"/>
    </row>
    <row r="14" spans="1:203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4" t="s">
        <v>7</v>
      </c>
      <c r="AY14" s="20" t="s">
        <v>12</v>
      </c>
      <c r="AZ14" s="22" t="s">
        <v>13</v>
      </c>
      <c r="BA14" s="22" t="s">
        <v>14</v>
      </c>
      <c r="BB14" s="24" t="s">
        <v>15</v>
      </c>
      <c r="BC14" s="5" t="s">
        <v>16</v>
      </c>
      <c r="BD14" s="22" t="s">
        <v>11</v>
      </c>
      <c r="BE14" s="3" t="s">
        <v>2</v>
      </c>
      <c r="BF14" s="12"/>
      <c r="BH14" s="12"/>
      <c r="BI14" s="258" t="s">
        <v>7</v>
      </c>
      <c r="BJ14" s="53" t="s">
        <v>12</v>
      </c>
      <c r="BK14" s="259" t="s">
        <v>13</v>
      </c>
      <c r="BL14" s="797" t="s">
        <v>14</v>
      </c>
      <c r="BM14" s="797"/>
      <c r="BN14" s="258" t="s">
        <v>342</v>
      </c>
      <c r="BO14" s="273" t="s">
        <v>16</v>
      </c>
      <c r="BP14" s="260" t="s">
        <v>97</v>
      </c>
      <c r="BQ14" s="271" t="s">
        <v>2</v>
      </c>
      <c r="BR14" s="12"/>
      <c r="BT14" s="12"/>
      <c r="BU14" s="258" t="s">
        <v>7</v>
      </c>
      <c r="BV14" s="53" t="s">
        <v>12</v>
      </c>
      <c r="BW14" s="259" t="s">
        <v>13</v>
      </c>
      <c r="BX14" s="797" t="s">
        <v>14</v>
      </c>
      <c r="BY14" s="797"/>
      <c r="BZ14" s="258" t="s">
        <v>342</v>
      </c>
      <c r="CA14" s="273" t="s">
        <v>16</v>
      </c>
      <c r="CB14" s="260" t="s">
        <v>97</v>
      </c>
      <c r="CC14" s="271" t="s">
        <v>2</v>
      </c>
      <c r="CD14" s="12"/>
      <c r="CF14" s="12"/>
      <c r="CG14" s="258" t="s">
        <v>7</v>
      </c>
      <c r="CH14" s="53" t="s">
        <v>12</v>
      </c>
      <c r="CI14" s="259" t="s">
        <v>13</v>
      </c>
      <c r="CJ14" s="797" t="s">
        <v>14</v>
      </c>
      <c r="CK14" s="797"/>
      <c r="CL14" s="258" t="s">
        <v>342</v>
      </c>
      <c r="CM14" s="273" t="s">
        <v>16</v>
      </c>
      <c r="CN14" s="260" t="s">
        <v>97</v>
      </c>
      <c r="CO14" s="271" t="s">
        <v>2</v>
      </c>
      <c r="CP14" s="12"/>
      <c r="CR14" s="12"/>
      <c r="CS14" s="258" t="s">
        <v>7</v>
      </c>
      <c r="CT14" s="53" t="s">
        <v>12</v>
      </c>
      <c r="CU14" s="259" t="s">
        <v>13</v>
      </c>
      <c r="CV14" s="797" t="s">
        <v>14</v>
      </c>
      <c r="CW14" s="797"/>
      <c r="CX14" s="258" t="s">
        <v>342</v>
      </c>
      <c r="CY14" s="273" t="s">
        <v>16</v>
      </c>
      <c r="CZ14" s="260" t="s">
        <v>97</v>
      </c>
      <c r="DA14" s="271" t="s">
        <v>2</v>
      </c>
      <c r="DB14" s="12"/>
      <c r="DD14" s="12"/>
      <c r="DE14" s="258" t="s">
        <v>7</v>
      </c>
      <c r="DF14" s="53" t="s">
        <v>12</v>
      </c>
      <c r="DG14" s="259" t="s">
        <v>13</v>
      </c>
      <c r="DH14" s="797" t="s">
        <v>14</v>
      </c>
      <c r="DI14" s="797"/>
      <c r="DJ14" s="258" t="s">
        <v>342</v>
      </c>
      <c r="DK14" s="273" t="s">
        <v>16</v>
      </c>
      <c r="DL14" s="260" t="s">
        <v>97</v>
      </c>
      <c r="DM14" s="271" t="s">
        <v>2</v>
      </c>
      <c r="DN14" s="12"/>
      <c r="DP14" s="126">
        <v>1947.394</v>
      </c>
    </row>
    <row r="15" spans="1:203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23"/>
      <c r="BC15" s="23"/>
      <c r="BD15" s="8"/>
      <c r="BE15" s="8"/>
      <c r="BF15" s="12"/>
      <c r="BH15" s="12"/>
      <c r="BI15" s="23"/>
      <c r="BJ15" s="8"/>
      <c r="BK15" s="8"/>
      <c r="BL15" s="8"/>
      <c r="BM15" s="8"/>
      <c r="BN15" s="23"/>
      <c r="BO15" s="274"/>
      <c r="BP15" s="8"/>
      <c r="BQ15" s="8"/>
      <c r="BR15" s="12"/>
      <c r="BT15" s="12"/>
      <c r="BU15" s="23"/>
      <c r="BV15" s="8"/>
      <c r="BW15" s="8"/>
      <c r="BX15" s="8"/>
      <c r="BY15" s="8"/>
      <c r="BZ15" s="23"/>
      <c r="CA15" s="274"/>
      <c r="CB15" s="8"/>
      <c r="CC15" s="8"/>
      <c r="CD15" s="12"/>
      <c r="CF15" s="12"/>
      <c r="CG15" s="23"/>
      <c r="CH15" s="8"/>
      <c r="CI15" s="8"/>
      <c r="CJ15" s="8"/>
      <c r="CK15" s="8"/>
      <c r="CL15" s="23"/>
      <c r="CM15" s="274"/>
      <c r="CN15" s="8"/>
      <c r="CO15" s="8"/>
      <c r="CP15" s="12"/>
      <c r="CR15" s="12"/>
      <c r="CS15" s="23"/>
      <c r="CT15" s="8"/>
      <c r="CU15" s="8"/>
      <c r="CV15" s="8"/>
      <c r="CW15" s="8"/>
      <c r="CX15" s="23"/>
      <c r="CY15" s="274"/>
      <c r="CZ15" s="8"/>
      <c r="DA15" s="8"/>
      <c r="DB15" s="12"/>
      <c r="DD15" s="12"/>
      <c r="DE15" s="23"/>
      <c r="DF15" s="8"/>
      <c r="DG15" s="8"/>
      <c r="DH15" s="8"/>
      <c r="DI15" s="8"/>
      <c r="DJ15" s="23"/>
      <c r="DK15" s="274"/>
      <c r="DL15" s="8"/>
      <c r="DM15" s="8"/>
      <c r="DN15" s="12"/>
    </row>
    <row r="16" spans="1:203" s="4" customFormat="1" ht="18" x14ac:dyDescent="0.3">
      <c r="A16" s="12"/>
      <c r="B16" s="267" t="s">
        <v>337</v>
      </c>
      <c r="C16" s="141">
        <v>45492</v>
      </c>
      <c r="D16" s="142">
        <v>5000</v>
      </c>
      <c r="E16" s="792"/>
      <c r="F16" s="792"/>
      <c r="G16" s="143">
        <v>20925</v>
      </c>
      <c r="H16" s="275"/>
      <c r="I16" s="144"/>
      <c r="J16" s="272">
        <f>C10+C11+C12-D16+E10+E11+E12+C13</f>
        <v>31408.33</v>
      </c>
      <c r="K16" s="12"/>
      <c r="M16" s="12"/>
      <c r="N16" s="267" t="s">
        <v>337</v>
      </c>
      <c r="O16" s="141">
        <v>45469</v>
      </c>
      <c r="P16" s="142">
        <v>5000</v>
      </c>
      <c r="Q16" s="792"/>
      <c r="R16" s="792"/>
      <c r="S16" s="143">
        <v>20870</v>
      </c>
      <c r="T16" s="275"/>
      <c r="U16" s="144"/>
      <c r="V16" s="272">
        <f>O10+O11+O12-P16+Q10+Q11+Q12+O13</f>
        <v>31408.33</v>
      </c>
      <c r="W16" s="12"/>
      <c r="Y16" s="12"/>
      <c r="Z16" s="267" t="s">
        <v>337</v>
      </c>
      <c r="AA16" s="141">
        <v>45482</v>
      </c>
      <c r="AB16" s="142">
        <v>5000</v>
      </c>
      <c r="AC16" s="792"/>
      <c r="AD16" s="792"/>
      <c r="AE16" s="143">
        <v>20903</v>
      </c>
      <c r="AF16" s="275"/>
      <c r="AG16" s="144"/>
      <c r="AH16" s="272">
        <f>AA10+AA11+AA12-AB16+AC10+AC11+AC12+AA13</f>
        <v>31408.33</v>
      </c>
      <c r="AI16" s="12"/>
      <c r="AK16" s="12"/>
      <c r="AL16" s="267" t="s">
        <v>337</v>
      </c>
      <c r="AM16" s="141">
        <v>45448</v>
      </c>
      <c r="AN16" s="142">
        <v>5000</v>
      </c>
      <c r="AO16" s="792"/>
      <c r="AP16" s="792"/>
      <c r="AQ16" s="143">
        <v>20834</v>
      </c>
      <c r="AR16" s="275"/>
      <c r="AS16" s="144"/>
      <c r="AT16" s="272">
        <f>AM10+AM11+AM12-AN16+AO10+AO11+AO12+AM13</f>
        <v>31408.33</v>
      </c>
      <c r="AU16" s="12"/>
      <c r="AW16" s="12"/>
      <c r="AX16" s="33" t="s">
        <v>8</v>
      </c>
      <c r="AY16" s="34">
        <v>44792</v>
      </c>
      <c r="AZ16" s="35">
        <v>29923.94</v>
      </c>
      <c r="BA16" s="38"/>
      <c r="BB16" s="21">
        <v>19600</v>
      </c>
      <c r="BC16" s="6"/>
      <c r="BD16" s="36"/>
      <c r="BE16" s="37">
        <f>AY10+AY11+AY12-AZ16+BA10+BA11</f>
        <v>3011.0000000000036</v>
      </c>
      <c r="BF16" s="12"/>
      <c r="BH16" s="12"/>
      <c r="BI16" s="267" t="s">
        <v>337</v>
      </c>
      <c r="BJ16" s="141">
        <v>45485</v>
      </c>
      <c r="BK16" s="142">
        <v>5000</v>
      </c>
      <c r="BL16" s="792"/>
      <c r="BM16" s="792"/>
      <c r="BN16" s="143">
        <v>20909</v>
      </c>
      <c r="BO16" s="275"/>
      <c r="BP16" s="144"/>
      <c r="BQ16" s="272">
        <f>BJ10+BJ11+BJ12-BK16+BL10+BL11+BL12+BJ13</f>
        <v>31408.33</v>
      </c>
      <c r="BR16" s="12"/>
      <c r="BT16" s="12"/>
      <c r="BU16" s="267" t="s">
        <v>337</v>
      </c>
      <c r="BV16" s="141">
        <v>45491</v>
      </c>
      <c r="BW16" s="142">
        <v>5000</v>
      </c>
      <c r="BX16" s="792"/>
      <c r="BY16" s="792"/>
      <c r="BZ16" s="143">
        <v>20921</v>
      </c>
      <c r="CA16" s="275"/>
      <c r="CB16" s="144"/>
      <c r="CC16" s="272">
        <f>BV10+BV11+BV12-BW16+BX10+BX11+BX12+BV13</f>
        <v>31408.33</v>
      </c>
      <c r="CD16" s="12"/>
      <c r="CF16" s="12"/>
      <c r="CG16" s="267" t="s">
        <v>337</v>
      </c>
      <c r="CH16" s="141">
        <v>45491</v>
      </c>
      <c r="CI16" s="142">
        <v>10000</v>
      </c>
      <c r="CJ16" s="792"/>
      <c r="CK16" s="792"/>
      <c r="CL16" s="143">
        <v>20923</v>
      </c>
      <c r="CM16" s="275"/>
      <c r="CN16" s="144"/>
      <c r="CO16" s="272">
        <f>CH10+CH11+CH12-CI16+CJ10+CJ11+CJ12+CH13</f>
        <v>26408.33</v>
      </c>
      <c r="CP16" s="12"/>
      <c r="CR16" s="12"/>
      <c r="CS16" s="267" t="s">
        <v>337</v>
      </c>
      <c r="CT16" s="141">
        <v>45456</v>
      </c>
      <c r="CU16" s="142">
        <v>30073.94</v>
      </c>
      <c r="CV16" s="792"/>
      <c r="CW16" s="792"/>
      <c r="CX16" s="143">
        <v>20851</v>
      </c>
      <c r="CY16" s="275"/>
      <c r="CZ16" s="144"/>
      <c r="DA16" s="272">
        <f>CT10+CT11+CT12-CU16+CV10+CV11+CV12+CT13</f>
        <v>4337.0000000000036</v>
      </c>
      <c r="DB16" s="12"/>
      <c r="DD16" s="12"/>
      <c r="DE16" s="267" t="s">
        <v>337</v>
      </c>
      <c r="DF16" s="141">
        <v>45499</v>
      </c>
      <c r="DG16" s="142">
        <v>9001.2999999999993</v>
      </c>
      <c r="DH16" s="792"/>
      <c r="DI16" s="792"/>
      <c r="DJ16" s="143">
        <v>20937</v>
      </c>
      <c r="DK16" s="275"/>
      <c r="DL16" s="144"/>
      <c r="DM16" s="272">
        <f>DF10+DF11+DF12-DG16+DH10+DH11+DH12+DF13</f>
        <v>26408.34</v>
      </c>
      <c r="DN16" s="12"/>
      <c r="DP16" s="127">
        <v>11</v>
      </c>
      <c r="DQ16" s="4" t="s">
        <v>213</v>
      </c>
      <c r="DT16" s="39"/>
      <c r="DU16" s="40"/>
      <c r="DV16" s="40"/>
      <c r="EE16" s="39"/>
      <c r="EF16" s="40"/>
      <c r="EG16" s="40"/>
      <c r="EP16" s="39"/>
      <c r="EQ16" s="40"/>
      <c r="ER16" s="40"/>
      <c r="FA16" s="39"/>
      <c r="FB16" s="40"/>
      <c r="FC16" s="40"/>
      <c r="FL16" s="39"/>
      <c r="FM16" s="40"/>
      <c r="FN16" s="40"/>
      <c r="FW16" s="39"/>
      <c r="FX16" s="40"/>
      <c r="FY16" s="40"/>
      <c r="GH16" s="39"/>
      <c r="GI16" s="40"/>
      <c r="GJ16" s="40"/>
      <c r="GS16" s="39"/>
      <c r="GT16" s="40"/>
      <c r="GU16" s="40"/>
    </row>
    <row r="17" spans="1:203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41"/>
      <c r="BC17" s="42"/>
      <c r="BD17" s="43"/>
      <c r="BE17" s="8"/>
      <c r="BF17" s="12"/>
      <c r="BH17" s="12"/>
      <c r="BI17" s="7"/>
      <c r="BJ17" s="8"/>
      <c r="BK17" s="8"/>
      <c r="BL17" s="8"/>
      <c r="BM17" s="8"/>
      <c r="BN17" s="41"/>
      <c r="BO17" s="276"/>
      <c r="BP17" s="43"/>
      <c r="BQ17" s="10"/>
      <c r="BR17" s="12"/>
      <c r="BT17" s="12"/>
      <c r="BU17" s="7"/>
      <c r="BV17" s="8"/>
      <c r="BW17" s="8"/>
      <c r="BX17" s="8"/>
      <c r="BY17" s="8"/>
      <c r="BZ17" s="41"/>
      <c r="CA17" s="276"/>
      <c r="CB17" s="43"/>
      <c r="CC17" s="10"/>
      <c r="CD17" s="12"/>
      <c r="CF17" s="12"/>
      <c r="CG17" s="7"/>
      <c r="CH17" s="8"/>
      <c r="CI17" s="8"/>
      <c r="CJ17" s="8"/>
      <c r="CK17" s="8"/>
      <c r="CL17" s="41"/>
      <c r="CM17" s="276"/>
      <c r="CN17" s="43"/>
      <c r="CO17" s="10"/>
      <c r="CP17" s="12"/>
      <c r="CR17" s="12"/>
      <c r="CS17" s="7"/>
      <c r="CT17" s="8"/>
      <c r="CU17" s="8"/>
      <c r="CV17" s="8"/>
      <c r="CW17" s="8"/>
      <c r="CX17" s="41"/>
      <c r="CY17" s="276"/>
      <c r="CZ17" s="43"/>
      <c r="DA17" s="10"/>
      <c r="DB17" s="12"/>
      <c r="DD17" s="12"/>
      <c r="DE17" s="7"/>
      <c r="DF17" s="8"/>
      <c r="DG17" s="8"/>
      <c r="DH17" s="8"/>
      <c r="DI17" s="8"/>
      <c r="DJ17" s="41"/>
      <c r="DK17" s="276"/>
      <c r="DL17" s="43"/>
      <c r="DM17" s="10"/>
      <c r="DN17" s="12"/>
      <c r="DT17" s="39"/>
      <c r="DU17" s="40"/>
      <c r="DV17" s="40"/>
      <c r="EE17" s="39"/>
      <c r="EF17" s="40"/>
      <c r="EG17" s="40"/>
      <c r="EP17" s="39"/>
      <c r="EQ17" s="40"/>
      <c r="ER17" s="40"/>
      <c r="FA17" s="39"/>
      <c r="FB17" s="40"/>
      <c r="FC17" s="40"/>
      <c r="FL17" s="39"/>
      <c r="FM17" s="40"/>
      <c r="FN17" s="40"/>
      <c r="FW17" s="39"/>
      <c r="FX17" s="40"/>
      <c r="FY17" s="40"/>
      <c r="GH17" s="39"/>
      <c r="GI17" s="40"/>
      <c r="GJ17" s="40"/>
      <c r="GS17" s="39"/>
      <c r="GT17" s="40"/>
      <c r="GU17" s="40"/>
    </row>
    <row r="18" spans="1:203" s="4" customFormat="1" ht="15.6" customHeight="1" x14ac:dyDescent="0.3">
      <c r="A18" s="12"/>
      <c r="B18" s="267" t="s">
        <v>338</v>
      </c>
      <c r="C18" s="141"/>
      <c r="D18" s="142"/>
      <c r="E18" s="792"/>
      <c r="F18" s="792"/>
      <c r="G18" s="143"/>
      <c r="H18" s="277">
        <v>4337</v>
      </c>
      <c r="I18" s="144"/>
      <c r="J18" s="272">
        <f>J16-D18</f>
        <v>31408.33</v>
      </c>
      <c r="K18" s="12"/>
      <c r="M18" s="12"/>
      <c r="N18" s="267" t="s">
        <v>338</v>
      </c>
      <c r="O18" s="141">
        <v>45469</v>
      </c>
      <c r="P18" s="142">
        <v>4337</v>
      </c>
      <c r="Q18" s="792"/>
      <c r="R18" s="792"/>
      <c r="S18" s="143">
        <v>5513</v>
      </c>
      <c r="T18" s="275"/>
      <c r="U18" s="144"/>
      <c r="V18" s="272">
        <f>V16-P18</f>
        <v>27071.33</v>
      </c>
      <c r="W18" s="12"/>
      <c r="Y18" s="12"/>
      <c r="Z18" s="267" t="s">
        <v>338</v>
      </c>
      <c r="AA18" s="141">
        <v>45482</v>
      </c>
      <c r="AB18" s="142">
        <v>4337</v>
      </c>
      <c r="AC18" s="792"/>
      <c r="AD18" s="792"/>
      <c r="AE18" s="143">
        <v>5557</v>
      </c>
      <c r="AF18" s="275"/>
      <c r="AG18" s="144"/>
      <c r="AH18" s="272">
        <f>AH16-AB18</f>
        <v>27071.33</v>
      </c>
      <c r="AI18" s="12"/>
      <c r="AK18" s="12"/>
      <c r="AL18" s="267" t="s">
        <v>338</v>
      </c>
      <c r="AM18" s="141">
        <v>45495</v>
      </c>
      <c r="AN18" s="142">
        <v>4337</v>
      </c>
      <c r="AO18" s="792"/>
      <c r="AP18" s="792"/>
      <c r="AQ18" s="143">
        <v>5598</v>
      </c>
      <c r="AR18" s="275"/>
      <c r="AS18" s="144"/>
      <c r="AT18" s="272">
        <f>AT16-AN18</f>
        <v>27071.33</v>
      </c>
      <c r="AU18" s="12"/>
      <c r="AW18" s="12"/>
      <c r="AX18" s="33" t="s">
        <v>19</v>
      </c>
      <c r="AY18" s="34"/>
      <c r="AZ18" s="35"/>
      <c r="BA18" s="38"/>
      <c r="BB18" s="21"/>
      <c r="BC18" s="6"/>
      <c r="BD18" s="36"/>
      <c r="BE18" s="37">
        <f>BE16-AZ18</f>
        <v>3011.0000000000036</v>
      </c>
      <c r="BF18" s="12"/>
      <c r="BH18" s="12"/>
      <c r="BI18" s="267" t="s">
        <v>338</v>
      </c>
      <c r="BJ18" s="141">
        <v>45485</v>
      </c>
      <c r="BK18" s="142">
        <v>4337</v>
      </c>
      <c r="BL18" s="792"/>
      <c r="BM18" s="792"/>
      <c r="BN18" s="143">
        <v>5561</v>
      </c>
      <c r="BO18" s="275"/>
      <c r="BP18" s="144"/>
      <c r="BQ18" s="272">
        <f>BQ16-BK18</f>
        <v>27071.33</v>
      </c>
      <c r="BR18" s="12"/>
      <c r="BT18" s="12"/>
      <c r="BU18" s="267" t="s">
        <v>338</v>
      </c>
      <c r="BV18" s="141">
        <v>45492</v>
      </c>
      <c r="BW18" s="142">
        <v>4337</v>
      </c>
      <c r="BX18" s="792"/>
      <c r="BY18" s="792"/>
      <c r="BZ18" s="143">
        <v>5586</v>
      </c>
      <c r="CA18" s="275"/>
      <c r="CB18" s="144"/>
      <c r="CC18" s="272">
        <f>CC16-BW18</f>
        <v>27071.33</v>
      </c>
      <c r="CD18" s="12"/>
      <c r="CF18" s="12"/>
      <c r="CG18" s="267" t="s">
        <v>338</v>
      </c>
      <c r="CH18" s="141">
        <v>45491</v>
      </c>
      <c r="CI18" s="142">
        <v>4337</v>
      </c>
      <c r="CJ18" s="792"/>
      <c r="CK18" s="792"/>
      <c r="CL18" s="143">
        <v>5584</v>
      </c>
      <c r="CM18" s="275"/>
      <c r="CN18" s="144"/>
      <c r="CO18" s="272">
        <f>CO16-CI18</f>
        <v>22071.33</v>
      </c>
      <c r="CP18" s="12"/>
      <c r="CR18" s="12"/>
      <c r="CS18" s="267" t="s">
        <v>338</v>
      </c>
      <c r="CT18" s="141">
        <v>45456</v>
      </c>
      <c r="CU18" s="142">
        <v>4337</v>
      </c>
      <c r="CV18" s="792"/>
      <c r="CW18" s="792"/>
      <c r="CX18" s="143">
        <v>5489</v>
      </c>
      <c r="CY18" s="275"/>
      <c r="CZ18" s="144"/>
      <c r="DA18" s="272">
        <f>DA16-CU18</f>
        <v>0</v>
      </c>
      <c r="DB18" s="12"/>
      <c r="DD18" s="12"/>
      <c r="DE18" s="267" t="s">
        <v>338</v>
      </c>
      <c r="DF18" s="141">
        <v>45499</v>
      </c>
      <c r="DG18" s="142">
        <v>4337</v>
      </c>
      <c r="DH18" s="792"/>
      <c r="DI18" s="792"/>
      <c r="DJ18" s="143">
        <v>5619</v>
      </c>
      <c r="DK18" s="275"/>
      <c r="DL18" s="144"/>
      <c r="DM18" s="272">
        <f>DM16-DG18</f>
        <v>22071.34</v>
      </c>
      <c r="DN18" s="12"/>
      <c r="DP18" s="793">
        <f>DP14*DP16</f>
        <v>21421.333999999999</v>
      </c>
      <c r="DT18" s="39"/>
      <c r="DU18" s="40"/>
      <c r="DV18" s="40"/>
      <c r="EE18" s="39"/>
      <c r="EF18" s="40"/>
      <c r="EG18" s="40"/>
      <c r="EP18" s="39"/>
      <c r="EQ18" s="40"/>
      <c r="ER18" s="40"/>
      <c r="FA18" s="39"/>
      <c r="FB18" s="40"/>
      <c r="FC18" s="40"/>
      <c r="FL18" s="39"/>
      <c r="FM18" s="40"/>
      <c r="FN18" s="40"/>
      <c r="FW18" s="39"/>
      <c r="FX18" s="40"/>
      <c r="FY18" s="40"/>
      <c r="GH18" s="39"/>
      <c r="GI18" s="40"/>
      <c r="GJ18" s="40"/>
      <c r="GS18" s="39"/>
      <c r="GT18" s="40"/>
      <c r="GU18" s="40"/>
    </row>
    <row r="19" spans="1:203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41"/>
      <c r="BC19" s="42"/>
      <c r="BD19" s="43"/>
      <c r="BE19" s="8"/>
      <c r="BF19" s="12"/>
      <c r="BH19" s="12"/>
      <c r="BI19" s="7"/>
      <c r="BJ19" s="8"/>
      <c r="BK19" s="8"/>
      <c r="BL19" s="8"/>
      <c r="BM19" s="8"/>
      <c r="BN19" s="41"/>
      <c r="BO19" s="276"/>
      <c r="BP19" s="43"/>
      <c r="BQ19" s="10"/>
      <c r="BR19" s="12"/>
      <c r="BT19" s="12"/>
      <c r="BU19" s="7"/>
      <c r="BV19" s="8"/>
      <c r="BW19" s="8"/>
      <c r="BX19" s="8"/>
      <c r="BY19" s="8"/>
      <c r="BZ19" s="41"/>
      <c r="CA19" s="276"/>
      <c r="CB19" s="43"/>
      <c r="CC19" s="10"/>
      <c r="CD19" s="12"/>
      <c r="CF19" s="12"/>
      <c r="CG19" s="7"/>
      <c r="CH19" s="8"/>
      <c r="CI19" s="8"/>
      <c r="CJ19" s="8"/>
      <c r="CK19" s="8"/>
      <c r="CL19" s="41"/>
      <c r="CM19" s="276"/>
      <c r="CN19" s="43"/>
      <c r="CO19" s="10"/>
      <c r="CP19" s="12"/>
      <c r="CR19" s="12"/>
      <c r="CS19" s="7"/>
      <c r="CT19" s="8"/>
      <c r="CU19" s="8"/>
      <c r="CV19" s="8"/>
      <c r="CW19" s="8"/>
      <c r="CX19" s="41"/>
      <c r="CY19" s="276"/>
      <c r="CZ19" s="43"/>
      <c r="DA19" s="10"/>
      <c r="DB19" s="12"/>
      <c r="DD19" s="12"/>
      <c r="DE19" s="7"/>
      <c r="DF19" s="8"/>
      <c r="DG19" s="8"/>
      <c r="DH19" s="8"/>
      <c r="DI19" s="8"/>
      <c r="DJ19" s="41"/>
      <c r="DK19" s="276"/>
      <c r="DL19" s="43"/>
      <c r="DM19" s="10"/>
      <c r="DN19" s="12"/>
      <c r="DP19" s="793"/>
      <c r="DT19" s="39"/>
      <c r="DU19" s="40"/>
      <c r="DV19" s="40"/>
      <c r="EE19" s="39"/>
      <c r="EF19" s="40"/>
      <c r="EG19" s="40"/>
      <c r="EP19" s="39"/>
      <c r="EQ19" s="40"/>
      <c r="ER19" s="40"/>
      <c r="FA19" s="39"/>
      <c r="FB19" s="40"/>
      <c r="FC19" s="40"/>
      <c r="FL19" s="39"/>
      <c r="FM19" s="40"/>
      <c r="FN19" s="40"/>
      <c r="FW19" s="39"/>
      <c r="FX19" s="40"/>
      <c r="FY19" s="40"/>
      <c r="GH19" s="39"/>
      <c r="GI19" s="40"/>
      <c r="GJ19" s="40"/>
      <c r="GS19" s="39"/>
      <c r="GT19" s="40"/>
      <c r="GU19" s="40"/>
    </row>
    <row r="20" spans="1:203" s="4" customFormat="1" ht="15.6" customHeight="1" x14ac:dyDescent="0.3">
      <c r="A20" s="12"/>
      <c r="B20" s="145">
        <v>45502</v>
      </c>
      <c r="C20" s="141"/>
      <c r="D20" s="142"/>
      <c r="E20" s="142"/>
      <c r="F20" s="142"/>
      <c r="G20" s="143"/>
      <c r="H20" s="277">
        <v>2800</v>
      </c>
      <c r="I20" s="144"/>
      <c r="J20" s="272">
        <f>J18-D20</f>
        <v>31408.33</v>
      </c>
      <c r="K20" s="12"/>
      <c r="M20" s="12"/>
      <c r="N20" s="145">
        <v>45502</v>
      </c>
      <c r="O20" s="141"/>
      <c r="P20" s="142"/>
      <c r="Q20" s="142"/>
      <c r="R20" s="142"/>
      <c r="S20" s="143"/>
      <c r="T20" s="277">
        <v>2800</v>
      </c>
      <c r="U20" s="144"/>
      <c r="V20" s="272">
        <f>V18-P20</f>
        <v>27071.33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>
        <v>2800</v>
      </c>
      <c r="AG20" s="144"/>
      <c r="AH20" s="272">
        <f>AH18-AB20</f>
        <v>27071.33</v>
      </c>
      <c r="AI20" s="12"/>
      <c r="AK20" s="12"/>
      <c r="AL20" s="145">
        <v>45502</v>
      </c>
      <c r="AM20" s="141"/>
      <c r="AN20" s="142"/>
      <c r="AO20" s="142"/>
      <c r="AP20" s="142"/>
      <c r="AQ20" s="143"/>
      <c r="AR20" s="277">
        <v>2800</v>
      </c>
      <c r="AS20" s="144"/>
      <c r="AT20" s="272">
        <f>AT18-AN20</f>
        <v>27071.33</v>
      </c>
      <c r="AU20" s="12"/>
      <c r="AW20" s="12"/>
      <c r="AX20" s="44">
        <v>44781</v>
      </c>
      <c r="AY20" s="34"/>
      <c r="AZ20" s="35"/>
      <c r="BA20" s="35"/>
      <c r="BB20" s="21"/>
      <c r="BC20" s="19"/>
      <c r="BD20" s="36"/>
      <c r="BE20" s="37">
        <f>BE18-AZ20</f>
        <v>3011.0000000000036</v>
      </c>
      <c r="BF20" s="12"/>
      <c r="BH20" s="12"/>
      <c r="BI20" s="145">
        <v>45502</v>
      </c>
      <c r="BJ20" s="141"/>
      <c r="BK20" s="142"/>
      <c r="BL20" s="142"/>
      <c r="BM20" s="142"/>
      <c r="BN20" s="143"/>
      <c r="BO20" s="277">
        <v>2800</v>
      </c>
      <c r="BP20" s="144"/>
      <c r="BQ20" s="272">
        <f>BQ18-BK20</f>
        <v>27071.33</v>
      </c>
      <c r="BR20" s="12"/>
      <c r="BT20" s="12"/>
      <c r="BU20" s="145">
        <v>45502</v>
      </c>
      <c r="BV20" s="141"/>
      <c r="BW20" s="142"/>
      <c r="BX20" s="142"/>
      <c r="BY20" s="142"/>
      <c r="BZ20" s="143"/>
      <c r="CA20" s="277">
        <v>2800</v>
      </c>
      <c r="CB20" s="144"/>
      <c r="CC20" s="272">
        <f>CC18-BW20</f>
        <v>27071.33</v>
      </c>
      <c r="CD20" s="12"/>
      <c r="CF20" s="12"/>
      <c r="CG20" s="145">
        <v>45502</v>
      </c>
      <c r="CH20" s="141"/>
      <c r="CI20" s="142"/>
      <c r="CJ20" s="142"/>
      <c r="CK20" s="142"/>
      <c r="CL20" s="143"/>
      <c r="CM20" s="277">
        <v>2300</v>
      </c>
      <c r="CN20" s="144"/>
      <c r="CO20" s="272">
        <f>CO18-CI20</f>
        <v>22071.33</v>
      </c>
      <c r="CP20" s="12"/>
      <c r="CR20" s="12"/>
      <c r="CS20" s="145">
        <v>45502</v>
      </c>
      <c r="CT20" s="141"/>
      <c r="CU20" s="142"/>
      <c r="CV20" s="142"/>
      <c r="CW20" s="142"/>
      <c r="CX20" s="143"/>
      <c r="CY20" s="277"/>
      <c r="CZ20" s="144"/>
      <c r="DA20" s="272">
        <f>DA18-CU20</f>
        <v>0</v>
      </c>
      <c r="DB20" s="12"/>
      <c r="DD20" s="12"/>
      <c r="DE20" s="145">
        <v>45502</v>
      </c>
      <c r="DF20" s="141"/>
      <c r="DG20" s="142"/>
      <c r="DH20" s="142"/>
      <c r="DI20" s="142"/>
      <c r="DJ20" s="143"/>
      <c r="DK20" s="277">
        <v>2300</v>
      </c>
      <c r="DL20" s="144"/>
      <c r="DM20" s="272">
        <f>DM18-DG20</f>
        <v>22071.34</v>
      </c>
      <c r="DN20" s="12"/>
      <c r="DP20" s="793"/>
      <c r="DT20" s="39"/>
      <c r="DU20" s="40"/>
      <c r="DV20" s="40"/>
      <c r="EE20" s="39"/>
      <c r="EF20" s="40"/>
      <c r="EG20" s="40"/>
      <c r="EP20" s="39"/>
      <c r="EQ20" s="40"/>
      <c r="ER20" s="40"/>
      <c r="FA20" s="39"/>
      <c r="FB20" s="40"/>
      <c r="FC20" s="40"/>
      <c r="FL20" s="39"/>
      <c r="FM20" s="40"/>
      <c r="FN20" s="40"/>
      <c r="FW20" s="39"/>
      <c r="FX20" s="40"/>
      <c r="FY20" s="40"/>
      <c r="GH20" s="39"/>
      <c r="GI20" s="40"/>
      <c r="GJ20" s="40"/>
      <c r="GS20" s="39"/>
      <c r="GT20" s="40"/>
      <c r="GU20" s="40"/>
    </row>
    <row r="21" spans="1:203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41"/>
      <c r="BC21" s="45"/>
      <c r="BD21" s="43"/>
      <c r="BE21" s="8"/>
      <c r="BF21" s="12"/>
      <c r="BH21" s="12"/>
      <c r="BI21" s="7"/>
      <c r="BJ21" s="8"/>
      <c r="BK21" s="8"/>
      <c r="BL21" s="8"/>
      <c r="BM21" s="8"/>
      <c r="BN21" s="41"/>
      <c r="BO21" s="278"/>
      <c r="BP21" s="43"/>
      <c r="BQ21" s="10"/>
      <c r="BR21" s="12"/>
      <c r="BT21" s="12"/>
      <c r="BU21" s="7"/>
      <c r="BV21" s="8"/>
      <c r="BW21" s="8"/>
      <c r="BX21" s="8"/>
      <c r="BY21" s="8"/>
      <c r="BZ21" s="41"/>
      <c r="CA21" s="278"/>
      <c r="CB21" s="43"/>
      <c r="CC21" s="10"/>
      <c r="CD21" s="12"/>
      <c r="CF21" s="12"/>
      <c r="CG21" s="7"/>
      <c r="CH21" s="8"/>
      <c r="CI21" s="8"/>
      <c r="CJ21" s="8"/>
      <c r="CK21" s="8"/>
      <c r="CL21" s="41"/>
      <c r="CM21" s="278"/>
      <c r="CN21" s="43"/>
      <c r="CO21" s="10"/>
      <c r="CP21" s="12"/>
      <c r="CR21" s="12"/>
      <c r="CS21" s="7"/>
      <c r="CT21" s="8"/>
      <c r="CU21" s="8"/>
      <c r="CV21" s="8"/>
      <c r="CW21" s="8"/>
      <c r="CX21" s="41"/>
      <c r="CY21" s="278"/>
      <c r="CZ21" s="43"/>
      <c r="DA21" s="10"/>
      <c r="DB21" s="12"/>
      <c r="DD21" s="12"/>
      <c r="DE21" s="7"/>
      <c r="DF21" s="8"/>
      <c r="DG21" s="8"/>
      <c r="DH21" s="8"/>
      <c r="DI21" s="8"/>
      <c r="DJ21" s="41"/>
      <c r="DK21" s="278"/>
      <c r="DL21" s="43"/>
      <c r="DM21" s="10"/>
      <c r="DN21" s="12"/>
      <c r="DT21" s="39"/>
      <c r="DU21" s="40"/>
      <c r="DV21" s="40"/>
      <c r="EE21" s="39"/>
      <c r="EF21" s="40"/>
      <c r="EG21" s="40"/>
      <c r="EP21" s="39"/>
      <c r="EQ21" s="40"/>
      <c r="ER21" s="40"/>
      <c r="FA21" s="39"/>
      <c r="FB21" s="40"/>
      <c r="FC21" s="40"/>
      <c r="FL21" s="39"/>
      <c r="FM21" s="40"/>
      <c r="FN21" s="40"/>
      <c r="FW21" s="39"/>
      <c r="FX21" s="40"/>
      <c r="FY21" s="40"/>
      <c r="GH21" s="39"/>
      <c r="GI21" s="40"/>
      <c r="GJ21" s="40"/>
      <c r="GS21" s="39"/>
      <c r="GT21" s="40"/>
      <c r="GU21" s="40"/>
    </row>
    <row r="22" spans="1:203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>
        <v>2800</v>
      </c>
      <c r="I22" s="144"/>
      <c r="J22" s="272">
        <f>J20-D22</f>
        <v>31408.33</v>
      </c>
      <c r="K22" s="12"/>
      <c r="M22" s="12"/>
      <c r="N22" s="145">
        <v>45509</v>
      </c>
      <c r="O22" s="141"/>
      <c r="P22" s="142"/>
      <c r="Q22" s="142"/>
      <c r="R22" s="142"/>
      <c r="S22" s="143"/>
      <c r="T22" s="277">
        <v>2800</v>
      </c>
      <c r="U22" s="144"/>
      <c r="V22" s="272">
        <f>V20-P22</f>
        <v>27071.33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>
        <v>2800</v>
      </c>
      <c r="AG22" s="144"/>
      <c r="AH22" s="272">
        <f>AH20-AB22</f>
        <v>27071.33</v>
      </c>
      <c r="AI22" s="12"/>
      <c r="AK22" s="12"/>
      <c r="AL22" s="145">
        <v>45509</v>
      </c>
      <c r="AM22" s="141"/>
      <c r="AN22" s="142"/>
      <c r="AO22" s="142"/>
      <c r="AP22" s="142"/>
      <c r="AQ22" s="143"/>
      <c r="AR22" s="277">
        <v>2800</v>
      </c>
      <c r="AS22" s="144"/>
      <c r="AT22" s="272">
        <f>AT20-AN22</f>
        <v>27071.33</v>
      </c>
      <c r="AU22" s="12"/>
      <c r="AW22" s="12"/>
      <c r="AX22" s="44">
        <v>44809</v>
      </c>
      <c r="AY22" s="34"/>
      <c r="AZ22" s="35"/>
      <c r="BA22" s="35"/>
      <c r="BB22" s="21"/>
      <c r="BC22" s="19"/>
      <c r="BD22" s="36"/>
      <c r="BE22" s="37">
        <f>BE20-AZ22</f>
        <v>3011.0000000000036</v>
      </c>
      <c r="BF22" s="12"/>
      <c r="BH22" s="12"/>
      <c r="BI22" s="145">
        <v>45509</v>
      </c>
      <c r="BJ22" s="141"/>
      <c r="BK22" s="142"/>
      <c r="BL22" s="142"/>
      <c r="BM22" s="142"/>
      <c r="BN22" s="143"/>
      <c r="BO22" s="277">
        <v>2800</v>
      </c>
      <c r="BP22" s="144"/>
      <c r="BQ22" s="272">
        <f>BQ20-BK22</f>
        <v>27071.33</v>
      </c>
      <c r="BR22" s="12"/>
      <c r="BT22" s="12"/>
      <c r="BU22" s="145">
        <v>45509</v>
      </c>
      <c r="BV22" s="141"/>
      <c r="BW22" s="142"/>
      <c r="BX22" s="142"/>
      <c r="BY22" s="142"/>
      <c r="BZ22" s="143"/>
      <c r="CA22" s="277">
        <v>2800</v>
      </c>
      <c r="CB22" s="144"/>
      <c r="CC22" s="272">
        <f>CC20-BW22</f>
        <v>27071.33</v>
      </c>
      <c r="CD22" s="12"/>
      <c r="CF22" s="12"/>
      <c r="CG22" s="145">
        <v>45509</v>
      </c>
      <c r="CH22" s="141"/>
      <c r="CI22" s="142"/>
      <c r="CJ22" s="142"/>
      <c r="CK22" s="142"/>
      <c r="CL22" s="143"/>
      <c r="CM22" s="277">
        <v>2300</v>
      </c>
      <c r="CN22" s="144"/>
      <c r="CO22" s="272">
        <f>CO20-CI22</f>
        <v>22071.33</v>
      </c>
      <c r="CP22" s="12"/>
      <c r="CR22" s="12"/>
      <c r="CS22" s="145">
        <v>45509</v>
      </c>
      <c r="CT22" s="141"/>
      <c r="CU22" s="142"/>
      <c r="CV22" s="142"/>
      <c r="CW22" s="142"/>
      <c r="CX22" s="143"/>
      <c r="CY22" s="277"/>
      <c r="CZ22" s="144"/>
      <c r="DA22" s="272">
        <f>DA20-CU22</f>
        <v>0</v>
      </c>
      <c r="DB22" s="12"/>
      <c r="DD22" s="12"/>
      <c r="DE22" s="145">
        <v>45509</v>
      </c>
      <c r="DF22" s="141"/>
      <c r="DG22" s="142"/>
      <c r="DH22" s="142"/>
      <c r="DI22" s="142"/>
      <c r="DJ22" s="143"/>
      <c r="DK22" s="277">
        <v>2300</v>
      </c>
      <c r="DL22" s="144"/>
      <c r="DM22" s="272">
        <f>DM20-DG22</f>
        <v>22071.34</v>
      </c>
      <c r="DN22" s="12"/>
      <c r="DT22" s="39"/>
      <c r="DU22" s="40"/>
      <c r="DV22" s="40"/>
      <c r="EE22" s="39"/>
      <c r="EF22" s="40"/>
      <c r="EG22" s="40"/>
      <c r="EP22" s="39"/>
      <c r="EQ22" s="40"/>
      <c r="ER22" s="40"/>
      <c r="FA22" s="39"/>
      <c r="FB22" s="40"/>
      <c r="FC22" s="40"/>
      <c r="FL22" s="39"/>
      <c r="FM22" s="40"/>
      <c r="FN22" s="40"/>
      <c r="FW22" s="39"/>
      <c r="FX22" s="40"/>
      <c r="FY22" s="40"/>
      <c r="GH22" s="39"/>
      <c r="GI22" s="40"/>
      <c r="GJ22" s="40"/>
      <c r="GS22" s="39"/>
      <c r="GT22" s="40"/>
      <c r="GU22" s="40"/>
    </row>
    <row r="23" spans="1:203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41"/>
      <c r="BC23" s="45"/>
      <c r="BD23" s="43"/>
      <c r="BE23" s="8"/>
      <c r="BF23" s="12"/>
      <c r="BH23" s="12"/>
      <c r="BI23" s="7"/>
      <c r="BJ23" s="8"/>
      <c r="BK23" s="8"/>
      <c r="BL23" s="8"/>
      <c r="BM23" s="8"/>
      <c r="BN23" s="41"/>
      <c r="BO23" s="278"/>
      <c r="BP23" s="43"/>
      <c r="BQ23" s="10"/>
      <c r="BR23" s="12"/>
      <c r="BT23" s="12"/>
      <c r="BU23" s="7"/>
      <c r="BV23" s="8"/>
      <c r="BW23" s="8"/>
      <c r="BX23" s="8"/>
      <c r="BY23" s="8"/>
      <c r="BZ23" s="41"/>
      <c r="CA23" s="278"/>
      <c r="CB23" s="43"/>
      <c r="CC23" s="10"/>
      <c r="CD23" s="12"/>
      <c r="CF23" s="12"/>
      <c r="CG23" s="7"/>
      <c r="CH23" s="8"/>
      <c r="CI23" s="8"/>
      <c r="CJ23" s="8"/>
      <c r="CK23" s="8"/>
      <c r="CL23" s="41"/>
      <c r="CM23" s="278"/>
      <c r="CN23" s="43"/>
      <c r="CO23" s="10"/>
      <c r="CP23" s="12"/>
      <c r="CR23" s="12"/>
      <c r="CS23" s="7"/>
      <c r="CT23" s="8"/>
      <c r="CU23" s="8"/>
      <c r="CV23" s="8"/>
      <c r="CW23" s="8"/>
      <c r="CX23" s="41"/>
      <c r="CY23" s="278"/>
      <c r="CZ23" s="43"/>
      <c r="DA23" s="10"/>
      <c r="DB23" s="12"/>
      <c r="DD23" s="12"/>
      <c r="DE23" s="7"/>
      <c r="DF23" s="8"/>
      <c r="DG23" s="8"/>
      <c r="DH23" s="8"/>
      <c r="DI23" s="8"/>
      <c r="DJ23" s="41"/>
      <c r="DK23" s="278"/>
      <c r="DL23" s="43"/>
      <c r="DM23" s="10"/>
      <c r="DN23" s="12"/>
      <c r="DT23" s="39"/>
      <c r="DU23" s="40"/>
      <c r="DV23" s="40"/>
      <c r="EE23" s="39"/>
      <c r="EF23" s="40"/>
      <c r="EG23" s="40"/>
      <c r="EP23" s="39"/>
      <c r="EQ23" s="40"/>
      <c r="ER23" s="40"/>
      <c r="FA23" s="39"/>
      <c r="FB23" s="40"/>
      <c r="FC23" s="40"/>
      <c r="FL23" s="39"/>
      <c r="FM23" s="40"/>
      <c r="FN23" s="40"/>
      <c r="FW23" s="39"/>
      <c r="FX23" s="40"/>
      <c r="FY23" s="40"/>
      <c r="GH23" s="39"/>
      <c r="GI23" s="40"/>
      <c r="GJ23" s="40"/>
      <c r="GS23" s="39"/>
      <c r="GT23" s="40"/>
      <c r="GU23" s="40"/>
    </row>
    <row r="24" spans="1:203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31408.33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27071.33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27071.33</v>
      </c>
      <c r="AI24" s="12"/>
      <c r="AK24" s="12"/>
      <c r="AL24" s="145">
        <v>45540</v>
      </c>
      <c r="AM24" s="141"/>
      <c r="AN24" s="142"/>
      <c r="AO24" s="142"/>
      <c r="AP24" s="142"/>
      <c r="AQ24" s="143"/>
      <c r="AR24" s="277"/>
      <c r="AS24" s="144"/>
      <c r="AT24" s="272">
        <f>AT22-AN24</f>
        <v>27071.33</v>
      </c>
      <c r="AU24" s="12"/>
      <c r="AW24" s="12"/>
      <c r="AX24" s="44">
        <v>44839</v>
      </c>
      <c r="AY24" s="34"/>
      <c r="AZ24" s="35"/>
      <c r="BA24" s="35"/>
      <c r="BB24" s="21"/>
      <c r="BC24" s="19"/>
      <c r="BD24" s="36"/>
      <c r="BE24" s="37">
        <f>BE22-AZ24</f>
        <v>3011.0000000000036</v>
      </c>
      <c r="BF24" s="12"/>
      <c r="BH24" s="12"/>
      <c r="BI24" s="145">
        <v>45540</v>
      </c>
      <c r="BJ24" s="141"/>
      <c r="BK24" s="142"/>
      <c r="BL24" s="142"/>
      <c r="BM24" s="142"/>
      <c r="BN24" s="143"/>
      <c r="BO24" s="277"/>
      <c r="BP24" s="144"/>
      <c r="BQ24" s="272">
        <f>BQ22-BK24</f>
        <v>27071.33</v>
      </c>
      <c r="BR24" s="12"/>
      <c r="BT24" s="12"/>
      <c r="BU24" s="145">
        <v>45540</v>
      </c>
      <c r="BV24" s="141"/>
      <c r="BW24" s="142"/>
      <c r="BX24" s="142"/>
      <c r="BY24" s="142"/>
      <c r="BZ24" s="143"/>
      <c r="CA24" s="277"/>
      <c r="CB24" s="144"/>
      <c r="CC24" s="272">
        <f>CC22-BW24</f>
        <v>27071.33</v>
      </c>
      <c r="CD24" s="12"/>
      <c r="CF24" s="12"/>
      <c r="CG24" s="145">
        <v>45540</v>
      </c>
      <c r="CH24" s="141"/>
      <c r="CI24" s="142"/>
      <c r="CJ24" s="142"/>
      <c r="CK24" s="142"/>
      <c r="CL24" s="143"/>
      <c r="CM24" s="277"/>
      <c r="CN24" s="144"/>
      <c r="CO24" s="272">
        <f>CO22-CI24</f>
        <v>22071.33</v>
      </c>
      <c r="CP24" s="12"/>
      <c r="CR24" s="12"/>
      <c r="CS24" s="145">
        <v>45540</v>
      </c>
      <c r="CT24" s="141"/>
      <c r="CU24" s="142"/>
      <c r="CV24" s="142"/>
      <c r="CW24" s="142"/>
      <c r="CX24" s="143"/>
      <c r="CY24" s="277"/>
      <c r="CZ24" s="144"/>
      <c r="DA24" s="272">
        <f>DA22-CU24</f>
        <v>0</v>
      </c>
      <c r="DB24" s="12"/>
      <c r="DD24" s="12"/>
      <c r="DE24" s="145">
        <v>45540</v>
      </c>
      <c r="DF24" s="141"/>
      <c r="DG24" s="142"/>
      <c r="DH24" s="142"/>
      <c r="DI24" s="142"/>
      <c r="DJ24" s="143"/>
      <c r="DK24" s="277"/>
      <c r="DL24" s="144"/>
      <c r="DM24" s="272">
        <f>DM22-DG24</f>
        <v>22071.34</v>
      </c>
      <c r="DN24" s="12"/>
      <c r="DT24" s="39"/>
      <c r="DU24" s="40"/>
      <c r="DV24" s="40"/>
      <c r="EE24" s="39"/>
      <c r="EF24" s="40"/>
      <c r="EG24" s="40"/>
      <c r="EP24" s="39"/>
      <c r="EQ24" s="40"/>
      <c r="ER24" s="40"/>
      <c r="FA24" s="39"/>
      <c r="FB24" s="40"/>
      <c r="FC24" s="40"/>
      <c r="FL24" s="39"/>
      <c r="FM24" s="40"/>
      <c r="FN24" s="40"/>
      <c r="FW24" s="39"/>
      <c r="FX24" s="40"/>
      <c r="FY24" s="40"/>
      <c r="GH24" s="39"/>
      <c r="GI24" s="40"/>
      <c r="GJ24" s="40"/>
      <c r="GS24" s="39"/>
      <c r="GT24" s="40"/>
      <c r="GU24" s="40"/>
    </row>
    <row r="25" spans="1:203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41"/>
      <c r="BC25" s="45"/>
      <c r="BD25" s="43"/>
      <c r="BE25" s="8"/>
      <c r="BF25" s="12"/>
      <c r="BH25" s="12"/>
      <c r="BI25" s="7"/>
      <c r="BJ25" s="8"/>
      <c r="BK25" s="8"/>
      <c r="BL25" s="8"/>
      <c r="BM25" s="8"/>
      <c r="BN25" s="41"/>
      <c r="BO25" s="278"/>
      <c r="BP25" s="43"/>
      <c r="BQ25" s="10"/>
      <c r="BR25" s="12"/>
      <c r="BT25" s="12"/>
      <c r="BU25" s="7"/>
      <c r="BV25" s="8"/>
      <c r="BW25" s="8"/>
      <c r="BX25" s="8"/>
      <c r="BY25" s="8"/>
      <c r="BZ25" s="41"/>
      <c r="CA25" s="278"/>
      <c r="CB25" s="43"/>
      <c r="CC25" s="10"/>
      <c r="CD25" s="12"/>
      <c r="CF25" s="12"/>
      <c r="CG25" s="7"/>
      <c r="CH25" s="8"/>
      <c r="CI25" s="8"/>
      <c r="CJ25" s="8"/>
      <c r="CK25" s="8"/>
      <c r="CL25" s="41"/>
      <c r="CM25" s="278"/>
      <c r="CN25" s="43"/>
      <c r="CO25" s="10"/>
      <c r="CP25" s="12"/>
      <c r="CR25" s="12"/>
      <c r="CS25" s="7"/>
      <c r="CT25" s="8"/>
      <c r="CU25" s="8"/>
      <c r="CV25" s="8"/>
      <c r="CW25" s="8"/>
      <c r="CX25" s="41"/>
      <c r="CY25" s="278"/>
      <c r="CZ25" s="43"/>
      <c r="DA25" s="10"/>
      <c r="DB25" s="12"/>
      <c r="DD25" s="12"/>
      <c r="DE25" s="7"/>
      <c r="DF25" s="8"/>
      <c r="DG25" s="8"/>
      <c r="DH25" s="8"/>
      <c r="DI25" s="8"/>
      <c r="DJ25" s="41"/>
      <c r="DK25" s="278"/>
      <c r="DL25" s="43"/>
      <c r="DM25" s="10"/>
      <c r="DN25" s="12"/>
      <c r="DT25" s="39"/>
      <c r="DU25" s="40"/>
      <c r="DV25" s="40"/>
      <c r="EE25" s="39"/>
      <c r="EF25" s="40"/>
      <c r="EG25" s="40"/>
      <c r="EP25" s="39"/>
      <c r="EQ25" s="40"/>
      <c r="ER25" s="40"/>
      <c r="FA25" s="39"/>
      <c r="FB25" s="40"/>
      <c r="FC25" s="40"/>
      <c r="FL25" s="39"/>
      <c r="FM25" s="40"/>
      <c r="FN25" s="40"/>
      <c r="FW25" s="39"/>
      <c r="FX25" s="40"/>
      <c r="FY25" s="40"/>
      <c r="GH25" s="39"/>
      <c r="GI25" s="40"/>
      <c r="GJ25" s="40"/>
      <c r="GS25" s="39"/>
      <c r="GT25" s="40"/>
      <c r="GU25" s="40"/>
    </row>
    <row r="26" spans="1:203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31408.33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27071.33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27071.33</v>
      </c>
      <c r="AI26" s="12"/>
      <c r="AK26" s="12"/>
      <c r="AL26" s="145">
        <v>45570</v>
      </c>
      <c r="AM26" s="141"/>
      <c r="AN26" s="142"/>
      <c r="AO26" s="142"/>
      <c r="AP26" s="142"/>
      <c r="AQ26" s="143"/>
      <c r="AR26" s="277"/>
      <c r="AS26" s="144"/>
      <c r="AT26" s="272">
        <f>AT24-AN26</f>
        <v>27071.33</v>
      </c>
      <c r="AU26" s="12"/>
      <c r="AW26" s="12"/>
      <c r="AX26" s="44">
        <v>44870</v>
      </c>
      <c r="AY26" s="34"/>
      <c r="AZ26" s="35"/>
      <c r="BA26" s="35"/>
      <c r="BB26" s="21"/>
      <c r="BC26" s="19"/>
      <c r="BD26" s="36"/>
      <c r="BE26" s="37">
        <f>BE24-AZ26</f>
        <v>3011.0000000000036</v>
      </c>
      <c r="BF26" s="12"/>
      <c r="BH26" s="12"/>
      <c r="BI26" s="145">
        <v>45570</v>
      </c>
      <c r="BJ26" s="141"/>
      <c r="BK26" s="142"/>
      <c r="BL26" s="142"/>
      <c r="BM26" s="142"/>
      <c r="BN26" s="143"/>
      <c r="BO26" s="277"/>
      <c r="BP26" s="144"/>
      <c r="BQ26" s="272">
        <f>BQ24-BK26</f>
        <v>27071.33</v>
      </c>
      <c r="BR26" s="12"/>
      <c r="BT26" s="12"/>
      <c r="BU26" s="145">
        <v>45570</v>
      </c>
      <c r="BV26" s="141"/>
      <c r="BW26" s="142"/>
      <c r="BX26" s="142"/>
      <c r="BY26" s="142"/>
      <c r="BZ26" s="143"/>
      <c r="CA26" s="277"/>
      <c r="CB26" s="144"/>
      <c r="CC26" s="272">
        <f>CC24-BW26</f>
        <v>27071.33</v>
      </c>
      <c r="CD26" s="12"/>
      <c r="CF26" s="12"/>
      <c r="CG26" s="145">
        <v>45570</v>
      </c>
      <c r="CH26" s="141"/>
      <c r="CI26" s="142"/>
      <c r="CJ26" s="142"/>
      <c r="CK26" s="142"/>
      <c r="CL26" s="143"/>
      <c r="CM26" s="277"/>
      <c r="CN26" s="144"/>
      <c r="CO26" s="272">
        <f>CO24-CI26</f>
        <v>22071.33</v>
      </c>
      <c r="CP26" s="12"/>
      <c r="CR26" s="12"/>
      <c r="CS26" s="145">
        <v>45570</v>
      </c>
      <c r="CT26" s="141"/>
      <c r="CU26" s="142"/>
      <c r="CV26" s="142"/>
      <c r="CW26" s="142"/>
      <c r="CX26" s="143"/>
      <c r="CY26" s="277"/>
      <c r="CZ26" s="144"/>
      <c r="DA26" s="272">
        <f>DA24-CU26</f>
        <v>0</v>
      </c>
      <c r="DB26" s="12"/>
      <c r="DD26" s="12"/>
      <c r="DE26" s="145">
        <v>45570</v>
      </c>
      <c r="DF26" s="141"/>
      <c r="DG26" s="142"/>
      <c r="DH26" s="142"/>
      <c r="DI26" s="142"/>
      <c r="DJ26" s="143"/>
      <c r="DK26" s="277"/>
      <c r="DL26" s="144"/>
      <c r="DM26" s="272">
        <f>DM24-DG26</f>
        <v>22071.34</v>
      </c>
      <c r="DN26" s="12"/>
      <c r="DT26" s="39"/>
      <c r="DU26" s="40"/>
      <c r="DV26" s="40"/>
      <c r="EE26" s="39"/>
      <c r="EF26" s="40"/>
      <c r="EG26" s="40"/>
      <c r="EP26" s="39"/>
      <c r="EQ26" s="40"/>
      <c r="ER26" s="40"/>
      <c r="FA26" s="39"/>
      <c r="FB26" s="40"/>
      <c r="FC26" s="40"/>
      <c r="FL26" s="39"/>
      <c r="FM26" s="40"/>
      <c r="FN26" s="40"/>
      <c r="FW26" s="39"/>
      <c r="FX26" s="40"/>
      <c r="FY26" s="40"/>
      <c r="GH26" s="39"/>
      <c r="GI26" s="40"/>
      <c r="GJ26" s="40"/>
      <c r="GS26" s="39"/>
      <c r="GT26" s="40"/>
      <c r="GU26" s="40"/>
    </row>
    <row r="27" spans="1:203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41"/>
      <c r="BC27" s="45"/>
      <c r="BD27" s="43"/>
      <c r="BE27" s="8"/>
      <c r="BF27" s="12"/>
      <c r="BH27" s="12"/>
      <c r="BI27" s="7"/>
      <c r="BJ27" s="8"/>
      <c r="BK27" s="8"/>
      <c r="BL27" s="8"/>
      <c r="BM27" s="8"/>
      <c r="BN27" s="41"/>
      <c r="BO27" s="278"/>
      <c r="BP27" s="43"/>
      <c r="BQ27" s="10"/>
      <c r="BR27" s="12"/>
      <c r="BT27" s="12"/>
      <c r="BU27" s="7"/>
      <c r="BV27" s="8"/>
      <c r="BW27" s="8"/>
      <c r="BX27" s="8"/>
      <c r="BY27" s="8"/>
      <c r="BZ27" s="41"/>
      <c r="CA27" s="278"/>
      <c r="CB27" s="43"/>
      <c r="CC27" s="10"/>
      <c r="CD27" s="12"/>
      <c r="CF27" s="12"/>
      <c r="CG27" s="7"/>
      <c r="CH27" s="8"/>
      <c r="CI27" s="8"/>
      <c r="CJ27" s="8"/>
      <c r="CK27" s="8"/>
      <c r="CL27" s="41"/>
      <c r="CM27" s="278"/>
      <c r="CN27" s="43"/>
      <c r="CO27" s="10"/>
      <c r="CP27" s="12"/>
      <c r="CR27" s="12"/>
      <c r="CS27" s="7"/>
      <c r="CT27" s="8"/>
      <c r="CU27" s="8"/>
      <c r="CV27" s="8"/>
      <c r="CW27" s="8"/>
      <c r="CX27" s="41"/>
      <c r="CY27" s="278"/>
      <c r="CZ27" s="43"/>
      <c r="DA27" s="10"/>
      <c r="DB27" s="12"/>
      <c r="DD27" s="12"/>
      <c r="DE27" s="7"/>
      <c r="DF27" s="8"/>
      <c r="DG27" s="8"/>
      <c r="DH27" s="8"/>
      <c r="DI27" s="8"/>
      <c r="DJ27" s="41"/>
      <c r="DK27" s="278"/>
      <c r="DL27" s="43"/>
      <c r="DM27" s="10"/>
      <c r="DN27" s="12"/>
      <c r="DT27" s="39"/>
      <c r="DU27" s="40"/>
      <c r="DV27" s="40"/>
      <c r="EE27" s="39"/>
      <c r="EF27" s="40"/>
      <c r="EG27" s="40"/>
      <c r="EP27" s="39"/>
      <c r="EQ27" s="40"/>
      <c r="ER27" s="40"/>
      <c r="FA27" s="39"/>
      <c r="FB27" s="40"/>
      <c r="FC27" s="40"/>
      <c r="FL27" s="39"/>
      <c r="FM27" s="40"/>
      <c r="FN27" s="40"/>
      <c r="FW27" s="39"/>
      <c r="FX27" s="40"/>
      <c r="FY27" s="40"/>
      <c r="GH27" s="39"/>
      <c r="GI27" s="40"/>
      <c r="GJ27" s="40"/>
      <c r="GS27" s="39"/>
      <c r="GT27" s="40"/>
      <c r="GU27" s="40"/>
    </row>
    <row r="28" spans="1:203" s="4" customFormat="1" ht="15.6" x14ac:dyDescent="0.3">
      <c r="A28" s="12"/>
      <c r="B28" s="145">
        <v>45601</v>
      </c>
      <c r="C28" s="141"/>
      <c r="D28" s="142"/>
      <c r="E28" s="142"/>
      <c r="F28" s="142"/>
      <c r="G28" s="143"/>
      <c r="H28" s="277"/>
      <c r="I28" s="144"/>
      <c r="J28" s="272">
        <f>J26-D28</f>
        <v>31408.33</v>
      </c>
      <c r="K28" s="12"/>
      <c r="M28" s="12"/>
      <c r="N28" s="145">
        <v>45601</v>
      </c>
      <c r="O28" s="141"/>
      <c r="P28" s="142"/>
      <c r="Q28" s="142"/>
      <c r="R28" s="142"/>
      <c r="S28" s="143"/>
      <c r="T28" s="277"/>
      <c r="U28" s="144"/>
      <c r="V28" s="272">
        <f>V26-P28</f>
        <v>27071.33</v>
      </c>
      <c r="W28" s="12"/>
      <c r="Y28" s="12"/>
      <c r="Z28" s="145">
        <v>45601</v>
      </c>
      <c r="AA28" s="141"/>
      <c r="AB28" s="142"/>
      <c r="AC28" s="142"/>
      <c r="AD28" s="142"/>
      <c r="AE28" s="143"/>
      <c r="AF28" s="277"/>
      <c r="AG28" s="144"/>
      <c r="AH28" s="272">
        <f>AH26-AB28</f>
        <v>27071.33</v>
      </c>
      <c r="AI28" s="12"/>
      <c r="AK28" s="12"/>
      <c r="AL28" s="145">
        <v>45601</v>
      </c>
      <c r="AM28" s="141"/>
      <c r="AN28" s="142"/>
      <c r="AO28" s="142"/>
      <c r="AP28" s="142"/>
      <c r="AQ28" s="143"/>
      <c r="AR28" s="277"/>
      <c r="AS28" s="144"/>
      <c r="AT28" s="272">
        <f>AT26-AN28</f>
        <v>27071.33</v>
      </c>
      <c r="AU28" s="12"/>
      <c r="AW28" s="12"/>
      <c r="AX28" s="44">
        <v>44900</v>
      </c>
      <c r="AY28" s="34"/>
      <c r="AZ28" s="35"/>
      <c r="BA28" s="35"/>
      <c r="BB28" s="21"/>
      <c r="BC28" s="19"/>
      <c r="BD28" s="36"/>
      <c r="BE28" s="37">
        <f>BE26-AZ28</f>
        <v>3011.0000000000036</v>
      </c>
      <c r="BF28" s="12"/>
      <c r="BH28" s="12"/>
      <c r="BI28" s="145">
        <v>45601</v>
      </c>
      <c r="BJ28" s="141"/>
      <c r="BK28" s="142"/>
      <c r="BL28" s="142"/>
      <c r="BM28" s="142"/>
      <c r="BN28" s="143"/>
      <c r="BO28" s="277"/>
      <c r="BP28" s="144"/>
      <c r="BQ28" s="272">
        <f>BQ26-BK28</f>
        <v>27071.33</v>
      </c>
      <c r="BR28" s="12"/>
      <c r="BT28" s="12"/>
      <c r="BU28" s="145">
        <v>45601</v>
      </c>
      <c r="BV28" s="141"/>
      <c r="BW28" s="142"/>
      <c r="BX28" s="142"/>
      <c r="BY28" s="142"/>
      <c r="BZ28" s="143"/>
      <c r="CA28" s="277"/>
      <c r="CB28" s="144"/>
      <c r="CC28" s="272">
        <f>CC26-BW28</f>
        <v>27071.33</v>
      </c>
      <c r="CD28" s="12"/>
      <c r="CF28" s="12"/>
      <c r="CG28" s="145">
        <v>45601</v>
      </c>
      <c r="CH28" s="141"/>
      <c r="CI28" s="142"/>
      <c r="CJ28" s="142"/>
      <c r="CK28" s="142"/>
      <c r="CL28" s="143"/>
      <c r="CM28" s="277"/>
      <c r="CN28" s="144"/>
      <c r="CO28" s="272">
        <f>CO26-CI28</f>
        <v>22071.33</v>
      </c>
      <c r="CP28" s="12"/>
      <c r="CR28" s="12"/>
      <c r="CS28" s="145">
        <v>45601</v>
      </c>
      <c r="CT28" s="141"/>
      <c r="CU28" s="142"/>
      <c r="CV28" s="142"/>
      <c r="CW28" s="142"/>
      <c r="CX28" s="143"/>
      <c r="CY28" s="277"/>
      <c r="CZ28" s="144"/>
      <c r="DA28" s="272">
        <f>DA26-CU28</f>
        <v>0</v>
      </c>
      <c r="DB28" s="12"/>
      <c r="DD28" s="12"/>
      <c r="DE28" s="145">
        <v>45601</v>
      </c>
      <c r="DF28" s="141"/>
      <c r="DG28" s="142"/>
      <c r="DH28" s="142"/>
      <c r="DI28" s="142"/>
      <c r="DJ28" s="143"/>
      <c r="DK28" s="277"/>
      <c r="DL28" s="144"/>
      <c r="DM28" s="272">
        <f>DM26-DG28</f>
        <v>22071.34</v>
      </c>
      <c r="DN28" s="12"/>
      <c r="DT28" s="39"/>
      <c r="DU28" s="40"/>
      <c r="DV28" s="40"/>
      <c r="EE28" s="39"/>
      <c r="EF28" s="40"/>
      <c r="EG28" s="40"/>
      <c r="EP28" s="39"/>
      <c r="EQ28" s="40"/>
      <c r="ER28" s="40"/>
      <c r="FA28" s="39"/>
      <c r="FB28" s="40"/>
      <c r="FC28" s="40"/>
      <c r="FL28" s="39"/>
      <c r="FM28" s="40"/>
      <c r="FN28" s="40"/>
      <c r="FW28" s="39"/>
      <c r="FX28" s="40"/>
      <c r="FY28" s="40"/>
      <c r="GH28" s="39"/>
      <c r="GI28" s="40"/>
      <c r="GJ28" s="40"/>
      <c r="GS28" s="39"/>
      <c r="GT28" s="40"/>
      <c r="GU28" s="40"/>
    </row>
    <row r="29" spans="1:203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41"/>
      <c r="BC29" s="45"/>
      <c r="BD29" s="43"/>
      <c r="BE29" s="8"/>
      <c r="BF29" s="12"/>
      <c r="BH29" s="12"/>
      <c r="BI29" s="7"/>
      <c r="BJ29" s="8"/>
      <c r="BK29" s="8"/>
      <c r="BL29" s="8"/>
      <c r="BM29" s="8"/>
      <c r="BN29" s="41"/>
      <c r="BO29" s="278"/>
      <c r="BP29" s="43"/>
      <c r="BQ29" s="10"/>
      <c r="BR29" s="12"/>
      <c r="BT29" s="12"/>
      <c r="BU29" s="7"/>
      <c r="BV29" s="8"/>
      <c r="BW29" s="8"/>
      <c r="BX29" s="8"/>
      <c r="BY29" s="8"/>
      <c r="BZ29" s="41"/>
      <c r="CA29" s="278"/>
      <c r="CB29" s="43"/>
      <c r="CC29" s="10"/>
      <c r="CD29" s="12"/>
      <c r="CF29" s="12"/>
      <c r="CG29" s="7"/>
      <c r="CH29" s="8"/>
      <c r="CI29" s="8"/>
      <c r="CJ29" s="8"/>
      <c r="CK29" s="8"/>
      <c r="CL29" s="41"/>
      <c r="CM29" s="278"/>
      <c r="CN29" s="43"/>
      <c r="CO29" s="10"/>
      <c r="CP29" s="12"/>
      <c r="CR29" s="12"/>
      <c r="CS29" s="7"/>
      <c r="CT29" s="8"/>
      <c r="CU29" s="8"/>
      <c r="CV29" s="8"/>
      <c r="CW29" s="8"/>
      <c r="CX29" s="41"/>
      <c r="CY29" s="278"/>
      <c r="CZ29" s="43"/>
      <c r="DA29" s="10"/>
      <c r="DB29" s="12"/>
      <c r="DD29" s="12"/>
      <c r="DE29" s="7"/>
      <c r="DF29" s="8"/>
      <c r="DG29" s="8"/>
      <c r="DH29" s="8"/>
      <c r="DI29" s="8"/>
      <c r="DJ29" s="41"/>
      <c r="DK29" s="278"/>
      <c r="DL29" s="43"/>
      <c r="DM29" s="10"/>
      <c r="DN29" s="12"/>
      <c r="DT29" s="39"/>
      <c r="DU29" s="40"/>
      <c r="DV29" s="40"/>
      <c r="EE29" s="39"/>
      <c r="EF29" s="40"/>
      <c r="EG29" s="40"/>
      <c r="EP29" s="39"/>
      <c r="EQ29" s="40"/>
      <c r="ER29" s="40"/>
      <c r="FA29" s="39"/>
      <c r="FB29" s="40"/>
      <c r="FC29" s="40"/>
      <c r="FL29" s="39"/>
      <c r="FM29" s="40"/>
      <c r="FN29" s="40"/>
      <c r="FW29" s="39"/>
      <c r="FX29" s="40"/>
      <c r="FY29" s="40"/>
      <c r="GH29" s="39"/>
      <c r="GI29" s="40"/>
      <c r="GJ29" s="40"/>
      <c r="GS29" s="39"/>
      <c r="GT29" s="40"/>
      <c r="GU29" s="40"/>
    </row>
    <row r="30" spans="1:203" s="4" customFormat="1" ht="15.6" x14ac:dyDescent="0.3">
      <c r="A30" s="12"/>
      <c r="B30" s="145">
        <v>45631</v>
      </c>
      <c r="C30" s="141"/>
      <c r="D30" s="142"/>
      <c r="E30" s="142"/>
      <c r="F30" s="142"/>
      <c r="G30" s="143"/>
      <c r="H30" s="277"/>
      <c r="I30" s="144"/>
      <c r="J30" s="272">
        <f>J28-D30</f>
        <v>31408.33</v>
      </c>
      <c r="K30" s="12"/>
      <c r="M30" s="12"/>
      <c r="N30" s="145">
        <v>45631</v>
      </c>
      <c r="O30" s="141"/>
      <c r="P30" s="142"/>
      <c r="Q30" s="142"/>
      <c r="R30" s="142"/>
      <c r="S30" s="143"/>
      <c r="T30" s="277"/>
      <c r="U30" s="144"/>
      <c r="V30" s="272">
        <f>V28-P30</f>
        <v>27071.33</v>
      </c>
      <c r="W30" s="12"/>
      <c r="Y30" s="12"/>
      <c r="Z30" s="145">
        <v>45631</v>
      </c>
      <c r="AA30" s="141"/>
      <c r="AB30" s="142"/>
      <c r="AC30" s="142"/>
      <c r="AD30" s="142"/>
      <c r="AE30" s="143"/>
      <c r="AF30" s="277"/>
      <c r="AG30" s="144"/>
      <c r="AH30" s="272">
        <f>AH28-AB30</f>
        <v>27071.33</v>
      </c>
      <c r="AI30" s="12"/>
      <c r="AK30" s="12"/>
      <c r="AL30" s="145">
        <v>45631</v>
      </c>
      <c r="AM30" s="141"/>
      <c r="AN30" s="142"/>
      <c r="AO30" s="142"/>
      <c r="AP30" s="142"/>
      <c r="AQ30" s="143"/>
      <c r="AR30" s="277"/>
      <c r="AS30" s="144"/>
      <c r="AT30" s="272">
        <f>AT28-AN30</f>
        <v>27071.33</v>
      </c>
      <c r="AU30" s="12"/>
      <c r="AW30" s="12"/>
      <c r="AX30" s="44">
        <v>44931</v>
      </c>
      <c r="AY30" s="34"/>
      <c r="AZ30" s="35"/>
      <c r="BA30" s="35"/>
      <c r="BB30" s="21"/>
      <c r="BC30" s="46"/>
      <c r="BD30" s="36"/>
      <c r="BE30" s="37">
        <f>BE28-AZ30</f>
        <v>3011.0000000000036</v>
      </c>
      <c r="BF30" s="12"/>
      <c r="BH30" s="12"/>
      <c r="BI30" s="145">
        <v>45631</v>
      </c>
      <c r="BJ30" s="141"/>
      <c r="BK30" s="142"/>
      <c r="BL30" s="142"/>
      <c r="BM30" s="142"/>
      <c r="BN30" s="143"/>
      <c r="BO30" s="277"/>
      <c r="BP30" s="144"/>
      <c r="BQ30" s="272">
        <f>BQ28-BK30</f>
        <v>27071.33</v>
      </c>
      <c r="BR30" s="12"/>
      <c r="BT30" s="12"/>
      <c r="BU30" s="145">
        <v>45631</v>
      </c>
      <c r="BV30" s="141"/>
      <c r="BW30" s="142"/>
      <c r="BX30" s="142"/>
      <c r="BY30" s="142"/>
      <c r="BZ30" s="143"/>
      <c r="CA30" s="277"/>
      <c r="CB30" s="144"/>
      <c r="CC30" s="272">
        <f>CC28-BW30</f>
        <v>27071.33</v>
      </c>
      <c r="CD30" s="12"/>
      <c r="CF30" s="12"/>
      <c r="CG30" s="145">
        <v>45631</v>
      </c>
      <c r="CH30" s="141"/>
      <c r="CI30" s="142"/>
      <c r="CJ30" s="142"/>
      <c r="CK30" s="142"/>
      <c r="CL30" s="143"/>
      <c r="CM30" s="277"/>
      <c r="CN30" s="144"/>
      <c r="CO30" s="272">
        <f>CO28-CI30</f>
        <v>22071.33</v>
      </c>
      <c r="CP30" s="12"/>
      <c r="CR30" s="12"/>
      <c r="CS30" s="145">
        <v>45631</v>
      </c>
      <c r="CT30" s="141"/>
      <c r="CU30" s="142"/>
      <c r="CV30" s="142"/>
      <c r="CW30" s="142"/>
      <c r="CX30" s="143"/>
      <c r="CY30" s="277"/>
      <c r="CZ30" s="144"/>
      <c r="DA30" s="272">
        <f>DA28-CU30</f>
        <v>0</v>
      </c>
      <c r="DB30" s="12"/>
      <c r="DD30" s="12"/>
      <c r="DE30" s="145">
        <v>45631</v>
      </c>
      <c r="DF30" s="141"/>
      <c r="DG30" s="142"/>
      <c r="DH30" s="142"/>
      <c r="DI30" s="142"/>
      <c r="DJ30" s="143"/>
      <c r="DK30" s="277"/>
      <c r="DL30" s="144"/>
      <c r="DM30" s="272">
        <f>DM28-DG30</f>
        <v>22071.34</v>
      </c>
      <c r="DN30" s="12"/>
      <c r="DT30" s="39"/>
      <c r="DU30" s="40"/>
      <c r="DV30" s="40"/>
      <c r="EE30" s="39"/>
      <c r="EF30" s="40"/>
      <c r="EG30" s="40"/>
      <c r="EP30" s="39"/>
      <c r="EQ30" s="40"/>
      <c r="ER30" s="40"/>
      <c r="FA30" s="39"/>
      <c r="FB30" s="40"/>
      <c r="FC30" s="40"/>
      <c r="FL30" s="39"/>
      <c r="FM30" s="40"/>
      <c r="FN30" s="40"/>
      <c r="FW30" s="39"/>
      <c r="FX30" s="40"/>
      <c r="FY30" s="40"/>
      <c r="GH30" s="39"/>
      <c r="GI30" s="40"/>
      <c r="GJ30" s="40"/>
      <c r="GS30" s="39"/>
      <c r="GT30" s="40"/>
      <c r="GU30" s="40"/>
    </row>
    <row r="31" spans="1:203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41"/>
      <c r="BC31" s="45"/>
      <c r="BD31" s="43"/>
      <c r="BE31" s="8"/>
      <c r="BF31" s="12"/>
      <c r="BH31" s="12"/>
      <c r="BI31" s="7"/>
      <c r="BJ31" s="8"/>
      <c r="BK31" s="8"/>
      <c r="BL31" s="8"/>
      <c r="BM31" s="8"/>
      <c r="BN31" s="41"/>
      <c r="BO31" s="278"/>
      <c r="BP31" s="43"/>
      <c r="BQ31" s="10"/>
      <c r="BR31" s="12"/>
      <c r="BT31" s="12"/>
      <c r="BU31" s="7"/>
      <c r="BV31" s="8"/>
      <c r="BW31" s="8"/>
      <c r="BX31" s="8"/>
      <c r="BY31" s="8"/>
      <c r="BZ31" s="41"/>
      <c r="CA31" s="278"/>
      <c r="CB31" s="43"/>
      <c r="CC31" s="10"/>
      <c r="CD31" s="12"/>
      <c r="CF31" s="12"/>
      <c r="CG31" s="7"/>
      <c r="CH31" s="8"/>
      <c r="CI31" s="8"/>
      <c r="CJ31" s="8"/>
      <c r="CK31" s="8"/>
      <c r="CL31" s="41"/>
      <c r="CM31" s="278"/>
      <c r="CN31" s="43"/>
      <c r="CO31" s="10"/>
      <c r="CP31" s="12"/>
      <c r="CR31" s="12"/>
      <c r="CS31" s="7"/>
      <c r="CT31" s="8"/>
      <c r="CU31" s="8"/>
      <c r="CV31" s="8"/>
      <c r="CW31" s="8"/>
      <c r="CX31" s="41"/>
      <c r="CY31" s="278"/>
      <c r="CZ31" s="43"/>
      <c r="DA31" s="10"/>
      <c r="DB31" s="12"/>
      <c r="DD31" s="12"/>
      <c r="DE31" s="7"/>
      <c r="DF31" s="8"/>
      <c r="DG31" s="8"/>
      <c r="DH31" s="8"/>
      <c r="DI31" s="8"/>
      <c r="DJ31" s="41"/>
      <c r="DK31" s="278"/>
      <c r="DL31" s="43"/>
      <c r="DM31" s="10"/>
      <c r="DN31" s="12"/>
      <c r="DT31" s="39"/>
      <c r="DU31" s="40"/>
      <c r="DV31" s="40"/>
      <c r="EE31" s="39"/>
      <c r="EF31" s="40"/>
      <c r="EG31" s="40"/>
      <c r="EP31" s="39"/>
      <c r="EQ31" s="40"/>
      <c r="ER31" s="40"/>
      <c r="FA31" s="39"/>
      <c r="FB31" s="40"/>
      <c r="FC31" s="40"/>
      <c r="FL31" s="39"/>
      <c r="FM31" s="40"/>
      <c r="FN31" s="40"/>
      <c r="FW31" s="39"/>
      <c r="FX31" s="40"/>
      <c r="FY31" s="40"/>
      <c r="GH31" s="39"/>
      <c r="GI31" s="40"/>
      <c r="GJ31" s="40"/>
      <c r="GS31" s="39"/>
      <c r="GT31" s="40"/>
      <c r="GU31" s="40"/>
    </row>
    <row r="32" spans="1:203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31408.33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27071.33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27071.33</v>
      </c>
      <c r="AI32" s="12"/>
      <c r="AK32" s="12"/>
      <c r="AL32" s="145">
        <v>45662</v>
      </c>
      <c r="AM32" s="141"/>
      <c r="AN32" s="142"/>
      <c r="AO32" s="142"/>
      <c r="AP32" s="142"/>
      <c r="AQ32" s="143"/>
      <c r="AR32" s="277"/>
      <c r="AS32" s="144"/>
      <c r="AT32" s="272">
        <f>AT30-AN32</f>
        <v>27071.33</v>
      </c>
      <c r="AU32" s="12"/>
      <c r="AW32" s="12"/>
      <c r="AX32" s="44">
        <v>44962</v>
      </c>
      <c r="AY32" s="34"/>
      <c r="AZ32" s="35"/>
      <c r="BA32" s="35"/>
      <c r="BB32" s="21"/>
      <c r="BC32" s="19"/>
      <c r="BD32" s="36"/>
      <c r="BE32" s="37">
        <f>BE30-AZ32</f>
        <v>3011.0000000000036</v>
      </c>
      <c r="BF32" s="12"/>
      <c r="BH32" s="12"/>
      <c r="BI32" s="145">
        <v>45662</v>
      </c>
      <c r="BJ32" s="141"/>
      <c r="BK32" s="142"/>
      <c r="BL32" s="142"/>
      <c r="BM32" s="142"/>
      <c r="BN32" s="143"/>
      <c r="BO32" s="277"/>
      <c r="BP32" s="144"/>
      <c r="BQ32" s="272">
        <f>BQ30-BK32</f>
        <v>27071.33</v>
      </c>
      <c r="BR32" s="12"/>
      <c r="BT32" s="12"/>
      <c r="BU32" s="145">
        <v>45662</v>
      </c>
      <c r="BV32" s="141"/>
      <c r="BW32" s="142"/>
      <c r="BX32" s="142"/>
      <c r="BY32" s="142"/>
      <c r="BZ32" s="143"/>
      <c r="CA32" s="277"/>
      <c r="CB32" s="144"/>
      <c r="CC32" s="272">
        <f>CC30-BW32</f>
        <v>27071.33</v>
      </c>
      <c r="CD32" s="12"/>
      <c r="CF32" s="12"/>
      <c r="CG32" s="145">
        <v>45662</v>
      </c>
      <c r="CH32" s="141"/>
      <c r="CI32" s="142"/>
      <c r="CJ32" s="142"/>
      <c r="CK32" s="142"/>
      <c r="CL32" s="143"/>
      <c r="CM32" s="277"/>
      <c r="CN32" s="144"/>
      <c r="CO32" s="272">
        <f>CO30-CI32</f>
        <v>22071.33</v>
      </c>
      <c r="CP32" s="12"/>
      <c r="CR32" s="12"/>
      <c r="CS32" s="145">
        <v>45662</v>
      </c>
      <c r="CT32" s="141"/>
      <c r="CU32" s="142"/>
      <c r="CV32" s="142"/>
      <c r="CW32" s="142"/>
      <c r="CX32" s="143"/>
      <c r="CY32" s="277"/>
      <c r="CZ32" s="144"/>
      <c r="DA32" s="272">
        <f>DA30-CU32</f>
        <v>0</v>
      </c>
      <c r="DB32" s="12"/>
      <c r="DD32" s="12"/>
      <c r="DE32" s="145">
        <v>45662</v>
      </c>
      <c r="DF32" s="141"/>
      <c r="DG32" s="142"/>
      <c r="DH32" s="142"/>
      <c r="DI32" s="142"/>
      <c r="DJ32" s="143"/>
      <c r="DK32" s="277"/>
      <c r="DL32" s="144"/>
      <c r="DM32" s="272">
        <f>DM30-DG32</f>
        <v>22071.34</v>
      </c>
      <c r="DN32" s="12"/>
      <c r="DT32" s="39"/>
      <c r="DU32" s="40"/>
      <c r="DV32" s="40"/>
      <c r="EE32" s="39"/>
      <c r="EF32" s="40"/>
      <c r="EG32" s="40"/>
      <c r="EP32" s="39"/>
      <c r="EQ32" s="40"/>
      <c r="ER32" s="40"/>
      <c r="FA32" s="39"/>
      <c r="FB32" s="40"/>
      <c r="FC32" s="40"/>
      <c r="FL32" s="39"/>
      <c r="FM32" s="40"/>
      <c r="FN32" s="40"/>
      <c r="FW32" s="39"/>
      <c r="FX32" s="40"/>
      <c r="FY32" s="40"/>
      <c r="GH32" s="39"/>
      <c r="GI32" s="40"/>
      <c r="GJ32" s="40"/>
      <c r="GS32" s="39"/>
      <c r="GT32" s="40"/>
      <c r="GU32" s="40"/>
    </row>
    <row r="33" spans="1:203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41"/>
      <c r="BC33" s="45"/>
      <c r="BD33" s="43"/>
      <c r="BE33" s="8"/>
      <c r="BF33" s="12"/>
      <c r="BH33" s="12"/>
      <c r="BI33" s="7"/>
      <c r="BJ33" s="8"/>
      <c r="BK33" s="8"/>
      <c r="BL33" s="8"/>
      <c r="BM33" s="8"/>
      <c r="BN33" s="41"/>
      <c r="BO33" s="278"/>
      <c r="BP33" s="43"/>
      <c r="BQ33" s="10"/>
      <c r="BR33" s="12"/>
      <c r="BT33" s="12"/>
      <c r="BU33" s="7"/>
      <c r="BV33" s="8"/>
      <c r="BW33" s="8"/>
      <c r="BX33" s="8"/>
      <c r="BY33" s="8"/>
      <c r="BZ33" s="41"/>
      <c r="CA33" s="278"/>
      <c r="CB33" s="43"/>
      <c r="CC33" s="10"/>
      <c r="CD33" s="12"/>
      <c r="CF33" s="12"/>
      <c r="CG33" s="7"/>
      <c r="CH33" s="8"/>
      <c r="CI33" s="8"/>
      <c r="CJ33" s="8"/>
      <c r="CK33" s="8"/>
      <c r="CL33" s="41"/>
      <c r="CM33" s="278"/>
      <c r="CN33" s="43"/>
      <c r="CO33" s="10"/>
      <c r="CP33" s="12"/>
      <c r="CR33" s="12"/>
      <c r="CS33" s="7"/>
      <c r="CT33" s="8"/>
      <c r="CU33" s="8"/>
      <c r="CV33" s="8"/>
      <c r="CW33" s="8"/>
      <c r="CX33" s="41"/>
      <c r="CY33" s="278"/>
      <c r="CZ33" s="43"/>
      <c r="DA33" s="10"/>
      <c r="DB33" s="12"/>
      <c r="DD33" s="12"/>
      <c r="DE33" s="7"/>
      <c r="DF33" s="8"/>
      <c r="DG33" s="8"/>
      <c r="DH33" s="8"/>
      <c r="DI33" s="8"/>
      <c r="DJ33" s="41"/>
      <c r="DK33" s="278"/>
      <c r="DL33" s="43"/>
      <c r="DM33" s="10"/>
      <c r="DN33" s="12"/>
      <c r="DT33" s="39"/>
      <c r="DU33" s="40"/>
      <c r="DV33" s="40"/>
      <c r="EE33" s="39"/>
      <c r="EF33" s="40"/>
      <c r="EG33" s="40"/>
      <c r="EP33" s="39"/>
      <c r="EQ33" s="40"/>
      <c r="ER33" s="40"/>
      <c r="FA33" s="39"/>
      <c r="FB33" s="40"/>
      <c r="FC33" s="40"/>
      <c r="FL33" s="39"/>
      <c r="FM33" s="40"/>
      <c r="FN33" s="40"/>
      <c r="FW33" s="39"/>
      <c r="FX33" s="40"/>
      <c r="FY33" s="40"/>
      <c r="GH33" s="39"/>
      <c r="GI33" s="40"/>
      <c r="GJ33" s="40"/>
      <c r="GS33" s="39"/>
      <c r="GT33" s="40"/>
      <c r="GU33" s="40"/>
    </row>
    <row r="34" spans="1:203" s="4" customFormat="1" ht="15.6" x14ac:dyDescent="0.3">
      <c r="A34" s="12"/>
      <c r="B34" s="145">
        <v>45693</v>
      </c>
      <c r="C34" s="141"/>
      <c r="D34" s="142"/>
      <c r="E34" s="142"/>
      <c r="F34" s="142"/>
      <c r="G34" s="143"/>
      <c r="H34" s="277"/>
      <c r="I34" s="144"/>
      <c r="J34" s="272">
        <f>J32-D34</f>
        <v>31408.33</v>
      </c>
      <c r="K34" s="12"/>
      <c r="M34" s="12"/>
      <c r="N34" s="145">
        <v>45693</v>
      </c>
      <c r="O34" s="141"/>
      <c r="P34" s="142"/>
      <c r="Q34" s="142"/>
      <c r="R34" s="142"/>
      <c r="S34" s="143"/>
      <c r="T34" s="277"/>
      <c r="U34" s="144"/>
      <c r="V34" s="272">
        <f>V32-P34</f>
        <v>27071.33</v>
      </c>
      <c r="W34" s="12"/>
      <c r="Y34" s="12"/>
      <c r="Z34" s="145">
        <v>45693</v>
      </c>
      <c r="AA34" s="141"/>
      <c r="AB34" s="142"/>
      <c r="AC34" s="142"/>
      <c r="AD34" s="142"/>
      <c r="AE34" s="143"/>
      <c r="AF34" s="277"/>
      <c r="AG34" s="144"/>
      <c r="AH34" s="272">
        <f>AH32-AB34</f>
        <v>27071.33</v>
      </c>
      <c r="AI34" s="12"/>
      <c r="AK34" s="12"/>
      <c r="AL34" s="145">
        <v>45693</v>
      </c>
      <c r="AM34" s="141"/>
      <c r="AN34" s="142"/>
      <c r="AO34" s="142"/>
      <c r="AP34" s="142"/>
      <c r="AQ34" s="143"/>
      <c r="AR34" s="277"/>
      <c r="AS34" s="144"/>
      <c r="AT34" s="272">
        <f>AT32-AN34</f>
        <v>27071.33</v>
      </c>
      <c r="AU34" s="12"/>
      <c r="AW34" s="12"/>
      <c r="AX34" s="44">
        <v>44990</v>
      </c>
      <c r="AY34" s="34"/>
      <c r="AZ34" s="35"/>
      <c r="BA34" s="35"/>
      <c r="BB34" s="21"/>
      <c r="BC34" s="19"/>
      <c r="BD34" s="36"/>
      <c r="BE34" s="37">
        <f>BE32-AZ34</f>
        <v>3011.0000000000036</v>
      </c>
      <c r="BF34" s="12"/>
      <c r="BH34" s="12"/>
      <c r="BI34" s="145">
        <v>45693</v>
      </c>
      <c r="BJ34" s="141"/>
      <c r="BK34" s="142"/>
      <c r="BL34" s="142"/>
      <c r="BM34" s="142"/>
      <c r="BN34" s="143"/>
      <c r="BO34" s="277"/>
      <c r="BP34" s="144"/>
      <c r="BQ34" s="272">
        <f>BQ32-BK34</f>
        <v>27071.33</v>
      </c>
      <c r="BR34" s="12"/>
      <c r="BT34" s="12"/>
      <c r="BU34" s="145">
        <v>45693</v>
      </c>
      <c r="BV34" s="141"/>
      <c r="BW34" s="142"/>
      <c r="BX34" s="142"/>
      <c r="BY34" s="142"/>
      <c r="BZ34" s="143"/>
      <c r="CA34" s="277"/>
      <c r="CB34" s="144"/>
      <c r="CC34" s="272">
        <f>CC32-BW34</f>
        <v>27071.33</v>
      </c>
      <c r="CD34" s="12"/>
      <c r="CF34" s="12"/>
      <c r="CG34" s="145">
        <v>45693</v>
      </c>
      <c r="CH34" s="141"/>
      <c r="CI34" s="142"/>
      <c r="CJ34" s="142"/>
      <c r="CK34" s="142"/>
      <c r="CL34" s="143"/>
      <c r="CM34" s="277"/>
      <c r="CN34" s="144"/>
      <c r="CO34" s="272">
        <f>CO32-CI34</f>
        <v>22071.33</v>
      </c>
      <c r="CP34" s="12"/>
      <c r="CR34" s="12"/>
      <c r="CS34" s="145">
        <v>45693</v>
      </c>
      <c r="CT34" s="141"/>
      <c r="CU34" s="142"/>
      <c r="CV34" s="142"/>
      <c r="CW34" s="142"/>
      <c r="CX34" s="143"/>
      <c r="CY34" s="277"/>
      <c r="CZ34" s="144"/>
      <c r="DA34" s="272">
        <f>DA32-CU34</f>
        <v>0</v>
      </c>
      <c r="DB34" s="12"/>
      <c r="DD34" s="12"/>
      <c r="DE34" s="145">
        <v>45693</v>
      </c>
      <c r="DF34" s="141"/>
      <c r="DG34" s="142"/>
      <c r="DH34" s="142"/>
      <c r="DI34" s="142"/>
      <c r="DJ34" s="143"/>
      <c r="DK34" s="277"/>
      <c r="DL34" s="144"/>
      <c r="DM34" s="272">
        <f>DM32-DG34</f>
        <v>22071.34</v>
      </c>
      <c r="DN34" s="12"/>
      <c r="DT34" s="39"/>
      <c r="DU34" s="40"/>
      <c r="DV34" s="40"/>
      <c r="EE34" s="39"/>
      <c r="EF34" s="40"/>
      <c r="EG34" s="40"/>
      <c r="EP34" s="39"/>
      <c r="EQ34" s="40"/>
      <c r="ER34" s="40"/>
      <c r="FA34" s="39"/>
      <c r="FB34" s="40"/>
      <c r="FC34" s="40"/>
      <c r="FL34" s="39"/>
      <c r="FM34" s="40"/>
      <c r="FN34" s="40"/>
      <c r="FW34" s="39"/>
      <c r="FX34" s="40"/>
      <c r="FY34" s="40"/>
      <c r="GH34" s="39"/>
      <c r="GI34" s="40"/>
      <c r="GJ34" s="40"/>
      <c r="GS34" s="39"/>
      <c r="GT34" s="40"/>
      <c r="GU34" s="40"/>
    </row>
    <row r="35" spans="1:203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41"/>
      <c r="BC35" s="45"/>
      <c r="BD35" s="43"/>
      <c r="BE35" s="8"/>
      <c r="BF35" s="12"/>
      <c r="BH35" s="12"/>
      <c r="BI35" s="7"/>
      <c r="BJ35" s="8"/>
      <c r="BK35" s="8"/>
      <c r="BL35" s="8"/>
      <c r="BM35" s="8"/>
      <c r="BN35" s="41"/>
      <c r="BO35" s="278"/>
      <c r="BP35" s="43"/>
      <c r="BQ35" s="10"/>
      <c r="BR35" s="12"/>
      <c r="BT35" s="12"/>
      <c r="BU35" s="7"/>
      <c r="BV35" s="8"/>
      <c r="BW35" s="8"/>
      <c r="BX35" s="8"/>
      <c r="BY35" s="8"/>
      <c r="BZ35" s="41"/>
      <c r="CA35" s="278"/>
      <c r="CB35" s="43"/>
      <c r="CC35" s="10"/>
      <c r="CD35" s="12"/>
      <c r="CF35" s="12"/>
      <c r="CG35" s="7"/>
      <c r="CH35" s="8"/>
      <c r="CI35" s="8"/>
      <c r="CJ35" s="8"/>
      <c r="CK35" s="8"/>
      <c r="CL35" s="41"/>
      <c r="CM35" s="278"/>
      <c r="CN35" s="43"/>
      <c r="CO35" s="10"/>
      <c r="CP35" s="12"/>
      <c r="CR35" s="12"/>
      <c r="CS35" s="7"/>
      <c r="CT35" s="8"/>
      <c r="CU35" s="8"/>
      <c r="CV35" s="8"/>
      <c r="CW35" s="8"/>
      <c r="CX35" s="41"/>
      <c r="CY35" s="278"/>
      <c r="CZ35" s="43"/>
      <c r="DA35" s="10"/>
      <c r="DB35" s="12"/>
      <c r="DD35" s="12"/>
      <c r="DE35" s="7"/>
      <c r="DF35" s="8"/>
      <c r="DG35" s="8"/>
      <c r="DH35" s="8"/>
      <c r="DI35" s="8"/>
      <c r="DJ35" s="41"/>
      <c r="DK35" s="278"/>
      <c r="DL35" s="43"/>
      <c r="DM35" s="10"/>
      <c r="DN35" s="12"/>
      <c r="DT35" s="39"/>
      <c r="DU35" s="40"/>
      <c r="DV35" s="40"/>
      <c r="EE35" s="39"/>
      <c r="EF35" s="40"/>
      <c r="EG35" s="40"/>
      <c r="EP35" s="39"/>
      <c r="EQ35" s="40"/>
      <c r="ER35" s="40"/>
      <c r="FA35" s="39"/>
      <c r="FB35" s="40"/>
      <c r="FC35" s="40"/>
      <c r="FL35" s="39"/>
      <c r="FM35" s="40"/>
      <c r="FN35" s="40"/>
      <c r="FW35" s="39"/>
      <c r="FX35" s="40"/>
      <c r="FY35" s="40"/>
      <c r="GH35" s="39"/>
      <c r="GI35" s="40"/>
      <c r="GJ35" s="40"/>
      <c r="GS35" s="39"/>
      <c r="GT35" s="40"/>
      <c r="GU35" s="40"/>
    </row>
    <row r="36" spans="1:203" s="4" customFormat="1" ht="15.6" x14ac:dyDescent="0.3">
      <c r="A36" s="12"/>
      <c r="B36" s="145">
        <v>45721</v>
      </c>
      <c r="C36" s="141"/>
      <c r="D36" s="142"/>
      <c r="E36" s="142"/>
      <c r="F36" s="142"/>
      <c r="G36" s="143"/>
      <c r="H36" s="277"/>
      <c r="I36" s="144"/>
      <c r="J36" s="272">
        <f>J34-D36</f>
        <v>31408.33</v>
      </c>
      <c r="K36" s="12"/>
      <c r="M36" s="12"/>
      <c r="N36" s="145">
        <v>45721</v>
      </c>
      <c r="O36" s="141"/>
      <c r="P36" s="142"/>
      <c r="Q36" s="142"/>
      <c r="R36" s="142"/>
      <c r="S36" s="143"/>
      <c r="T36" s="277"/>
      <c r="U36" s="144"/>
      <c r="V36" s="272">
        <f>V34-P36</f>
        <v>27071.33</v>
      </c>
      <c r="W36" s="12"/>
      <c r="Y36" s="12"/>
      <c r="Z36" s="145">
        <v>45721</v>
      </c>
      <c r="AA36" s="141"/>
      <c r="AB36" s="142"/>
      <c r="AC36" s="142"/>
      <c r="AD36" s="142"/>
      <c r="AE36" s="143"/>
      <c r="AF36" s="277"/>
      <c r="AG36" s="144"/>
      <c r="AH36" s="272">
        <f>AH34-AB36</f>
        <v>27071.33</v>
      </c>
      <c r="AI36" s="12"/>
      <c r="AK36" s="12"/>
      <c r="AL36" s="145">
        <v>45721</v>
      </c>
      <c r="AM36" s="141"/>
      <c r="AN36" s="142"/>
      <c r="AO36" s="142"/>
      <c r="AP36" s="142"/>
      <c r="AQ36" s="143"/>
      <c r="AR36" s="277"/>
      <c r="AS36" s="144"/>
      <c r="AT36" s="272">
        <f>AT34-AN36</f>
        <v>27071.33</v>
      </c>
      <c r="AU36" s="12"/>
      <c r="AW36" s="12"/>
      <c r="AX36" s="44">
        <v>45021</v>
      </c>
      <c r="AY36" s="34"/>
      <c r="AZ36" s="35"/>
      <c r="BA36" s="35"/>
      <c r="BB36" s="21"/>
      <c r="BC36" s="19"/>
      <c r="BD36" s="36"/>
      <c r="BE36" s="37">
        <f>BE34-AZ36</f>
        <v>3011.0000000000036</v>
      </c>
      <c r="BF36" s="12"/>
      <c r="BH36" s="12"/>
      <c r="BI36" s="145">
        <v>45721</v>
      </c>
      <c r="BJ36" s="141"/>
      <c r="BK36" s="142"/>
      <c r="BL36" s="142"/>
      <c r="BM36" s="142"/>
      <c r="BN36" s="143"/>
      <c r="BO36" s="277"/>
      <c r="BP36" s="144"/>
      <c r="BQ36" s="272">
        <f>BQ34-BK36</f>
        <v>27071.33</v>
      </c>
      <c r="BR36" s="12"/>
      <c r="BT36" s="12"/>
      <c r="BU36" s="145">
        <v>45721</v>
      </c>
      <c r="BV36" s="141"/>
      <c r="BW36" s="142"/>
      <c r="BX36" s="142"/>
      <c r="BY36" s="142"/>
      <c r="BZ36" s="143"/>
      <c r="CA36" s="277"/>
      <c r="CB36" s="144"/>
      <c r="CC36" s="272">
        <f>CC34-BW36</f>
        <v>27071.33</v>
      </c>
      <c r="CD36" s="12"/>
      <c r="CF36" s="12"/>
      <c r="CG36" s="145">
        <v>45721</v>
      </c>
      <c r="CH36" s="141"/>
      <c r="CI36" s="142"/>
      <c r="CJ36" s="142"/>
      <c r="CK36" s="142"/>
      <c r="CL36" s="143"/>
      <c r="CM36" s="277"/>
      <c r="CN36" s="144"/>
      <c r="CO36" s="272">
        <f>CO34-CI36</f>
        <v>22071.33</v>
      </c>
      <c r="CP36" s="12"/>
      <c r="CR36" s="12"/>
      <c r="CS36" s="145">
        <v>45721</v>
      </c>
      <c r="CT36" s="141"/>
      <c r="CU36" s="142"/>
      <c r="CV36" s="142"/>
      <c r="CW36" s="142"/>
      <c r="CX36" s="143"/>
      <c r="CY36" s="277"/>
      <c r="CZ36" s="144"/>
      <c r="DA36" s="272">
        <f>DA34-CU36</f>
        <v>0</v>
      </c>
      <c r="DB36" s="12"/>
      <c r="DD36" s="12"/>
      <c r="DE36" s="145">
        <v>45721</v>
      </c>
      <c r="DF36" s="141"/>
      <c r="DG36" s="142"/>
      <c r="DH36" s="142"/>
      <c r="DI36" s="142"/>
      <c r="DJ36" s="143"/>
      <c r="DK36" s="277"/>
      <c r="DL36" s="144"/>
      <c r="DM36" s="272">
        <f>DM34-DG36</f>
        <v>22071.34</v>
      </c>
      <c r="DN36" s="12"/>
      <c r="DO36" s="40"/>
      <c r="DP36" s="40"/>
      <c r="DX36" s="39"/>
      <c r="DY36" s="40"/>
      <c r="DZ36" s="40"/>
      <c r="EI36" s="39"/>
      <c r="EJ36" s="40"/>
      <c r="EK36" s="40"/>
      <c r="ET36" s="39"/>
      <c r="EU36" s="40"/>
      <c r="EV36" s="40"/>
      <c r="FE36" s="39"/>
      <c r="FF36" s="40"/>
      <c r="FG36" s="40"/>
    </row>
    <row r="37" spans="1:203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41"/>
      <c r="BC37" s="45"/>
      <c r="BD37" s="43"/>
      <c r="BE37" s="8"/>
      <c r="BF37" s="12"/>
      <c r="BH37" s="12"/>
      <c r="BI37" s="7"/>
      <c r="BJ37" s="8"/>
      <c r="BK37" s="8"/>
      <c r="BL37" s="8"/>
      <c r="BM37" s="8"/>
      <c r="BN37" s="41"/>
      <c r="BO37" s="278"/>
      <c r="BP37" s="43"/>
      <c r="BQ37" s="10"/>
      <c r="BR37" s="12"/>
      <c r="BT37" s="12"/>
      <c r="BU37" s="7"/>
      <c r="BV37" s="8"/>
      <c r="BW37" s="8"/>
      <c r="BX37" s="8"/>
      <c r="BY37" s="8"/>
      <c r="BZ37" s="41"/>
      <c r="CA37" s="278"/>
      <c r="CB37" s="43"/>
      <c r="CC37" s="10"/>
      <c r="CD37" s="12"/>
      <c r="CF37" s="12"/>
      <c r="CG37" s="7"/>
      <c r="CH37" s="8"/>
      <c r="CI37" s="8"/>
      <c r="CJ37" s="8"/>
      <c r="CK37" s="8"/>
      <c r="CL37" s="41"/>
      <c r="CM37" s="278"/>
      <c r="CN37" s="43"/>
      <c r="CO37" s="10"/>
      <c r="CP37" s="12"/>
      <c r="CR37" s="12"/>
      <c r="CS37" s="7"/>
      <c r="CT37" s="8"/>
      <c r="CU37" s="8"/>
      <c r="CV37" s="8"/>
      <c r="CW37" s="8"/>
      <c r="CX37" s="41"/>
      <c r="CY37" s="278"/>
      <c r="CZ37" s="43"/>
      <c r="DA37" s="10"/>
      <c r="DB37" s="12"/>
      <c r="DD37" s="12"/>
      <c r="DE37" s="7"/>
      <c r="DF37" s="8"/>
      <c r="DG37" s="8"/>
      <c r="DH37" s="8"/>
      <c r="DI37" s="8"/>
      <c r="DJ37" s="41"/>
      <c r="DK37" s="278"/>
      <c r="DL37" s="43"/>
      <c r="DM37" s="10"/>
      <c r="DN37" s="12"/>
      <c r="DO37" s="40"/>
      <c r="DP37" s="40"/>
      <c r="DX37" s="39"/>
      <c r="DY37" s="40"/>
      <c r="DZ37" s="40"/>
      <c r="EI37" s="39"/>
      <c r="EJ37" s="40"/>
      <c r="EK37" s="40"/>
      <c r="ET37" s="39"/>
      <c r="EU37" s="40"/>
      <c r="EV37" s="40"/>
      <c r="FE37" s="39"/>
      <c r="FF37" s="40"/>
      <c r="FG37" s="40"/>
    </row>
    <row r="38" spans="1:203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31408.33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27071.33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27071.33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27071.33</v>
      </c>
      <c r="AU38" s="12"/>
      <c r="AW38" s="12"/>
      <c r="AX38" s="44">
        <v>45051</v>
      </c>
      <c r="AY38" s="34"/>
      <c r="AZ38" s="35"/>
      <c r="BA38" s="35"/>
      <c r="BB38" s="21"/>
      <c r="BC38" s="19"/>
      <c r="BD38" s="36"/>
      <c r="BE38" s="37">
        <f>BE36-AZ38</f>
        <v>3011.0000000000036</v>
      </c>
      <c r="BF38" s="12"/>
      <c r="BH38" s="12"/>
      <c r="BI38" s="145">
        <v>45752</v>
      </c>
      <c r="BJ38" s="141"/>
      <c r="BK38" s="142"/>
      <c r="BL38" s="142"/>
      <c r="BM38" s="142"/>
      <c r="BN38" s="143"/>
      <c r="BO38" s="277"/>
      <c r="BP38" s="144"/>
      <c r="BQ38" s="272">
        <f>BQ36-BK38</f>
        <v>27071.33</v>
      </c>
      <c r="BR38" s="12"/>
      <c r="BT38" s="12"/>
      <c r="BU38" s="145">
        <v>45752</v>
      </c>
      <c r="BV38" s="141"/>
      <c r="BW38" s="142"/>
      <c r="BX38" s="142"/>
      <c r="BY38" s="142"/>
      <c r="BZ38" s="143"/>
      <c r="CA38" s="277"/>
      <c r="CB38" s="144"/>
      <c r="CC38" s="272">
        <f>CC36-BW38</f>
        <v>27071.33</v>
      </c>
      <c r="CD38" s="12"/>
      <c r="CF38" s="12"/>
      <c r="CG38" s="145">
        <v>45752</v>
      </c>
      <c r="CH38" s="141"/>
      <c r="CI38" s="142"/>
      <c r="CJ38" s="142"/>
      <c r="CK38" s="142"/>
      <c r="CL38" s="143"/>
      <c r="CM38" s="277"/>
      <c r="CN38" s="144"/>
      <c r="CO38" s="272">
        <f>CO36-CI38</f>
        <v>22071.33</v>
      </c>
      <c r="CP38" s="12"/>
      <c r="CR38" s="12"/>
      <c r="CS38" s="145">
        <v>45752</v>
      </c>
      <c r="CT38" s="141"/>
      <c r="CU38" s="142"/>
      <c r="CV38" s="142"/>
      <c r="CW38" s="142"/>
      <c r="CX38" s="143"/>
      <c r="CY38" s="277"/>
      <c r="CZ38" s="144"/>
      <c r="DA38" s="272">
        <f>DA36-CU38</f>
        <v>0</v>
      </c>
      <c r="DB38" s="12"/>
      <c r="DD38" s="12"/>
      <c r="DE38" s="145">
        <v>45752</v>
      </c>
      <c r="DF38" s="141"/>
      <c r="DG38" s="142"/>
      <c r="DH38" s="142"/>
      <c r="DI38" s="142"/>
      <c r="DJ38" s="143"/>
      <c r="DK38" s="277"/>
      <c r="DL38" s="144"/>
      <c r="DM38" s="272">
        <f>DM36-DG38</f>
        <v>22071.34</v>
      </c>
      <c r="DN38" s="12"/>
      <c r="DO38" s="40"/>
      <c r="DP38" s="40"/>
      <c r="DX38" s="39"/>
      <c r="DY38" s="40"/>
      <c r="DZ38" s="40"/>
      <c r="EI38" s="39"/>
      <c r="EJ38" s="40"/>
      <c r="EK38" s="40"/>
      <c r="ET38" s="39"/>
      <c r="EU38" s="40"/>
      <c r="EV38" s="40"/>
      <c r="FE38" s="39"/>
      <c r="FF38" s="40"/>
      <c r="FG38" s="40"/>
    </row>
    <row r="39" spans="1:203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41"/>
      <c r="BC39" s="45"/>
      <c r="BD39" s="43"/>
      <c r="BE39" s="8"/>
      <c r="BF39" s="12"/>
      <c r="BH39" s="12"/>
      <c r="BI39" s="7"/>
      <c r="BJ39" s="8"/>
      <c r="BK39" s="8"/>
      <c r="BL39" s="8"/>
      <c r="BM39" s="8"/>
      <c r="BN39" s="41"/>
      <c r="BO39" s="278"/>
      <c r="BP39" s="43"/>
      <c r="BQ39" s="10"/>
      <c r="BR39" s="12"/>
      <c r="BT39" s="12"/>
      <c r="BU39" s="7"/>
      <c r="BV39" s="8"/>
      <c r="BW39" s="8"/>
      <c r="BX39" s="8"/>
      <c r="BY39" s="8"/>
      <c r="BZ39" s="41"/>
      <c r="CA39" s="278"/>
      <c r="CB39" s="43"/>
      <c r="CC39" s="10"/>
      <c r="CD39" s="12"/>
      <c r="CF39" s="12"/>
      <c r="CG39" s="7"/>
      <c r="CH39" s="8"/>
      <c r="CI39" s="8"/>
      <c r="CJ39" s="8"/>
      <c r="CK39" s="8"/>
      <c r="CL39" s="41"/>
      <c r="CM39" s="278"/>
      <c r="CN39" s="43"/>
      <c r="CO39" s="10"/>
      <c r="CP39" s="12"/>
      <c r="CR39" s="12"/>
      <c r="CS39" s="7"/>
      <c r="CT39" s="8"/>
      <c r="CU39" s="8"/>
      <c r="CV39" s="8"/>
      <c r="CW39" s="8"/>
      <c r="CX39" s="41"/>
      <c r="CY39" s="278"/>
      <c r="CZ39" s="43"/>
      <c r="DA39" s="10"/>
      <c r="DB39" s="12"/>
      <c r="DD39" s="12"/>
      <c r="DE39" s="7"/>
      <c r="DF39" s="8"/>
      <c r="DG39" s="8"/>
      <c r="DH39" s="8"/>
      <c r="DI39" s="8"/>
      <c r="DJ39" s="41"/>
      <c r="DK39" s="278"/>
      <c r="DL39" s="43"/>
      <c r="DM39" s="10"/>
      <c r="DN39" s="12"/>
      <c r="DT39" s="39"/>
      <c r="DU39" s="40"/>
      <c r="DV39" s="40"/>
    </row>
    <row r="40" spans="1:203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31408.33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27071.33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27071.33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27071.33</v>
      </c>
      <c r="AU40" s="12"/>
      <c r="AW40" s="12"/>
      <c r="AX40" s="44" t="s">
        <v>22</v>
      </c>
      <c r="AY40" s="123"/>
      <c r="AZ40" s="124"/>
      <c r="BA40" s="124"/>
      <c r="BB40" s="21"/>
      <c r="BC40" s="19"/>
      <c r="BD40" s="36"/>
      <c r="BE40" s="125">
        <f>BE36-AZ40</f>
        <v>3011.0000000000036</v>
      </c>
      <c r="BF40" s="12"/>
      <c r="BH40" s="12"/>
      <c r="BI40" s="145"/>
      <c r="BJ40" s="146"/>
      <c r="BK40" s="147"/>
      <c r="BL40" s="792"/>
      <c r="BM40" s="792"/>
      <c r="BN40" s="143"/>
      <c r="BO40" s="277"/>
      <c r="BP40" s="144"/>
      <c r="BQ40" s="272">
        <f>BQ38-BK40</f>
        <v>27071.33</v>
      </c>
      <c r="BR40" s="12"/>
      <c r="BT40" s="12"/>
      <c r="BU40" s="145"/>
      <c r="BV40" s="146"/>
      <c r="BW40" s="147"/>
      <c r="BX40" s="792"/>
      <c r="BY40" s="792"/>
      <c r="BZ40" s="143"/>
      <c r="CA40" s="277"/>
      <c r="CB40" s="144"/>
      <c r="CC40" s="272">
        <f>CC38-BW40</f>
        <v>27071.33</v>
      </c>
      <c r="CD40" s="12"/>
      <c r="CF40" s="12"/>
      <c r="CG40" s="145"/>
      <c r="CH40" s="146"/>
      <c r="CI40" s="147"/>
      <c r="CJ40" s="792"/>
      <c r="CK40" s="792"/>
      <c r="CL40" s="143"/>
      <c r="CM40" s="277"/>
      <c r="CN40" s="144"/>
      <c r="CO40" s="272">
        <f>CO38-CI40</f>
        <v>22071.33</v>
      </c>
      <c r="CP40" s="12"/>
      <c r="CR40" s="12"/>
      <c r="CS40" s="145"/>
      <c r="CT40" s="146"/>
      <c r="CU40" s="147"/>
      <c r="CV40" s="792"/>
      <c r="CW40" s="792"/>
      <c r="CX40" s="143"/>
      <c r="CY40" s="277"/>
      <c r="CZ40" s="144"/>
      <c r="DA40" s="272">
        <f>DA38-CU40</f>
        <v>0</v>
      </c>
      <c r="DB40" s="12"/>
      <c r="DD40" s="12"/>
      <c r="DE40" s="145"/>
      <c r="DF40" s="146"/>
      <c r="DG40" s="147"/>
      <c r="DH40" s="792"/>
      <c r="DI40" s="792"/>
      <c r="DJ40" s="143"/>
      <c r="DK40" s="277"/>
      <c r="DL40" s="144"/>
      <c r="DM40" s="272">
        <f>DM38-DG40</f>
        <v>22071.34</v>
      </c>
      <c r="DN40" s="12"/>
      <c r="DT40" s="39"/>
      <c r="DU40" s="40"/>
      <c r="DV40" s="40"/>
    </row>
    <row r="41" spans="1:203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41"/>
      <c r="BC41" s="45"/>
      <c r="BD41" s="43"/>
      <c r="BE41" s="8"/>
      <c r="BF41" s="12"/>
      <c r="BH41" s="12"/>
      <c r="BI41" s="7"/>
      <c r="BJ41" s="8"/>
      <c r="BK41" s="8"/>
      <c r="BL41" s="8"/>
      <c r="BM41" s="8"/>
      <c r="BN41" s="41"/>
      <c r="BO41" s="278"/>
      <c r="BP41" s="43"/>
      <c r="BQ41" s="10"/>
      <c r="BR41" s="12"/>
      <c r="BT41" s="12"/>
      <c r="BU41" s="7"/>
      <c r="BV41" s="8"/>
      <c r="BW41" s="8"/>
      <c r="BX41" s="8"/>
      <c r="BY41" s="8"/>
      <c r="BZ41" s="41"/>
      <c r="CA41" s="278"/>
      <c r="CB41" s="43"/>
      <c r="CC41" s="10"/>
      <c r="CD41" s="12"/>
      <c r="CF41" s="12"/>
      <c r="CG41" s="7"/>
      <c r="CH41" s="8"/>
      <c r="CI41" s="8"/>
      <c r="CJ41" s="8"/>
      <c r="CK41" s="8"/>
      <c r="CL41" s="41"/>
      <c r="CM41" s="278"/>
      <c r="CN41" s="43"/>
      <c r="CO41" s="10"/>
      <c r="CP41" s="12"/>
      <c r="CR41" s="12"/>
      <c r="CS41" s="7"/>
      <c r="CT41" s="8"/>
      <c r="CU41" s="8"/>
      <c r="CV41" s="8"/>
      <c r="CW41" s="8"/>
      <c r="CX41" s="41"/>
      <c r="CY41" s="278"/>
      <c r="CZ41" s="43"/>
      <c r="DA41" s="10"/>
      <c r="DB41" s="12"/>
      <c r="DD41" s="12"/>
      <c r="DE41" s="7"/>
      <c r="DF41" s="8"/>
      <c r="DG41" s="8"/>
      <c r="DH41" s="8"/>
      <c r="DI41" s="8"/>
      <c r="DJ41" s="41"/>
      <c r="DK41" s="278"/>
      <c r="DL41" s="43"/>
      <c r="DM41" s="10"/>
      <c r="DN41" s="12"/>
      <c r="DT41" s="39"/>
      <c r="DU41" s="40"/>
      <c r="DV41" s="40"/>
    </row>
    <row r="42" spans="1:203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21"/>
      <c r="BC42" s="19"/>
      <c r="BD42" s="36"/>
      <c r="BE42" s="37">
        <f>BE38-AZ42</f>
        <v>3011.0000000000036</v>
      </c>
      <c r="BF42" s="12"/>
      <c r="BH42" s="12"/>
      <c r="BI42" s="47" t="s">
        <v>22</v>
      </c>
      <c r="BJ42" s="34"/>
      <c r="BK42" s="35"/>
      <c r="BL42" s="35"/>
      <c r="BM42" s="35"/>
      <c r="BN42" s="21"/>
      <c r="BO42" s="280"/>
      <c r="BP42" s="36"/>
      <c r="BQ42" s="36"/>
      <c r="BR42" s="12"/>
      <c r="BT42" s="12"/>
      <c r="BU42" s="47" t="s">
        <v>22</v>
      </c>
      <c r="BV42" s="34"/>
      <c r="BW42" s="35"/>
      <c r="BX42" s="35"/>
      <c r="BY42" s="35"/>
      <c r="BZ42" s="21"/>
      <c r="CA42" s="280"/>
      <c r="CB42" s="36"/>
      <c r="CC42" s="36"/>
      <c r="CD42" s="12"/>
      <c r="CF42" s="12"/>
      <c r="CG42" s="47" t="s">
        <v>22</v>
      </c>
      <c r="CH42" s="34"/>
      <c r="CI42" s="35"/>
      <c r="CJ42" s="35"/>
      <c r="CK42" s="35"/>
      <c r="CL42" s="21"/>
      <c r="CM42" s="280"/>
      <c r="CN42" s="36"/>
      <c r="CO42" s="36"/>
      <c r="CP42" s="12"/>
      <c r="CR42" s="12"/>
      <c r="CS42" s="47" t="s">
        <v>22</v>
      </c>
      <c r="CT42" s="34"/>
      <c r="CU42" s="35"/>
      <c r="CV42" s="35"/>
      <c r="CW42" s="35"/>
      <c r="CX42" s="21"/>
      <c r="CY42" s="280"/>
      <c r="CZ42" s="36"/>
      <c r="DA42" s="36"/>
      <c r="DB42" s="12"/>
      <c r="DD42" s="12"/>
      <c r="DE42" s="47" t="s">
        <v>22</v>
      </c>
      <c r="DF42" s="34"/>
      <c r="DG42" s="35"/>
      <c r="DH42" s="35"/>
      <c r="DI42" s="35"/>
      <c r="DJ42" s="21"/>
      <c r="DK42" s="280"/>
      <c r="DL42" s="36"/>
      <c r="DM42" s="36"/>
      <c r="DN42" s="12"/>
      <c r="DT42" s="39"/>
      <c r="DU42" s="40"/>
      <c r="DV42" s="40"/>
    </row>
    <row r="43" spans="1:203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41"/>
      <c r="BC43" s="45"/>
      <c r="BD43" s="43"/>
      <c r="BE43" s="8"/>
      <c r="BF43" s="12"/>
      <c r="BH43" s="12"/>
      <c r="BI43" s="7"/>
      <c r="BJ43" s="8"/>
      <c r="BK43" s="8"/>
      <c r="BL43" s="8"/>
      <c r="BM43" s="8"/>
      <c r="BN43" s="41"/>
      <c r="BO43" s="278"/>
      <c r="BP43" s="43"/>
      <c r="BQ43" s="10"/>
      <c r="BR43" s="12"/>
      <c r="BT43" s="12"/>
      <c r="BU43" s="7"/>
      <c r="BV43" s="8"/>
      <c r="BW43" s="8"/>
      <c r="BX43" s="8"/>
      <c r="BY43" s="8"/>
      <c r="BZ43" s="41"/>
      <c r="CA43" s="278"/>
      <c r="CB43" s="43"/>
      <c r="CC43" s="10"/>
      <c r="CD43" s="12"/>
      <c r="CF43" s="12"/>
      <c r="CG43" s="7"/>
      <c r="CH43" s="8"/>
      <c r="CI43" s="8"/>
      <c r="CJ43" s="8"/>
      <c r="CK43" s="8"/>
      <c r="CL43" s="41"/>
      <c r="CM43" s="278"/>
      <c r="CN43" s="43"/>
      <c r="CO43" s="10"/>
      <c r="CP43" s="12"/>
      <c r="CR43" s="12"/>
      <c r="CS43" s="7"/>
      <c r="CT43" s="8"/>
      <c r="CU43" s="8"/>
      <c r="CV43" s="8"/>
      <c r="CW43" s="8"/>
      <c r="CX43" s="41"/>
      <c r="CY43" s="278"/>
      <c r="CZ43" s="43"/>
      <c r="DA43" s="10"/>
      <c r="DB43" s="12"/>
      <c r="DD43" s="12"/>
      <c r="DE43" s="7"/>
      <c r="DF43" s="8"/>
      <c r="DG43" s="8"/>
      <c r="DH43" s="8"/>
      <c r="DI43" s="8"/>
      <c r="DJ43" s="41"/>
      <c r="DK43" s="278"/>
      <c r="DL43" s="43"/>
      <c r="DM43" s="10"/>
      <c r="DN43" s="12"/>
      <c r="DT43" s="39"/>
      <c r="DU43" s="40"/>
      <c r="DV43" s="40"/>
    </row>
    <row r="44" spans="1:203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31408.33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27071.33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27071.33</v>
      </c>
      <c r="AI44" s="12"/>
      <c r="AK44" s="12"/>
      <c r="AL44" s="145" t="s">
        <v>78</v>
      </c>
      <c r="AM44" s="141"/>
      <c r="AN44" s="142"/>
      <c r="AO44" s="142"/>
      <c r="AP44" s="142"/>
      <c r="AQ44" s="143"/>
      <c r="AR44" s="277"/>
      <c r="AS44" s="144"/>
      <c r="AT44" s="272">
        <f>AT40-AN44</f>
        <v>27071.33</v>
      </c>
      <c r="AU44" s="12"/>
      <c r="AW44" s="12"/>
      <c r="AX44" s="44" t="s">
        <v>74</v>
      </c>
      <c r="AY44" s="34"/>
      <c r="AZ44" s="35"/>
      <c r="BA44" s="35"/>
      <c r="BB44" s="21"/>
      <c r="BC44" s="19"/>
      <c r="BD44" s="36"/>
      <c r="BE44" s="37">
        <f>BE42-AZ44</f>
        <v>3011.0000000000036</v>
      </c>
      <c r="BF44" s="12"/>
      <c r="BH44" s="12"/>
      <c r="BI44" s="145" t="s">
        <v>78</v>
      </c>
      <c r="BJ44" s="141"/>
      <c r="BK44" s="142"/>
      <c r="BL44" s="142"/>
      <c r="BM44" s="142"/>
      <c r="BN44" s="143"/>
      <c r="BO44" s="277"/>
      <c r="BP44" s="144"/>
      <c r="BQ44" s="272">
        <f>BQ40-BK44</f>
        <v>27071.33</v>
      </c>
      <c r="BR44" s="12"/>
      <c r="BT44" s="12"/>
      <c r="BU44" s="145" t="s">
        <v>78</v>
      </c>
      <c r="BV44" s="141"/>
      <c r="BW44" s="142"/>
      <c r="BX44" s="142"/>
      <c r="BY44" s="142"/>
      <c r="BZ44" s="143"/>
      <c r="CA44" s="277"/>
      <c r="CB44" s="144"/>
      <c r="CC44" s="272">
        <f>CC40-BW44</f>
        <v>27071.33</v>
      </c>
      <c r="CD44" s="12"/>
      <c r="CF44" s="12"/>
      <c r="CG44" s="145" t="s">
        <v>78</v>
      </c>
      <c r="CH44" s="141"/>
      <c r="CI44" s="142"/>
      <c r="CJ44" s="142"/>
      <c r="CK44" s="142"/>
      <c r="CL44" s="143"/>
      <c r="CM44" s="277"/>
      <c r="CN44" s="144"/>
      <c r="CO44" s="272">
        <f>CO40-CI44</f>
        <v>22071.33</v>
      </c>
      <c r="CP44" s="12"/>
      <c r="CR44" s="12"/>
      <c r="CS44" s="145" t="s">
        <v>78</v>
      </c>
      <c r="CT44" s="141"/>
      <c r="CU44" s="142"/>
      <c r="CV44" s="142"/>
      <c r="CW44" s="142"/>
      <c r="CX44" s="143"/>
      <c r="CY44" s="277"/>
      <c r="CZ44" s="144"/>
      <c r="DA44" s="272">
        <f>DA36+CU44</f>
        <v>0</v>
      </c>
      <c r="DB44" s="12"/>
      <c r="DD44" s="12"/>
      <c r="DE44" s="145" t="s">
        <v>78</v>
      </c>
      <c r="DF44" s="141"/>
      <c r="DG44" s="142"/>
      <c r="DH44" s="142"/>
      <c r="DI44" s="142"/>
      <c r="DJ44" s="143"/>
      <c r="DK44" s="277"/>
      <c r="DL44" s="144"/>
      <c r="DM44" s="272">
        <f>DM40-DG44</f>
        <v>22071.34</v>
      </c>
      <c r="DN44" s="12"/>
      <c r="DT44" s="39"/>
      <c r="DU44" s="40"/>
      <c r="DV44" s="40"/>
    </row>
    <row r="45" spans="1:203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41"/>
      <c r="BC45" s="45"/>
      <c r="BD45" s="43"/>
      <c r="BE45" s="8"/>
      <c r="BF45" s="12"/>
      <c r="BH45" s="12"/>
      <c r="BI45" s="7"/>
      <c r="BJ45" s="8"/>
      <c r="BK45" s="8"/>
      <c r="BL45" s="8"/>
      <c r="BM45" s="8"/>
      <c r="BN45" s="41"/>
      <c r="BO45" s="278"/>
      <c r="BP45" s="43"/>
      <c r="BQ45" s="10"/>
      <c r="BR45" s="12"/>
      <c r="BT45" s="12"/>
      <c r="BU45" s="7"/>
      <c r="BV45" s="8"/>
      <c r="BW45" s="8"/>
      <c r="BX45" s="8"/>
      <c r="BY45" s="8"/>
      <c r="BZ45" s="41"/>
      <c r="CA45" s="278"/>
      <c r="CB45" s="43"/>
      <c r="CC45" s="10"/>
      <c r="CD45" s="12"/>
      <c r="CF45" s="12"/>
      <c r="CG45" s="7"/>
      <c r="CH45" s="8"/>
      <c r="CI45" s="8"/>
      <c r="CJ45" s="8"/>
      <c r="CK45" s="8"/>
      <c r="CL45" s="41"/>
      <c r="CM45" s="278"/>
      <c r="CN45" s="43"/>
      <c r="CO45" s="10"/>
      <c r="CP45" s="12"/>
      <c r="CR45" s="12"/>
      <c r="CS45" s="7"/>
      <c r="CT45" s="8"/>
      <c r="CU45" s="8"/>
      <c r="CV45" s="8"/>
      <c r="CW45" s="8"/>
      <c r="CX45" s="41"/>
      <c r="CY45" s="278"/>
      <c r="CZ45" s="43"/>
      <c r="DA45" s="10"/>
      <c r="DB45" s="12"/>
      <c r="DD45" s="12"/>
      <c r="DE45" s="7"/>
      <c r="DF45" s="8"/>
      <c r="DG45" s="8"/>
      <c r="DH45" s="8"/>
      <c r="DI45" s="8"/>
      <c r="DJ45" s="41"/>
      <c r="DK45" s="278"/>
      <c r="DL45" s="43"/>
      <c r="DM45" s="10"/>
      <c r="DN45" s="12"/>
      <c r="DT45" s="39"/>
      <c r="DU45" s="40"/>
      <c r="DV45" s="40"/>
    </row>
    <row r="46" spans="1:203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31408.33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27071.33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27071.33</v>
      </c>
      <c r="AI46" s="12"/>
      <c r="AK46" s="12"/>
      <c r="AL46" s="145" t="s">
        <v>74</v>
      </c>
      <c r="AM46" s="141"/>
      <c r="AN46" s="142"/>
      <c r="AO46" s="142"/>
      <c r="AP46" s="142"/>
      <c r="AQ46" s="143"/>
      <c r="AR46" s="277"/>
      <c r="AS46" s="144"/>
      <c r="AT46" s="272">
        <f>AT44-AN46</f>
        <v>27071.33</v>
      </c>
      <c r="AU46" s="12"/>
      <c r="AW46" s="12"/>
      <c r="AX46" s="44"/>
      <c r="AY46" s="34"/>
      <c r="AZ46" s="35"/>
      <c r="BA46" s="35"/>
      <c r="BB46" s="48"/>
      <c r="BC46" s="19"/>
      <c r="BD46" s="36"/>
      <c r="BE46" s="37">
        <f>BE44-AZ46</f>
        <v>3011.0000000000036</v>
      </c>
      <c r="BF46" s="12"/>
      <c r="BH46" s="12"/>
      <c r="BI46" s="145" t="s">
        <v>74</v>
      </c>
      <c r="BJ46" s="141"/>
      <c r="BK46" s="142"/>
      <c r="BL46" s="142"/>
      <c r="BM46" s="142"/>
      <c r="BN46" s="143"/>
      <c r="BO46" s="277"/>
      <c r="BP46" s="144"/>
      <c r="BQ46" s="272">
        <f>BQ44-BK46</f>
        <v>27071.33</v>
      </c>
      <c r="BR46" s="12"/>
      <c r="BT46" s="12"/>
      <c r="BU46" s="145" t="s">
        <v>74</v>
      </c>
      <c r="BV46" s="141"/>
      <c r="BW46" s="142"/>
      <c r="BX46" s="142"/>
      <c r="BY46" s="142"/>
      <c r="BZ46" s="143"/>
      <c r="CA46" s="277"/>
      <c r="CB46" s="144"/>
      <c r="CC46" s="272">
        <f>CC44-BW46</f>
        <v>27071.33</v>
      </c>
      <c r="CD46" s="12"/>
      <c r="CF46" s="12"/>
      <c r="CG46" s="145" t="s">
        <v>74</v>
      </c>
      <c r="CH46" s="141"/>
      <c r="CI46" s="142"/>
      <c r="CJ46" s="142"/>
      <c r="CK46" s="142"/>
      <c r="CL46" s="143"/>
      <c r="CM46" s="277"/>
      <c r="CN46" s="144"/>
      <c r="CO46" s="272">
        <f>CO44-CI46</f>
        <v>22071.33</v>
      </c>
      <c r="CP46" s="12"/>
      <c r="CR46" s="12"/>
      <c r="CS46" s="145" t="s">
        <v>74</v>
      </c>
      <c r="CT46" s="141"/>
      <c r="CU46" s="142"/>
      <c r="CV46" s="142"/>
      <c r="CW46" s="142"/>
      <c r="CX46" s="143"/>
      <c r="CY46" s="277"/>
      <c r="CZ46" s="144"/>
      <c r="DA46" s="272">
        <f>DA44-CU46</f>
        <v>0</v>
      </c>
      <c r="DB46" s="12"/>
      <c r="DD46" s="12"/>
      <c r="DE46" s="145" t="s">
        <v>74</v>
      </c>
      <c r="DF46" s="141"/>
      <c r="DG46" s="142"/>
      <c r="DH46" s="142"/>
      <c r="DI46" s="142"/>
      <c r="DJ46" s="143"/>
      <c r="DK46" s="277"/>
      <c r="DL46" s="144"/>
      <c r="DM46" s="272">
        <f>DM44-DG46</f>
        <v>22071.34</v>
      </c>
      <c r="DN46" s="12"/>
    </row>
    <row r="47" spans="1:203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41"/>
      <c r="BC47" s="45"/>
      <c r="BD47" s="43"/>
      <c r="BE47" s="8"/>
      <c r="BF47" s="12"/>
      <c r="BH47" s="12"/>
      <c r="BI47" s="7"/>
      <c r="BJ47" s="8"/>
      <c r="BK47" s="8"/>
      <c r="BL47" s="8"/>
      <c r="BM47" s="8"/>
      <c r="BN47" s="41"/>
      <c r="BO47" s="278"/>
      <c r="BP47" s="43"/>
      <c r="BQ47" s="10"/>
      <c r="BR47" s="12"/>
      <c r="BT47" s="12"/>
      <c r="BU47" s="7"/>
      <c r="BV47" s="8"/>
      <c r="BW47" s="8"/>
      <c r="BX47" s="8"/>
      <c r="BY47" s="8"/>
      <c r="BZ47" s="41"/>
      <c r="CA47" s="278"/>
      <c r="CB47" s="43"/>
      <c r="CC47" s="10"/>
      <c r="CD47" s="12"/>
      <c r="CF47" s="12"/>
      <c r="CG47" s="7"/>
      <c r="CH47" s="8"/>
      <c r="CI47" s="8"/>
      <c r="CJ47" s="8"/>
      <c r="CK47" s="8"/>
      <c r="CL47" s="41"/>
      <c r="CM47" s="278"/>
      <c r="CN47" s="43"/>
      <c r="CO47" s="10"/>
      <c r="CP47" s="12"/>
      <c r="CR47" s="12"/>
      <c r="CS47" s="7"/>
      <c r="CT47" s="8"/>
      <c r="CU47" s="8"/>
      <c r="CV47" s="8"/>
      <c r="CW47" s="8"/>
      <c r="CX47" s="41"/>
      <c r="CY47" s="278"/>
      <c r="CZ47" s="43"/>
      <c r="DA47" s="10"/>
      <c r="DB47" s="12"/>
      <c r="DD47" s="12"/>
      <c r="DE47" s="7"/>
      <c r="DF47" s="8"/>
      <c r="DG47" s="8"/>
      <c r="DH47" s="8"/>
      <c r="DI47" s="8"/>
      <c r="DJ47" s="41"/>
      <c r="DK47" s="278"/>
      <c r="DL47" s="43"/>
      <c r="DM47" s="10"/>
      <c r="DN47" s="12"/>
      <c r="DT47" s="39"/>
      <c r="DU47" s="40"/>
      <c r="DV47" s="40"/>
    </row>
    <row r="48" spans="1:203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31408.33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27071.33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27071.33</v>
      </c>
      <c r="AI48" s="12"/>
      <c r="AK48" s="12"/>
      <c r="AL48" s="145"/>
      <c r="AM48" s="141"/>
      <c r="AN48" s="142"/>
      <c r="AO48" s="142"/>
      <c r="AP48" s="142"/>
      <c r="AQ48" s="143"/>
      <c r="AR48" s="277"/>
      <c r="AS48" s="144"/>
      <c r="AT48" s="272">
        <f>AT46-AN48</f>
        <v>27071.33</v>
      </c>
      <c r="AU48" s="12"/>
      <c r="AW48" s="12"/>
      <c r="AX48" s="44" t="s">
        <v>105</v>
      </c>
      <c r="AY48" s="34"/>
      <c r="AZ48" s="35"/>
      <c r="BA48" s="35"/>
      <c r="BB48" s="48"/>
      <c r="BC48" s="19"/>
      <c r="BD48" s="36"/>
      <c r="BE48" s="37"/>
      <c r="BF48" s="12"/>
      <c r="BH48" s="12"/>
      <c r="BI48" s="145"/>
      <c r="BJ48" s="141"/>
      <c r="BK48" s="142"/>
      <c r="BL48" s="142"/>
      <c r="BM48" s="142"/>
      <c r="BN48" s="143"/>
      <c r="BO48" s="277"/>
      <c r="BP48" s="144"/>
      <c r="BQ48" s="272">
        <f>BQ46-BK48</f>
        <v>27071.33</v>
      </c>
      <c r="BR48" s="12"/>
      <c r="BT48" s="12"/>
      <c r="BU48" s="145"/>
      <c r="BV48" s="141"/>
      <c r="BW48" s="142"/>
      <c r="BX48" s="142"/>
      <c r="BY48" s="142"/>
      <c r="BZ48" s="143"/>
      <c r="CA48" s="277"/>
      <c r="CB48" s="144"/>
      <c r="CC48" s="272">
        <f>CC46-BW48</f>
        <v>27071.33</v>
      </c>
      <c r="CD48" s="12"/>
      <c r="CF48" s="12"/>
      <c r="CG48" s="145"/>
      <c r="CH48" s="141"/>
      <c r="CI48" s="142"/>
      <c r="CJ48" s="142"/>
      <c r="CK48" s="142"/>
      <c r="CL48" s="143"/>
      <c r="CM48" s="277"/>
      <c r="CN48" s="144"/>
      <c r="CO48" s="272">
        <f>CO46-CI48</f>
        <v>22071.33</v>
      </c>
      <c r="CP48" s="12"/>
      <c r="CR48" s="12"/>
      <c r="CS48" s="145"/>
      <c r="CT48" s="141"/>
      <c r="CU48" s="142"/>
      <c r="CV48" s="142"/>
      <c r="CW48" s="142"/>
      <c r="CX48" s="143"/>
      <c r="CY48" s="277"/>
      <c r="CZ48" s="144"/>
      <c r="DA48" s="272">
        <f>DA46-CU48</f>
        <v>0</v>
      </c>
      <c r="DB48" s="12"/>
      <c r="DD48" s="12"/>
      <c r="DE48" s="145"/>
      <c r="DF48" s="141"/>
      <c r="DG48" s="142"/>
      <c r="DH48" s="142"/>
      <c r="DI48" s="142"/>
      <c r="DJ48" s="143"/>
      <c r="DK48" s="277"/>
      <c r="DL48" s="144"/>
      <c r="DM48" s="272">
        <f>DM46-DG48</f>
        <v>22071.34</v>
      </c>
      <c r="DN48" s="12"/>
    </row>
    <row r="49" spans="1:166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41"/>
      <c r="BC49" s="45"/>
      <c r="BD49" s="43"/>
      <c r="BE49" s="8"/>
      <c r="BF49" s="12"/>
      <c r="BH49" s="12"/>
      <c r="BI49" s="7"/>
      <c r="BJ49" s="8"/>
      <c r="BK49" s="8"/>
      <c r="BL49" s="8"/>
      <c r="BM49" s="8"/>
      <c r="BN49" s="41"/>
      <c r="BO49" s="278"/>
      <c r="BP49" s="43"/>
      <c r="BQ49" s="10"/>
      <c r="BR49" s="12"/>
      <c r="BT49" s="12"/>
      <c r="BU49" s="7"/>
      <c r="BV49" s="8"/>
      <c r="BW49" s="8"/>
      <c r="BX49" s="8"/>
      <c r="BY49" s="8"/>
      <c r="BZ49" s="41"/>
      <c r="CA49" s="278"/>
      <c r="CB49" s="43"/>
      <c r="CC49" s="10"/>
      <c r="CD49" s="12"/>
      <c r="CF49" s="12"/>
      <c r="CG49" s="7"/>
      <c r="CH49" s="8"/>
      <c r="CI49" s="8"/>
      <c r="CJ49" s="8"/>
      <c r="CK49" s="8"/>
      <c r="CL49" s="41"/>
      <c r="CM49" s="278"/>
      <c r="CN49" s="43"/>
      <c r="CO49" s="10"/>
      <c r="CP49" s="12"/>
      <c r="CR49" s="12"/>
      <c r="CS49" s="7"/>
      <c r="CT49" s="8"/>
      <c r="CU49" s="8"/>
      <c r="CV49" s="8"/>
      <c r="CW49" s="8"/>
      <c r="CX49" s="41"/>
      <c r="CY49" s="278"/>
      <c r="CZ49" s="43"/>
      <c r="DA49" s="10"/>
      <c r="DB49" s="12"/>
      <c r="DD49" s="12"/>
      <c r="DE49" s="7"/>
      <c r="DF49" s="8"/>
      <c r="DG49" s="8"/>
      <c r="DH49" s="8"/>
      <c r="DI49" s="8"/>
      <c r="DJ49" s="41"/>
      <c r="DK49" s="278"/>
      <c r="DL49" s="43"/>
      <c r="DM49" s="10"/>
      <c r="DN49" s="12"/>
      <c r="DT49" s="39"/>
      <c r="DU49" s="40"/>
      <c r="DV49" s="40"/>
    </row>
    <row r="50" spans="1:166" s="4" customFormat="1" ht="15.6" customHeight="1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31408.33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27071.33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27071.33</v>
      </c>
      <c r="AI50" s="12"/>
      <c r="AK50" s="12"/>
      <c r="AL50" s="145"/>
      <c r="AM50" s="141"/>
      <c r="AN50" s="142"/>
      <c r="AO50" s="142"/>
      <c r="AP50" s="142"/>
      <c r="AQ50" s="143"/>
      <c r="AR50" s="277"/>
      <c r="AS50" s="144"/>
      <c r="AT50" s="272">
        <f>AT48-AN50</f>
        <v>27071.33</v>
      </c>
      <c r="AU50" s="12"/>
      <c r="AW50" s="12"/>
      <c r="AX50" s="44"/>
      <c r="AY50" s="34"/>
      <c r="AZ50" s="35"/>
      <c r="BA50" s="35"/>
      <c r="BB50" s="48"/>
      <c r="BC50" s="19"/>
      <c r="BD50" s="36"/>
      <c r="BE50" s="37"/>
      <c r="BF50" s="12"/>
      <c r="BH50" s="12"/>
      <c r="BI50" s="145"/>
      <c r="BJ50" s="141"/>
      <c r="BK50" s="142"/>
      <c r="BL50" s="142"/>
      <c r="BM50" s="142"/>
      <c r="BN50" s="143"/>
      <c r="BO50" s="277"/>
      <c r="BP50" s="144"/>
      <c r="BQ50" s="272">
        <f>BQ48-BK50</f>
        <v>27071.33</v>
      </c>
      <c r="BR50" s="12"/>
      <c r="BT50" s="12"/>
      <c r="BU50" s="145"/>
      <c r="BV50" s="141"/>
      <c r="BW50" s="142"/>
      <c r="BX50" s="142"/>
      <c r="BY50" s="142"/>
      <c r="BZ50" s="143"/>
      <c r="CA50" s="277"/>
      <c r="CB50" s="144"/>
      <c r="CC50" s="272">
        <f>CC48-BW50</f>
        <v>27071.33</v>
      </c>
      <c r="CD50" s="12"/>
      <c r="CF50" s="12"/>
      <c r="CG50" s="145"/>
      <c r="CH50" s="141"/>
      <c r="CI50" s="142"/>
      <c r="CJ50" s="142"/>
      <c r="CK50" s="142"/>
      <c r="CL50" s="143"/>
      <c r="CM50" s="277"/>
      <c r="CN50" s="144"/>
      <c r="CO50" s="272">
        <f>CO48-CI50</f>
        <v>22071.33</v>
      </c>
      <c r="CP50" s="12"/>
      <c r="CR50" s="12"/>
      <c r="CS50" s="145"/>
      <c r="CT50" s="141"/>
      <c r="CU50" s="142"/>
      <c r="CV50" s="142"/>
      <c r="CW50" s="142"/>
      <c r="CX50" s="143"/>
      <c r="CY50" s="277"/>
      <c r="CZ50" s="144"/>
      <c r="DA50" s="272">
        <f>DA48-CU50</f>
        <v>0</v>
      </c>
      <c r="DB50" s="12"/>
      <c r="DD50" s="12"/>
      <c r="DE50" s="145"/>
      <c r="DF50" s="141"/>
      <c r="DG50" s="142"/>
      <c r="DH50" s="142"/>
      <c r="DI50" s="142"/>
      <c r="DJ50" s="143"/>
      <c r="DK50" s="277"/>
      <c r="DL50" s="144"/>
      <c r="DM50" s="272">
        <f>DM48-DG50</f>
        <v>22071.34</v>
      </c>
      <c r="DN50" s="12"/>
    </row>
    <row r="51" spans="1:166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41"/>
      <c r="BC51" s="45"/>
      <c r="BD51" s="43"/>
      <c r="BE51" s="8"/>
      <c r="BF51" s="12"/>
      <c r="BH51" s="12"/>
      <c r="BI51" s="7"/>
      <c r="BJ51" s="8"/>
      <c r="BK51" s="8"/>
      <c r="BL51" s="8"/>
      <c r="BM51" s="8"/>
      <c r="BN51" s="41"/>
      <c r="BO51" s="278"/>
      <c r="BP51" s="43"/>
      <c r="BQ51" s="10"/>
      <c r="BR51" s="12"/>
      <c r="BT51" s="12"/>
      <c r="BU51" s="7"/>
      <c r="BV51" s="8"/>
      <c r="BW51" s="8"/>
      <c r="BX51" s="8"/>
      <c r="BY51" s="8"/>
      <c r="BZ51" s="41"/>
      <c r="CA51" s="278"/>
      <c r="CB51" s="43"/>
      <c r="CC51" s="10"/>
      <c r="CD51" s="12"/>
      <c r="CF51" s="12"/>
      <c r="CG51" s="7"/>
      <c r="CH51" s="8"/>
      <c r="CI51" s="8"/>
      <c r="CJ51" s="8"/>
      <c r="CK51" s="8"/>
      <c r="CL51" s="41"/>
      <c r="CM51" s="278"/>
      <c r="CN51" s="43"/>
      <c r="CO51" s="10"/>
      <c r="CP51" s="12"/>
      <c r="CR51" s="12"/>
      <c r="CS51" s="7"/>
      <c r="CT51" s="8"/>
      <c r="CU51" s="8"/>
      <c r="CV51" s="8"/>
      <c r="CW51" s="8"/>
      <c r="CX51" s="41"/>
      <c r="CY51" s="278"/>
      <c r="CZ51" s="43"/>
      <c r="DA51" s="10"/>
      <c r="DB51" s="12"/>
      <c r="DD51" s="12"/>
      <c r="DE51" s="7"/>
      <c r="DF51" s="8"/>
      <c r="DG51" s="8"/>
      <c r="DH51" s="8"/>
      <c r="DI51" s="8"/>
      <c r="DJ51" s="41"/>
      <c r="DK51" s="278"/>
      <c r="DL51" s="43"/>
      <c r="DM51" s="10"/>
      <c r="DN51" s="12"/>
    </row>
    <row r="52" spans="1:166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31408.33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27071.33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27071.33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27071.33</v>
      </c>
      <c r="AU52" s="12"/>
      <c r="AW52" s="12"/>
      <c r="AX52" s="44"/>
      <c r="AY52" s="34"/>
      <c r="AZ52" s="35"/>
      <c r="BA52" s="35"/>
      <c r="BB52" s="48"/>
      <c r="BC52" s="19"/>
      <c r="BD52" s="36"/>
      <c r="BE52" s="37"/>
      <c r="BF52" s="12"/>
      <c r="BH52" s="12"/>
      <c r="BI52" s="145"/>
      <c r="BJ52" s="141"/>
      <c r="BK52" s="142"/>
      <c r="BL52" s="142"/>
      <c r="BM52" s="142"/>
      <c r="BN52" s="143"/>
      <c r="BO52" s="277"/>
      <c r="BP52" s="144"/>
      <c r="BQ52" s="272">
        <f>BQ50-BK52</f>
        <v>27071.33</v>
      </c>
      <c r="BR52" s="12"/>
      <c r="BT52" s="12"/>
      <c r="BU52" s="145"/>
      <c r="BV52" s="141"/>
      <c r="BW52" s="142"/>
      <c r="BX52" s="142"/>
      <c r="BY52" s="142"/>
      <c r="BZ52" s="143"/>
      <c r="CA52" s="277"/>
      <c r="CB52" s="144"/>
      <c r="CC52" s="272">
        <f>CC50-BW52</f>
        <v>27071.33</v>
      </c>
      <c r="CD52" s="12"/>
      <c r="CF52" s="12"/>
      <c r="CG52" s="145"/>
      <c r="CH52" s="141"/>
      <c r="CI52" s="142"/>
      <c r="CJ52" s="142"/>
      <c r="CK52" s="142"/>
      <c r="CL52" s="143"/>
      <c r="CM52" s="277"/>
      <c r="CN52" s="144"/>
      <c r="CO52" s="272">
        <f>CO50-CI52</f>
        <v>22071.33</v>
      </c>
      <c r="CP52" s="12"/>
      <c r="CR52" s="12"/>
      <c r="CS52" s="145"/>
      <c r="CT52" s="141"/>
      <c r="CU52" s="142"/>
      <c r="CV52" s="142"/>
      <c r="CW52" s="142"/>
      <c r="CX52" s="143"/>
      <c r="CY52" s="277"/>
      <c r="CZ52" s="144"/>
      <c r="DA52" s="272">
        <f>DA50-CU52</f>
        <v>0</v>
      </c>
      <c r="DB52" s="12"/>
      <c r="DD52" s="12"/>
      <c r="DE52" s="145"/>
      <c r="DF52" s="141"/>
      <c r="DG52" s="142"/>
      <c r="DH52" s="142"/>
      <c r="DI52" s="142"/>
      <c r="DJ52" s="143"/>
      <c r="DK52" s="277"/>
      <c r="DL52" s="144"/>
      <c r="DM52" s="272">
        <f>DM50-DG52</f>
        <v>22071.34</v>
      </c>
      <c r="DN52" s="12"/>
    </row>
    <row r="53" spans="1:166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12"/>
      <c r="BC53" s="12"/>
      <c r="BD53" s="49"/>
      <c r="BE53" s="49"/>
      <c r="BF53" s="12"/>
      <c r="BH53" s="12"/>
      <c r="BI53" s="12"/>
      <c r="BJ53" s="49"/>
      <c r="BK53" s="49"/>
      <c r="BL53" s="49"/>
      <c r="BM53" s="49"/>
      <c r="BN53" s="12"/>
      <c r="BO53" s="12"/>
      <c r="BP53" s="49"/>
      <c r="BQ53" s="49"/>
      <c r="BR53" s="12"/>
      <c r="BT53" s="12"/>
      <c r="BU53" s="12"/>
      <c r="BV53" s="49"/>
      <c r="BW53" s="49"/>
      <c r="BX53" s="49"/>
      <c r="BY53" s="49"/>
      <c r="BZ53" s="12"/>
      <c r="CA53" s="12"/>
      <c r="CB53" s="49"/>
      <c r="CC53" s="49"/>
      <c r="CD53" s="12"/>
      <c r="CF53" s="12"/>
      <c r="CG53" s="12"/>
      <c r="CH53" s="49"/>
      <c r="CI53" s="49"/>
      <c r="CJ53" s="49"/>
      <c r="CK53" s="49"/>
      <c r="CL53" s="12"/>
      <c r="CM53" s="12"/>
      <c r="CN53" s="49"/>
      <c r="CO53" s="49"/>
      <c r="CP53" s="12"/>
      <c r="CR53" s="12"/>
      <c r="CS53" s="12"/>
      <c r="CT53" s="49"/>
      <c r="CU53" s="49"/>
      <c r="CV53" s="49"/>
      <c r="CW53" s="49"/>
      <c r="CX53" s="12"/>
      <c r="CY53" s="12"/>
      <c r="CZ53" s="49"/>
      <c r="DA53" s="49"/>
      <c r="DB53" s="12"/>
      <c r="DD53" s="12"/>
      <c r="DE53" s="12"/>
      <c r="DF53" s="49"/>
      <c r="DG53" s="49"/>
      <c r="DH53" s="49"/>
      <c r="DI53" s="49"/>
      <c r="DJ53" s="12"/>
      <c r="DK53" s="12"/>
      <c r="DL53" s="49"/>
      <c r="DM53" s="49"/>
      <c r="DN53" s="12"/>
    </row>
    <row r="54" spans="1:166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X54" s="51"/>
      <c r="AY54" s="51"/>
      <c r="AZ54" s="51"/>
      <c r="BA54" s="51"/>
      <c r="BD54" s="51"/>
      <c r="BE54" s="51"/>
      <c r="BG54" s="4"/>
      <c r="BH54" s="50" t="s">
        <v>530</v>
      </c>
      <c r="BJ54" s="51"/>
      <c r="BK54" s="51"/>
      <c r="BL54" s="51"/>
      <c r="BM54" s="51"/>
      <c r="BP54" s="51"/>
      <c r="BQ54" s="51"/>
      <c r="BS54" s="4"/>
      <c r="BT54" s="50" t="s">
        <v>530</v>
      </c>
      <c r="BV54" s="51"/>
      <c r="BW54" s="51"/>
      <c r="BX54" s="51"/>
      <c r="BY54" s="51"/>
      <c r="CB54" s="51"/>
      <c r="CC54" s="51"/>
      <c r="CE54" s="4"/>
      <c r="CF54" s="50" t="s">
        <v>530</v>
      </c>
      <c r="CH54" s="51"/>
      <c r="CI54" s="51"/>
      <c r="CJ54" s="51"/>
      <c r="CK54" s="51"/>
      <c r="CN54" s="51"/>
      <c r="CO54" s="51"/>
      <c r="CQ54" s="4"/>
      <c r="CR54" s="50" t="s">
        <v>530</v>
      </c>
      <c r="CT54" s="51"/>
      <c r="CU54" s="51"/>
      <c r="CV54" s="51"/>
      <c r="CW54" s="51"/>
      <c r="CZ54" s="51"/>
      <c r="DA54" s="51"/>
      <c r="DC54" s="4"/>
      <c r="DD54" s="50" t="s">
        <v>530</v>
      </c>
      <c r="DF54" s="51"/>
      <c r="DG54" s="51"/>
      <c r="DH54" s="51"/>
      <c r="DI54" s="51"/>
      <c r="DL54" s="51"/>
      <c r="DM54" s="51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</row>
    <row r="55" spans="1:166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X55" s="309" t="s">
        <v>371</v>
      </c>
      <c r="AY55" s="309"/>
      <c r="AZ55" s="309"/>
      <c r="BA55" s="309"/>
      <c r="BD55" s="309"/>
      <c r="BG55" s="342"/>
      <c r="BJ55" s="309" t="s">
        <v>371</v>
      </c>
      <c r="BK55" s="309"/>
      <c r="BL55" s="309"/>
      <c r="BM55" s="309"/>
      <c r="BP55" s="309"/>
      <c r="BS55" s="342"/>
      <c r="BV55" s="309" t="s">
        <v>371</v>
      </c>
      <c r="BW55" s="309"/>
      <c r="BX55" s="309"/>
      <c r="BY55" s="309"/>
      <c r="CB55" s="309"/>
      <c r="CE55" s="342"/>
      <c r="CH55" s="309" t="s">
        <v>371</v>
      </c>
      <c r="CI55" s="309"/>
      <c r="CJ55" s="309"/>
      <c r="CK55" s="309"/>
      <c r="CN55" s="309"/>
      <c r="CQ55" s="342"/>
      <c r="CT55" s="309" t="s">
        <v>371</v>
      </c>
      <c r="CU55" s="309"/>
      <c r="CV55" s="309"/>
      <c r="CW55" s="309"/>
      <c r="CZ55" s="309"/>
      <c r="DC55" s="342"/>
      <c r="DF55" s="309" t="s">
        <v>371</v>
      </c>
      <c r="DG55" s="309"/>
      <c r="DH55" s="309"/>
      <c r="DI55" s="309"/>
      <c r="DL55" s="309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  <c r="EL55" s="342"/>
      <c r="EM55" s="342"/>
      <c r="EN55" s="342"/>
      <c r="EO55" s="342"/>
      <c r="EP55" s="342"/>
      <c r="EQ55" s="342"/>
      <c r="ER55" s="342"/>
      <c r="ES55" s="342"/>
      <c r="ET55" s="342"/>
      <c r="EU55" s="342"/>
      <c r="EV55" s="342"/>
      <c r="EW55" s="342"/>
      <c r="EX55" s="342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</row>
    <row r="56" spans="1:166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0"/>
      <c r="AX56" s="51"/>
      <c r="AY56" s="51"/>
      <c r="AZ56" s="51"/>
      <c r="BA56" s="51"/>
      <c r="BB56" s="50"/>
      <c r="BC56" s="50"/>
      <c r="BD56" s="51"/>
      <c r="BE56" s="51"/>
      <c r="BF56" s="50"/>
      <c r="BG56" s="4"/>
      <c r="BH56" s="52" t="s">
        <v>418</v>
      </c>
      <c r="BI56" s="50"/>
      <c r="BJ56" s="51"/>
      <c r="BK56" s="51"/>
      <c r="BL56" s="51"/>
      <c r="BM56" s="51"/>
      <c r="BN56" s="50"/>
      <c r="BO56" s="50"/>
      <c r="BP56" s="51"/>
      <c r="BQ56" s="51"/>
      <c r="BR56" s="50"/>
      <c r="BT56" s="52" t="s">
        <v>418</v>
      </c>
      <c r="BU56" s="50"/>
      <c r="BV56" s="51"/>
      <c r="BW56" s="51"/>
      <c r="BX56" s="51"/>
      <c r="BY56" s="51"/>
      <c r="BZ56" s="50"/>
      <c r="CA56" s="50"/>
      <c r="CB56" s="51"/>
      <c r="CC56" s="51"/>
      <c r="CD56" s="50"/>
      <c r="CF56" s="52" t="s">
        <v>418</v>
      </c>
      <c r="CG56" s="50"/>
      <c r="CH56" s="51"/>
      <c r="CI56" s="51"/>
      <c r="CJ56" s="51"/>
      <c r="CK56" s="51"/>
      <c r="CL56" s="50"/>
      <c r="CM56" s="50"/>
      <c r="CN56" s="51"/>
      <c r="CO56" s="51"/>
      <c r="CP56" s="50"/>
      <c r="CR56" s="52" t="s">
        <v>418</v>
      </c>
      <c r="CS56" s="50"/>
      <c r="CT56" s="51"/>
      <c r="CU56" s="51"/>
      <c r="CV56" s="51"/>
      <c r="CW56" s="51"/>
      <c r="CX56" s="50"/>
      <c r="CY56" s="50"/>
      <c r="CZ56" s="51"/>
      <c r="DA56" s="51"/>
      <c r="DB56" s="50"/>
      <c r="DD56" s="52" t="s">
        <v>418</v>
      </c>
      <c r="DE56" s="50"/>
      <c r="DF56" s="51"/>
      <c r="DG56" s="51"/>
      <c r="DH56" s="51"/>
      <c r="DI56" s="51"/>
      <c r="DJ56" s="50"/>
      <c r="DK56" s="50"/>
      <c r="DL56" s="51"/>
      <c r="DM56" s="51"/>
      <c r="DN56" s="50"/>
    </row>
    <row r="57" spans="1:166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0"/>
      <c r="AX57" s="51"/>
      <c r="AY57" s="51"/>
      <c r="AZ57" s="51"/>
      <c r="BA57" s="51"/>
      <c r="BB57" s="50"/>
      <c r="BC57" s="50"/>
      <c r="BD57" s="51"/>
      <c r="BE57" s="50"/>
      <c r="BF57" s="50"/>
      <c r="BG57" s="4"/>
      <c r="BH57" s="52" t="s">
        <v>339</v>
      </c>
      <c r="BI57" s="50"/>
      <c r="BJ57" s="51"/>
      <c r="BK57" s="51"/>
      <c r="BL57" s="51"/>
      <c r="BM57" s="51"/>
      <c r="BN57" s="50"/>
      <c r="BO57" s="50"/>
      <c r="BP57" s="51"/>
      <c r="BQ57" s="50"/>
      <c r="BR57" s="50"/>
      <c r="BT57" s="52" t="s">
        <v>339</v>
      </c>
      <c r="BU57" s="50"/>
      <c r="BV57" s="51"/>
      <c r="BW57" s="51"/>
      <c r="BX57" s="51"/>
      <c r="BY57" s="51"/>
      <c r="BZ57" s="50"/>
      <c r="CA57" s="50"/>
      <c r="CB57" s="51"/>
      <c r="CC57" s="50"/>
      <c r="CD57" s="50"/>
      <c r="CF57" s="52" t="s">
        <v>339</v>
      </c>
      <c r="CG57" s="50"/>
      <c r="CH57" s="51"/>
      <c r="CI57" s="51"/>
      <c r="CJ57" s="51"/>
      <c r="CK57" s="51"/>
      <c r="CL57" s="50"/>
      <c r="CM57" s="50"/>
      <c r="CN57" s="51"/>
      <c r="CO57" s="50"/>
      <c r="CP57" s="50"/>
      <c r="CR57" s="52" t="s">
        <v>339</v>
      </c>
      <c r="CS57" s="50"/>
      <c r="CT57" s="51"/>
      <c r="CU57" s="51"/>
      <c r="CV57" s="51"/>
      <c r="CW57" s="51"/>
      <c r="CX57" s="50"/>
      <c r="CY57" s="50"/>
      <c r="CZ57" s="51"/>
      <c r="DA57" s="50"/>
      <c r="DB57" s="50"/>
      <c r="DD57" s="52" t="s">
        <v>339</v>
      </c>
      <c r="DE57" s="50"/>
      <c r="DF57" s="51"/>
      <c r="DG57" s="51"/>
      <c r="DH57" s="51"/>
      <c r="DI57" s="51"/>
      <c r="DJ57" s="50"/>
      <c r="DK57" s="50"/>
      <c r="DL57" s="51"/>
      <c r="DM57" s="50"/>
      <c r="DN57" s="50"/>
    </row>
    <row r="58" spans="1:166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0"/>
      <c r="AX58" s="51"/>
      <c r="AY58" s="51"/>
      <c r="AZ58" s="51"/>
      <c r="BA58" s="51"/>
      <c r="BB58" s="50"/>
      <c r="BC58" s="50"/>
      <c r="BD58" s="51"/>
      <c r="BE58" s="50"/>
      <c r="BF58" s="50"/>
      <c r="BG58" s="4"/>
      <c r="BH58" s="52" t="s">
        <v>340</v>
      </c>
      <c r="BI58" s="50"/>
      <c r="BJ58" s="51"/>
      <c r="BK58" s="51"/>
      <c r="BL58" s="51"/>
      <c r="BM58" s="51"/>
      <c r="BN58" s="50"/>
      <c r="BO58" s="50"/>
      <c r="BP58" s="51"/>
      <c r="BQ58" s="50"/>
      <c r="BR58" s="50"/>
      <c r="BT58" s="52" t="s">
        <v>340</v>
      </c>
      <c r="BU58" s="50"/>
      <c r="BV58" s="51"/>
      <c r="BW58" s="51"/>
      <c r="BX58" s="51"/>
      <c r="BY58" s="51"/>
      <c r="BZ58" s="50"/>
      <c r="CA58" s="50"/>
      <c r="CB58" s="51"/>
      <c r="CC58" s="50"/>
      <c r="CD58" s="50"/>
      <c r="CF58" s="52" t="s">
        <v>340</v>
      </c>
      <c r="CG58" s="50"/>
      <c r="CH58" s="51"/>
      <c r="CI58" s="51"/>
      <c r="CJ58" s="51"/>
      <c r="CK58" s="51"/>
      <c r="CL58" s="50"/>
      <c r="CM58" s="50"/>
      <c r="CN58" s="51"/>
      <c r="CO58" s="50"/>
      <c r="CP58" s="50"/>
      <c r="CR58" s="52" t="s">
        <v>340</v>
      </c>
      <c r="CS58" s="50"/>
      <c r="CT58" s="51"/>
      <c r="CU58" s="51"/>
      <c r="CV58" s="51"/>
      <c r="CW58" s="51"/>
      <c r="CX58" s="50"/>
      <c r="CY58" s="50"/>
      <c r="CZ58" s="51"/>
      <c r="DA58" s="50"/>
      <c r="DB58" s="50"/>
      <c r="DD58" s="52" t="s">
        <v>340</v>
      </c>
      <c r="DE58" s="50"/>
      <c r="DF58" s="51"/>
      <c r="DG58" s="51"/>
      <c r="DH58" s="51"/>
      <c r="DI58" s="51"/>
      <c r="DJ58" s="50"/>
      <c r="DK58" s="50"/>
      <c r="DL58" s="51"/>
      <c r="DM58" s="50"/>
      <c r="DN58" s="50"/>
    </row>
    <row r="59" spans="1:166" ht="26.7" customHeight="1" x14ac:dyDescent="0.3">
      <c r="A59" s="52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14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14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14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0"/>
      <c r="AX59" s="51"/>
      <c r="AY59" s="51"/>
      <c r="AZ59" s="51"/>
      <c r="BA59" s="51"/>
      <c r="BB59" s="51"/>
      <c r="BC59" s="55" t="s">
        <v>106</v>
      </c>
      <c r="BD59" s="51"/>
      <c r="BE59" s="50"/>
      <c r="BF59" s="50"/>
      <c r="BG59" s="4"/>
      <c r="BH59" s="52"/>
      <c r="BI59" s="50"/>
      <c r="BJ59" s="51"/>
      <c r="BK59" s="51"/>
      <c r="BL59" s="51"/>
      <c r="BM59" s="51"/>
      <c r="BN59" s="51"/>
      <c r="BO59" s="55" t="s">
        <v>106</v>
      </c>
      <c r="BP59" s="51"/>
      <c r="BQ59" s="50"/>
      <c r="BR59" s="50"/>
      <c r="BT59" s="514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  <c r="CF59" s="52"/>
      <c r="CG59" s="50"/>
      <c r="CH59" s="51"/>
      <c r="CI59" s="51"/>
      <c r="CJ59" s="51"/>
      <c r="CK59" s="51"/>
      <c r="CL59" s="51"/>
      <c r="CM59" s="55" t="s">
        <v>106</v>
      </c>
      <c r="CN59" s="51"/>
      <c r="CO59" s="50"/>
      <c r="CP59" s="50"/>
      <c r="CR59" s="52"/>
      <c r="CS59" s="50"/>
      <c r="CT59" s="51"/>
      <c r="CU59" s="51"/>
      <c r="CV59" s="51"/>
      <c r="CW59" s="51"/>
      <c r="CX59" s="51"/>
      <c r="CY59" s="55" t="s">
        <v>106</v>
      </c>
      <c r="CZ59" s="51"/>
      <c r="DA59" s="50"/>
      <c r="DB59" s="50"/>
      <c r="DD59" s="514"/>
      <c r="DE59" s="50"/>
      <c r="DF59" s="51"/>
      <c r="DG59" s="51"/>
      <c r="DH59" s="51"/>
      <c r="DI59" s="51"/>
      <c r="DJ59" s="51"/>
      <c r="DK59" s="55" t="s">
        <v>106</v>
      </c>
      <c r="DL59" s="51"/>
      <c r="DM59" s="50"/>
      <c r="DN59" s="50"/>
    </row>
    <row r="60" spans="1:166" x14ac:dyDescent="0.3">
      <c r="AD60" s="1"/>
      <c r="AF60" s="2"/>
      <c r="AH60" s="1"/>
      <c r="AL60" s="2"/>
      <c r="AP60" s="1"/>
      <c r="AR60" s="2"/>
      <c r="AT60" s="1"/>
      <c r="AV60" s="4"/>
      <c r="AW60" s="2"/>
      <c r="AX60" s="2"/>
      <c r="BA60" s="1"/>
      <c r="BC60" s="2"/>
      <c r="BE60" s="1"/>
      <c r="BF60" s="4"/>
      <c r="BI60" s="2"/>
      <c r="BM60" s="1"/>
      <c r="BO60" s="2"/>
      <c r="BQ60" s="1"/>
      <c r="BS60" s="4"/>
      <c r="BU60" s="2"/>
      <c r="BY60" s="1"/>
      <c r="CA60" s="2"/>
      <c r="CC60" s="1"/>
      <c r="CE60" s="4"/>
      <c r="CG60" s="2"/>
      <c r="CK60" s="1"/>
      <c r="CM60" s="2"/>
      <c r="CO60" s="1"/>
      <c r="CS60" s="2"/>
      <c r="CW60" s="1"/>
      <c r="CY60" s="2"/>
      <c r="DA60" s="1"/>
      <c r="DF60" s="1"/>
      <c r="DG60" s="1"/>
      <c r="DH60" s="1"/>
      <c r="DI60" s="1"/>
      <c r="DL60" s="1"/>
      <c r="DM60" s="1"/>
    </row>
    <row r="61" spans="1:166" x14ac:dyDescent="0.3">
      <c r="AD61" s="1"/>
      <c r="AF61" s="2"/>
      <c r="AH61" s="1"/>
      <c r="AL61" s="2"/>
      <c r="AP61" s="1"/>
      <c r="AR61" s="2"/>
      <c r="AT61" s="1"/>
      <c r="AX61" s="2"/>
      <c r="CE61" s="4"/>
      <c r="DF61" s="1"/>
      <c r="DG61" s="1"/>
      <c r="DH61" s="1"/>
      <c r="DI61" s="1"/>
      <c r="DL61" s="1"/>
      <c r="DM61" s="1"/>
    </row>
    <row r="62" spans="1:166" x14ac:dyDescent="0.3">
      <c r="AD62" s="1"/>
      <c r="AF62" s="2"/>
      <c r="AH62" s="1"/>
      <c r="AL62" s="2"/>
      <c r="AP62" s="1"/>
      <c r="AR62" s="2"/>
      <c r="AT62" s="1"/>
      <c r="AX62" s="2"/>
      <c r="DF62" s="1"/>
      <c r="DG62" s="1"/>
      <c r="DH62" s="1"/>
      <c r="DI62" s="1"/>
      <c r="DL62" s="1"/>
      <c r="DM62" s="1"/>
    </row>
    <row r="63" spans="1:166" x14ac:dyDescent="0.3">
      <c r="AD63" s="1"/>
      <c r="AF63" s="2"/>
      <c r="AH63" s="1"/>
      <c r="AL63" s="2"/>
      <c r="AP63" s="1"/>
      <c r="AR63" s="2"/>
      <c r="AT63" s="1"/>
      <c r="AX63" s="2"/>
      <c r="DF63" s="1"/>
      <c r="DG63" s="1"/>
      <c r="DH63" s="1"/>
      <c r="DI63" s="1"/>
      <c r="DL63" s="1"/>
      <c r="DM63" s="1"/>
    </row>
    <row r="64" spans="1:166" x14ac:dyDescent="0.3">
      <c r="AD64" s="1"/>
      <c r="AF64" s="2"/>
      <c r="AH64" s="1"/>
      <c r="AL64" s="2"/>
      <c r="AP64" s="1"/>
      <c r="AR64" s="2"/>
      <c r="AT64" s="1"/>
      <c r="AX64" s="2"/>
      <c r="DF64" s="1"/>
      <c r="DG64" s="1"/>
      <c r="DH64" s="1"/>
      <c r="DI64" s="1"/>
      <c r="DL64" s="1"/>
      <c r="DM64" s="1"/>
    </row>
    <row r="65" spans="30:117" x14ac:dyDescent="0.3">
      <c r="AD65" s="1"/>
      <c r="AF65" s="2"/>
      <c r="AH65" s="1"/>
      <c r="AL65" s="2"/>
      <c r="AP65" s="1"/>
      <c r="AR65" s="2"/>
      <c r="AT65" s="1"/>
      <c r="AX65" s="2"/>
      <c r="DF65" s="1"/>
      <c r="DG65" s="1"/>
      <c r="DH65" s="1"/>
      <c r="DI65" s="1"/>
      <c r="DL65" s="1"/>
      <c r="DM65" s="1"/>
    </row>
    <row r="66" spans="30:117" x14ac:dyDescent="0.3">
      <c r="AD66" s="1"/>
      <c r="AF66" s="2"/>
      <c r="AH66" s="1"/>
      <c r="AL66" s="2"/>
      <c r="AP66" s="1"/>
      <c r="AR66" s="2"/>
      <c r="AT66" s="1"/>
      <c r="AX66" s="2"/>
      <c r="DF66" s="1"/>
      <c r="DG66" s="1"/>
      <c r="DH66" s="1"/>
      <c r="DI66" s="1"/>
      <c r="DL66" s="1"/>
      <c r="DM66" s="1"/>
    </row>
  </sheetData>
  <mergeCells count="134">
    <mergeCell ref="CJ40:CK40"/>
    <mergeCell ref="BI4:BQ4"/>
    <mergeCell ref="BU4:CC4"/>
    <mergeCell ref="CG4:CO4"/>
    <mergeCell ref="DE2:DM2"/>
    <mergeCell ref="BU2:CC2"/>
    <mergeCell ref="CG2:CO2"/>
    <mergeCell ref="CS2:DA2"/>
    <mergeCell ref="BI3:BQ3"/>
    <mergeCell ref="BU3:CC3"/>
    <mergeCell ref="CG3:CO3"/>
    <mergeCell ref="BI5:BQ5"/>
    <mergeCell ref="BU5:CC5"/>
    <mergeCell ref="CS3:DA3"/>
    <mergeCell ref="DE3:DM3"/>
    <mergeCell ref="CG5:CO5"/>
    <mergeCell ref="BZ12:CA12"/>
    <mergeCell ref="CB12:CC12"/>
    <mergeCell ref="CB13:CC13"/>
    <mergeCell ref="DE6:DM6"/>
    <mergeCell ref="DE4:DM4"/>
    <mergeCell ref="DE5:DM5"/>
    <mergeCell ref="CS5:DA5"/>
    <mergeCell ref="CS4:DA4"/>
    <mergeCell ref="CS6:DA6"/>
    <mergeCell ref="CL12:CM12"/>
    <mergeCell ref="CN12:CO12"/>
    <mergeCell ref="CN13:CO13"/>
    <mergeCell ref="CG6:CO6"/>
    <mergeCell ref="CN10:CO11"/>
    <mergeCell ref="DH40:DI40"/>
    <mergeCell ref="DH16:DI16"/>
    <mergeCell ref="BI2:BQ2"/>
    <mergeCell ref="CL10:CM11"/>
    <mergeCell ref="DP18:DP20"/>
    <mergeCell ref="CZ10:DA11"/>
    <mergeCell ref="DJ10:DK11"/>
    <mergeCell ref="DL10:DM11"/>
    <mergeCell ref="CJ16:CK16"/>
    <mergeCell ref="CJ14:CK14"/>
    <mergeCell ref="CV14:CW14"/>
    <mergeCell ref="DH14:DI14"/>
    <mergeCell ref="CJ18:CK18"/>
    <mergeCell ref="CV18:CW18"/>
    <mergeCell ref="CX10:CY11"/>
    <mergeCell ref="CX12:CY12"/>
    <mergeCell ref="CV40:CW40"/>
    <mergeCell ref="CV16:CW16"/>
    <mergeCell ref="DL12:DM12"/>
    <mergeCell ref="DL13:DM13"/>
    <mergeCell ref="DH18:DI18"/>
    <mergeCell ref="CZ12:DA12"/>
    <mergeCell ref="CZ13:DA13"/>
    <mergeCell ref="DJ12:DK12"/>
    <mergeCell ref="B2:J2"/>
    <mergeCell ref="B3:J3"/>
    <mergeCell ref="B4:J4"/>
    <mergeCell ref="B5:J5"/>
    <mergeCell ref="AL2:AT2"/>
    <mergeCell ref="AL3:AT3"/>
    <mergeCell ref="AL4:AT4"/>
    <mergeCell ref="AL5:AT5"/>
    <mergeCell ref="AX4:BE4"/>
    <mergeCell ref="N2:V2"/>
    <mergeCell ref="N3:V3"/>
    <mergeCell ref="N4:V4"/>
    <mergeCell ref="N5:V5"/>
    <mergeCell ref="AX3:BE3"/>
    <mergeCell ref="Z2:AH2"/>
    <mergeCell ref="Z3:AH3"/>
    <mergeCell ref="Z4:AH4"/>
    <mergeCell ref="Z5:AH5"/>
    <mergeCell ref="AX2:BE2"/>
    <mergeCell ref="AX5:BE5"/>
    <mergeCell ref="G10:H11"/>
    <mergeCell ref="I10:J11"/>
    <mergeCell ref="AQ10:AR11"/>
    <mergeCell ref="B6:J6"/>
    <mergeCell ref="AL6:AT6"/>
    <mergeCell ref="AS10:AT11"/>
    <mergeCell ref="AX6:BE6"/>
    <mergeCell ref="BI6:BQ6"/>
    <mergeCell ref="BU6:CC6"/>
    <mergeCell ref="N6:V6"/>
    <mergeCell ref="Z6:AH6"/>
    <mergeCell ref="S10:T11"/>
    <mergeCell ref="U10:V11"/>
    <mergeCell ref="AE10:AF11"/>
    <mergeCell ref="AG10:AH11"/>
    <mergeCell ref="BN10:BO11"/>
    <mergeCell ref="BP10:BQ11"/>
    <mergeCell ref="BZ10:CA11"/>
    <mergeCell ref="BB10:BC11"/>
    <mergeCell ref="BD10:BE11"/>
    <mergeCell ref="CB10:CC11"/>
    <mergeCell ref="E40:F40"/>
    <mergeCell ref="BL40:BM40"/>
    <mergeCell ref="E14:F14"/>
    <mergeCell ref="AO14:AP14"/>
    <mergeCell ref="BX14:BY14"/>
    <mergeCell ref="E18:F18"/>
    <mergeCell ref="AO18:AP18"/>
    <mergeCell ref="BL18:BM18"/>
    <mergeCell ref="BX18:BY18"/>
    <mergeCell ref="Q40:R40"/>
    <mergeCell ref="E16:F16"/>
    <mergeCell ref="AO40:AP40"/>
    <mergeCell ref="BX40:BY40"/>
    <mergeCell ref="BL14:BM14"/>
    <mergeCell ref="AO16:AP16"/>
    <mergeCell ref="BL16:BM16"/>
    <mergeCell ref="BX16:BY16"/>
    <mergeCell ref="Q14:R14"/>
    <mergeCell ref="Q16:R16"/>
    <mergeCell ref="Q18:R18"/>
    <mergeCell ref="AC14:AD14"/>
    <mergeCell ref="AC16:AD16"/>
    <mergeCell ref="AC18:AD18"/>
    <mergeCell ref="AC40:AD40"/>
    <mergeCell ref="AQ12:AR12"/>
    <mergeCell ref="AS12:AT12"/>
    <mergeCell ref="AS13:AT13"/>
    <mergeCell ref="BP13:BQ13"/>
    <mergeCell ref="BN12:BO12"/>
    <mergeCell ref="BP12:BQ12"/>
    <mergeCell ref="G12:H12"/>
    <mergeCell ref="I12:J12"/>
    <mergeCell ref="I13:J13"/>
    <mergeCell ref="S12:T12"/>
    <mergeCell ref="U12:V12"/>
    <mergeCell ref="U13:V13"/>
    <mergeCell ref="AE12:AF12"/>
    <mergeCell ref="AG12:AH12"/>
    <mergeCell ref="AG13:AH13"/>
  </mergeCells>
  <printOptions horizontalCentered="1" verticalCentered="1"/>
  <pageMargins left="7.874015748031496E-2" right="0.19685039370078741" top="0.19685039370078741" bottom="0" header="0" footer="0"/>
  <pageSetup scale="85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7979"/>
  </sheetPr>
  <dimension ref="A1:LK66"/>
  <sheetViews>
    <sheetView topLeftCell="HR1" zoomScale="81" zoomScaleNormal="81" workbookViewId="0">
      <selection activeCell="IF11" sqref="IF11"/>
    </sheetView>
  </sheetViews>
  <sheetFormatPr defaultColWidth="9.33203125" defaultRowHeight="14.4" x14ac:dyDescent="0.3"/>
  <cols>
    <col min="1" max="1" width="3.33203125" style="1" customWidth="1"/>
    <col min="2" max="2" width="28.33203125" style="1" bestFit="1" customWidth="1"/>
    <col min="3" max="3" width="13.5546875" style="2" customWidth="1"/>
    <col min="4" max="4" width="15.4414062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28.33203125" style="1" bestFit="1" customWidth="1"/>
    <col min="15" max="15" width="13.5546875" style="2" customWidth="1"/>
    <col min="16" max="16" width="15.441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8.33203125" style="1" bestFit="1" customWidth="1"/>
    <col min="27" max="27" width="13.5546875" style="2" customWidth="1"/>
    <col min="28" max="28" width="15.44140625" style="2" customWidth="1"/>
    <col min="29" max="29" width="14.33203125" style="2" customWidth="1"/>
    <col min="30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4.44140625" style="2" customWidth="1"/>
    <col min="35" max="35" width="3.33203125" style="1" customWidth="1"/>
    <col min="36" max="36" width="4" style="1" customWidth="1"/>
    <col min="37" max="37" width="3.33203125" style="1" customWidth="1"/>
    <col min="38" max="38" width="28.33203125" style="1" bestFit="1" customWidth="1"/>
    <col min="39" max="39" width="13.5546875" style="2" customWidth="1"/>
    <col min="40" max="40" width="15.44140625" style="2" customWidth="1"/>
    <col min="41" max="41" width="14.33203125" style="2" customWidth="1"/>
    <col min="42" max="42" width="10.33203125" style="2" customWidth="1"/>
    <col min="43" max="43" width="13" style="1" bestFit="1" customWidth="1"/>
    <col min="44" max="44" width="14.6640625" style="1" bestFit="1" customWidth="1"/>
    <col min="45" max="45" width="13.6640625" style="2" bestFit="1" customWidth="1"/>
    <col min="46" max="46" width="14.44140625" style="2" customWidth="1"/>
    <col min="47" max="47" width="3.33203125" style="1" customWidth="1"/>
    <col min="48" max="48" width="4" style="1" customWidth="1"/>
    <col min="49" max="49" width="3.33203125" style="1" customWidth="1"/>
    <col min="50" max="50" width="28.33203125" style="1" bestFit="1" customWidth="1"/>
    <col min="51" max="51" width="13.5546875" style="2" customWidth="1"/>
    <col min="52" max="52" width="15.44140625" style="2" customWidth="1"/>
    <col min="53" max="54" width="10.33203125" style="2" customWidth="1"/>
    <col min="55" max="55" width="13" style="1" bestFit="1" customWidth="1"/>
    <col min="56" max="56" width="14.6640625" style="1" bestFit="1" customWidth="1"/>
    <col min="57" max="57" width="13.6640625" style="2" bestFit="1" customWidth="1"/>
    <col min="58" max="58" width="14.44140625" style="2" customWidth="1"/>
    <col min="59" max="59" width="3.33203125" style="1" customWidth="1"/>
    <col min="60" max="60" width="4" style="1" customWidth="1"/>
    <col min="61" max="61" width="3.33203125" style="1" customWidth="1"/>
    <col min="62" max="62" width="28.33203125" style="1" bestFit="1" customWidth="1"/>
    <col min="63" max="64" width="15.44140625" style="2" customWidth="1"/>
    <col min="65" max="65" width="12.6640625" style="2" customWidth="1"/>
    <col min="66" max="66" width="10.33203125" style="2" customWidth="1"/>
    <col min="67" max="67" width="13" style="1" bestFit="1" customWidth="1"/>
    <col min="68" max="68" width="14.6640625" style="1" bestFit="1" customWidth="1"/>
    <col min="69" max="69" width="13.6640625" style="2" bestFit="1" customWidth="1"/>
    <col min="70" max="70" width="14.44140625" style="2" customWidth="1"/>
    <col min="71" max="71" width="3.33203125" style="1" customWidth="1"/>
    <col min="72" max="72" width="4" style="1" customWidth="1"/>
    <col min="73" max="73" width="2.5546875" style="1" hidden="1" customWidth="1"/>
    <col min="74" max="74" width="21.6640625" style="1" hidden="1" customWidth="1"/>
    <col min="75" max="75" width="14.5546875" style="2" hidden="1" customWidth="1"/>
    <col min="76" max="76" width="15.33203125" style="2" hidden="1" customWidth="1"/>
    <col min="77" max="77" width="13.44140625" style="2" hidden="1" customWidth="1"/>
    <col min="78" max="78" width="13.44140625" style="1" hidden="1" customWidth="1"/>
    <col min="79" max="79" width="11.44140625" style="1" hidden="1" customWidth="1"/>
    <col min="80" max="80" width="10.6640625" style="2" hidden="1" customWidth="1"/>
    <col min="81" max="81" width="13.5546875" style="2" hidden="1" customWidth="1"/>
    <col min="82" max="82" width="3.44140625" style="1" hidden="1" customWidth="1"/>
    <col min="83" max="83" width="4" style="1" hidden="1" customWidth="1"/>
    <col min="84" max="84" width="3.33203125" style="1" customWidth="1"/>
    <col min="85" max="85" width="28.33203125" style="1" bestFit="1" customWidth="1"/>
    <col min="86" max="86" width="13.5546875" style="2" customWidth="1"/>
    <col min="87" max="87" width="15.44140625" style="2" customWidth="1"/>
    <col min="88" max="89" width="10.33203125" style="2" customWidth="1"/>
    <col min="90" max="90" width="13" style="1" bestFit="1" customWidth="1"/>
    <col min="91" max="91" width="14.6640625" style="1" bestFit="1" customWidth="1"/>
    <col min="92" max="92" width="13.6640625" style="2" bestFit="1" customWidth="1"/>
    <col min="93" max="93" width="14.44140625" style="2" customWidth="1"/>
    <col min="94" max="94" width="3.33203125" style="1" customWidth="1"/>
    <col min="95" max="95" width="4" style="1" customWidth="1"/>
    <col min="96" max="96" width="3.33203125" style="1" customWidth="1"/>
    <col min="97" max="97" width="28.33203125" style="1" bestFit="1" customWidth="1"/>
    <col min="98" max="98" width="13.5546875" style="2" customWidth="1"/>
    <col min="99" max="99" width="15.44140625" style="2" customWidth="1"/>
    <col min="100" max="101" width="10.33203125" style="2" customWidth="1"/>
    <col min="102" max="102" width="13" style="1" bestFit="1" customWidth="1"/>
    <col min="103" max="103" width="14.6640625" style="1" bestFit="1" customWidth="1"/>
    <col min="104" max="104" width="13.6640625" style="2" bestFit="1" customWidth="1"/>
    <col min="105" max="105" width="14.44140625" style="2" customWidth="1"/>
    <col min="106" max="106" width="3.33203125" style="1" customWidth="1"/>
    <col min="107" max="107" width="4" style="1" customWidth="1"/>
    <col min="108" max="108" width="3.33203125" style="1" customWidth="1"/>
    <col min="109" max="109" width="28.33203125" style="1" bestFit="1" customWidth="1"/>
    <col min="110" max="110" width="13.5546875" style="2" customWidth="1"/>
    <col min="111" max="111" width="15.44140625" style="2" customWidth="1"/>
    <col min="112" max="113" width="10.33203125" style="2" customWidth="1"/>
    <col min="114" max="114" width="13" style="1" bestFit="1" customWidth="1"/>
    <col min="115" max="115" width="14.6640625" style="1" bestFit="1" customWidth="1"/>
    <col min="116" max="116" width="13.6640625" style="2" bestFit="1" customWidth="1"/>
    <col min="117" max="117" width="14.44140625" style="2" customWidth="1"/>
    <col min="118" max="118" width="3.33203125" style="1" customWidth="1"/>
    <col min="119" max="119" width="4" style="1" customWidth="1"/>
    <col min="120" max="120" width="3.33203125" style="1" customWidth="1"/>
    <col min="121" max="121" width="28.33203125" style="1" bestFit="1" customWidth="1"/>
    <col min="122" max="122" width="13.5546875" style="2" customWidth="1"/>
    <col min="123" max="123" width="15.44140625" style="2" customWidth="1"/>
    <col min="124" max="125" width="10.33203125" style="2" customWidth="1"/>
    <col min="126" max="126" width="13" style="1" bestFit="1" customWidth="1"/>
    <col min="127" max="127" width="14.6640625" style="1" bestFit="1" customWidth="1"/>
    <col min="128" max="128" width="13.6640625" style="2" bestFit="1" customWidth="1"/>
    <col min="129" max="129" width="14.44140625" style="2" customWidth="1"/>
    <col min="130" max="130" width="3.33203125" style="1" customWidth="1"/>
    <col min="131" max="131" width="4" style="1" customWidth="1"/>
    <col min="132" max="132" width="3.33203125" style="1" customWidth="1"/>
    <col min="133" max="133" width="28.33203125" style="1" bestFit="1" customWidth="1"/>
    <col min="134" max="134" width="13.5546875" style="2" customWidth="1"/>
    <col min="135" max="135" width="15.44140625" style="2" customWidth="1"/>
    <col min="136" max="136" width="18.6640625" style="2" customWidth="1"/>
    <col min="137" max="137" width="10.33203125" style="2" customWidth="1"/>
    <col min="138" max="138" width="13" style="1" bestFit="1" customWidth="1"/>
    <col min="139" max="139" width="14.6640625" style="1" bestFit="1" customWidth="1"/>
    <col min="140" max="140" width="13.6640625" style="2" bestFit="1" customWidth="1"/>
    <col min="141" max="141" width="14.44140625" style="2" customWidth="1"/>
    <col min="142" max="142" width="3.33203125" style="1" customWidth="1"/>
    <col min="143" max="143" width="4" style="1" customWidth="1"/>
    <col min="144" max="144" width="3.33203125" style="1" customWidth="1"/>
    <col min="145" max="145" width="28.33203125" style="1" bestFit="1" customWidth="1"/>
    <col min="146" max="146" width="13.5546875" style="2" customWidth="1"/>
    <col min="147" max="147" width="15.44140625" style="2" customWidth="1"/>
    <col min="148" max="149" width="10.33203125" style="2" customWidth="1"/>
    <col min="150" max="150" width="13" style="1" bestFit="1" customWidth="1"/>
    <col min="151" max="151" width="14.6640625" style="1" bestFit="1" customWidth="1"/>
    <col min="152" max="152" width="13.6640625" style="2" bestFit="1" customWidth="1"/>
    <col min="153" max="153" width="14.44140625" style="2" customWidth="1"/>
    <col min="154" max="154" width="3.33203125" style="1" customWidth="1"/>
    <col min="155" max="155" width="4" style="1" customWidth="1"/>
    <col min="156" max="156" width="3.33203125" style="1" customWidth="1"/>
    <col min="157" max="157" width="28.33203125" style="1" bestFit="1" customWidth="1"/>
    <col min="158" max="158" width="13.5546875" style="2" customWidth="1"/>
    <col min="159" max="159" width="15.44140625" style="2" customWidth="1"/>
    <col min="160" max="160" width="12.5546875" style="2" customWidth="1"/>
    <col min="161" max="161" width="10.33203125" style="2" customWidth="1"/>
    <col min="162" max="162" width="13" style="1" bestFit="1" customWidth="1"/>
    <col min="163" max="163" width="14.6640625" style="1" bestFit="1" customWidth="1"/>
    <col min="164" max="164" width="13.6640625" style="2" bestFit="1" customWidth="1"/>
    <col min="165" max="165" width="14.44140625" style="2" customWidth="1"/>
    <col min="166" max="166" width="3.33203125" style="1" customWidth="1"/>
    <col min="167" max="167" width="4" style="1" customWidth="1"/>
    <col min="168" max="168" width="3.33203125" style="1" customWidth="1"/>
    <col min="169" max="169" width="28.33203125" style="1" bestFit="1" customWidth="1"/>
    <col min="170" max="170" width="13.5546875" style="2" customWidth="1"/>
    <col min="171" max="171" width="15.44140625" style="2" customWidth="1"/>
    <col min="172" max="172" width="13.5546875" style="2" customWidth="1"/>
    <col min="173" max="173" width="10.33203125" style="2" customWidth="1"/>
    <col min="174" max="174" width="13" style="1" bestFit="1" customWidth="1"/>
    <col min="175" max="175" width="14.6640625" style="1" bestFit="1" customWidth="1"/>
    <col min="176" max="176" width="13.6640625" style="2" bestFit="1" customWidth="1"/>
    <col min="177" max="177" width="14.44140625" style="2" customWidth="1"/>
    <col min="178" max="178" width="3.33203125" style="1" customWidth="1"/>
    <col min="179" max="179" width="4" style="1" customWidth="1"/>
    <col min="180" max="180" width="3.33203125" style="1" customWidth="1"/>
    <col min="181" max="181" width="28.33203125" style="1" bestFit="1" customWidth="1"/>
    <col min="182" max="182" width="15.6640625" style="2" customWidth="1"/>
    <col min="183" max="183" width="15.44140625" style="2" customWidth="1"/>
    <col min="184" max="184" width="12.5546875" style="2" customWidth="1"/>
    <col min="185" max="185" width="10.33203125" style="2" customWidth="1"/>
    <col min="186" max="186" width="13" style="1" bestFit="1" customWidth="1"/>
    <col min="187" max="187" width="14.6640625" style="1" bestFit="1" customWidth="1"/>
    <col min="188" max="188" width="13.6640625" style="2" bestFit="1" customWidth="1"/>
    <col min="189" max="189" width="14.44140625" style="2" customWidth="1"/>
    <col min="190" max="190" width="3.33203125" style="1" customWidth="1"/>
    <col min="191" max="191" width="4" style="1" customWidth="1"/>
    <col min="192" max="192" width="3.33203125" style="1" customWidth="1"/>
    <col min="193" max="193" width="28.33203125" style="1" bestFit="1" customWidth="1"/>
    <col min="194" max="194" width="13.5546875" style="2" customWidth="1"/>
    <col min="195" max="195" width="15.44140625" style="2" customWidth="1"/>
    <col min="196" max="196" width="12.6640625" style="2" customWidth="1"/>
    <col min="197" max="197" width="10.33203125" style="2" customWidth="1"/>
    <col min="198" max="198" width="13" style="1" bestFit="1" customWidth="1"/>
    <col min="199" max="199" width="14.6640625" style="1" bestFit="1" customWidth="1"/>
    <col min="200" max="200" width="13.6640625" style="2" bestFit="1" customWidth="1"/>
    <col min="201" max="201" width="14.44140625" style="2" customWidth="1"/>
    <col min="202" max="202" width="3.33203125" style="1" customWidth="1"/>
    <col min="203" max="203" width="4" style="1" customWidth="1"/>
    <col min="204" max="204" width="3.33203125" style="1" customWidth="1"/>
    <col min="205" max="205" width="28.33203125" style="1" bestFit="1" customWidth="1"/>
    <col min="206" max="206" width="15.6640625" style="2" customWidth="1"/>
    <col min="207" max="207" width="16.6640625" style="2" customWidth="1"/>
    <col min="208" max="208" width="13.109375" style="2" customWidth="1"/>
    <col min="209" max="209" width="10.33203125" style="2" customWidth="1"/>
    <col min="210" max="210" width="13" style="1" bestFit="1" customWidth="1"/>
    <col min="211" max="211" width="14.6640625" style="1" bestFit="1" customWidth="1"/>
    <col min="212" max="212" width="13.6640625" style="2" bestFit="1" customWidth="1"/>
    <col min="213" max="213" width="17.44140625" style="2" customWidth="1"/>
    <col min="214" max="214" width="3.33203125" style="1" customWidth="1"/>
    <col min="215" max="215" width="4" style="1" customWidth="1"/>
    <col min="216" max="216" width="3.33203125" style="1" customWidth="1"/>
    <col min="217" max="217" width="28.33203125" style="1" bestFit="1" customWidth="1"/>
    <col min="218" max="218" width="15.6640625" style="2" customWidth="1"/>
    <col min="219" max="219" width="16.6640625" style="2" customWidth="1"/>
    <col min="220" max="220" width="13.109375" style="2" customWidth="1"/>
    <col min="221" max="221" width="10.33203125" style="2" customWidth="1"/>
    <col min="222" max="222" width="13" style="1" bestFit="1" customWidth="1"/>
    <col min="223" max="223" width="14.6640625" style="1" bestFit="1" customWidth="1"/>
    <col min="224" max="224" width="13.6640625" style="2" bestFit="1" customWidth="1"/>
    <col min="225" max="225" width="17.44140625" style="2" customWidth="1"/>
    <col min="226" max="226" width="3.33203125" style="1" customWidth="1"/>
    <col min="227" max="227" width="4" style="1" customWidth="1"/>
    <col min="228" max="228" width="3.33203125" style="1" customWidth="1"/>
    <col min="229" max="229" width="28.33203125" style="1" bestFit="1" customWidth="1"/>
    <col min="230" max="230" width="14.6640625" style="2" customWidth="1"/>
    <col min="231" max="231" width="15.44140625" style="2" customWidth="1"/>
    <col min="232" max="232" width="13.33203125" style="2" customWidth="1"/>
    <col min="233" max="233" width="10.33203125" style="2" customWidth="1"/>
    <col min="234" max="234" width="13" style="1" bestFit="1" customWidth="1"/>
    <col min="235" max="235" width="14.6640625" style="1" bestFit="1" customWidth="1"/>
    <col min="236" max="236" width="13.6640625" style="2" bestFit="1" customWidth="1"/>
    <col min="237" max="237" width="14.44140625" style="2" customWidth="1"/>
    <col min="238" max="238" width="3.33203125" style="1" customWidth="1"/>
    <col min="239" max="239" width="9.33203125" style="1"/>
    <col min="240" max="240" width="28.33203125" style="1" customWidth="1"/>
    <col min="241" max="241" width="9.33203125" style="1"/>
    <col min="242" max="242" width="10.44140625" style="1" customWidth="1"/>
    <col min="243" max="247" width="9.33203125" style="1"/>
    <col min="248" max="248" width="10.5546875" style="1" customWidth="1"/>
    <col min="249" max="252" width="9.33203125" style="1"/>
    <col min="253" max="253" width="10.44140625" style="1" customWidth="1"/>
    <col min="254" max="258" width="9.33203125" style="1"/>
    <col min="259" max="259" width="10.5546875" style="1" customWidth="1"/>
    <col min="260" max="263" width="9.33203125" style="1"/>
    <col min="264" max="264" width="10.44140625" style="1" customWidth="1"/>
    <col min="265" max="269" width="9.33203125" style="1"/>
    <col min="270" max="270" width="10.5546875" style="1" customWidth="1"/>
    <col min="271" max="274" width="9.33203125" style="1"/>
    <col min="275" max="275" width="10.44140625" style="1" customWidth="1"/>
    <col min="276" max="280" width="9.33203125" style="1"/>
    <col min="281" max="281" width="10.5546875" style="1" customWidth="1"/>
    <col min="282" max="285" width="9.33203125" style="1"/>
    <col min="286" max="286" width="10.44140625" style="1" customWidth="1"/>
    <col min="287" max="291" width="9.33203125" style="1"/>
    <col min="292" max="292" width="10.5546875" style="1" customWidth="1"/>
    <col min="293" max="296" width="9.33203125" style="1"/>
    <col min="297" max="297" width="10.44140625" style="1" customWidth="1"/>
    <col min="298" max="302" width="9.33203125" style="1"/>
    <col min="303" max="303" width="10.5546875" style="1" customWidth="1"/>
    <col min="304" max="307" width="9.33203125" style="1"/>
    <col min="308" max="308" width="10.44140625" style="1" customWidth="1"/>
    <col min="309" max="313" width="9.33203125" style="1"/>
    <col min="314" max="314" width="10.5546875" style="1" customWidth="1"/>
    <col min="315" max="317" width="9.33203125" style="1"/>
    <col min="318" max="318" width="19.44140625" style="1" customWidth="1"/>
    <col min="319" max="319" width="10.44140625" style="1" customWidth="1"/>
    <col min="320" max="324" width="9.33203125" style="1"/>
    <col min="325" max="325" width="10.5546875" style="1" customWidth="1"/>
    <col min="326" max="328" width="9.33203125" style="1"/>
    <col min="329" max="329" width="18.6640625" style="1" customWidth="1"/>
    <col min="330" max="330" width="10.44140625" style="1" customWidth="1"/>
    <col min="331" max="335" width="9.33203125" style="1"/>
    <col min="336" max="336" width="10.5546875" style="1" customWidth="1"/>
    <col min="337" max="16384" width="9.33203125" style="1"/>
  </cols>
  <sheetData>
    <row r="1" spans="1:323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6"/>
      <c r="BC1" s="25"/>
      <c r="BD1" s="25"/>
      <c r="BE1" s="26"/>
      <c r="BF1" s="26"/>
      <c r="BG1" s="25"/>
      <c r="BI1" s="25"/>
      <c r="BJ1" s="25"/>
      <c r="BK1" s="26"/>
      <c r="BL1" s="26"/>
      <c r="BM1" s="26"/>
      <c r="BN1" s="26"/>
      <c r="BO1" s="25"/>
      <c r="BP1" s="25"/>
      <c r="BQ1" s="26"/>
      <c r="BR1" s="26"/>
      <c r="BS1" s="25"/>
      <c r="BU1" s="25"/>
      <c r="BV1" s="25"/>
      <c r="BW1" s="26"/>
      <c r="BX1" s="26"/>
      <c r="BY1" s="26"/>
      <c r="BZ1" s="25"/>
      <c r="CA1" s="25"/>
      <c r="CB1" s="26"/>
      <c r="CC1" s="26"/>
      <c r="CD1" s="25"/>
      <c r="CF1" s="25"/>
      <c r="CG1" s="25"/>
      <c r="CH1" s="26"/>
      <c r="CI1" s="26"/>
      <c r="CJ1" s="26"/>
      <c r="CK1" s="26"/>
      <c r="CL1" s="25"/>
      <c r="CM1" s="25"/>
      <c r="CN1" s="26"/>
      <c r="CO1" s="26"/>
      <c r="CP1" s="25"/>
      <c r="CR1" s="25"/>
      <c r="CS1" s="25"/>
      <c r="CT1" s="26"/>
      <c r="CU1" s="26"/>
      <c r="CV1" s="26"/>
      <c r="CW1" s="26"/>
      <c r="CX1" s="25"/>
      <c r="CY1" s="25"/>
      <c r="CZ1" s="26"/>
      <c r="DA1" s="26"/>
      <c r="DB1" s="25"/>
      <c r="DD1" s="25"/>
      <c r="DE1" s="25"/>
      <c r="DF1" s="26"/>
      <c r="DG1" s="26"/>
      <c r="DH1" s="26"/>
      <c r="DI1" s="26"/>
      <c r="DJ1" s="25"/>
      <c r="DK1" s="25"/>
      <c r="DL1" s="26"/>
      <c r="DM1" s="26"/>
      <c r="DN1" s="25"/>
      <c r="DP1" s="25"/>
      <c r="DQ1" s="25"/>
      <c r="DR1" s="26"/>
      <c r="DS1" s="26"/>
      <c r="DT1" s="26"/>
      <c r="DU1" s="26"/>
      <c r="DV1" s="25"/>
      <c r="DW1" s="25"/>
      <c r="DX1" s="26"/>
      <c r="DY1" s="26"/>
      <c r="DZ1" s="25"/>
      <c r="EB1" s="25"/>
      <c r="EC1" s="25"/>
      <c r="ED1" s="26"/>
      <c r="EE1" s="26"/>
      <c r="EF1" s="26"/>
      <c r="EG1" s="26"/>
      <c r="EH1" s="25"/>
      <c r="EI1" s="25"/>
      <c r="EJ1" s="26"/>
      <c r="EK1" s="26"/>
      <c r="EL1" s="25"/>
      <c r="EN1" s="25"/>
      <c r="EO1" s="25"/>
      <c r="EP1" s="26"/>
      <c r="EQ1" s="26"/>
      <c r="ER1" s="26"/>
      <c r="ES1" s="26"/>
      <c r="ET1" s="25"/>
      <c r="EU1" s="25"/>
      <c r="EV1" s="26"/>
      <c r="EW1" s="26"/>
      <c r="EX1" s="25"/>
      <c r="EZ1" s="25"/>
      <c r="FA1" s="25"/>
      <c r="FB1" s="26"/>
      <c r="FC1" s="26"/>
      <c r="FD1" s="26"/>
      <c r="FE1" s="26"/>
      <c r="FF1" s="25"/>
      <c r="FG1" s="25"/>
      <c r="FH1" s="26"/>
      <c r="FI1" s="26"/>
      <c r="FJ1" s="25"/>
      <c r="FL1" s="25"/>
      <c r="FM1" s="25"/>
      <c r="FN1" s="26"/>
      <c r="FO1" s="26"/>
      <c r="FP1" s="26"/>
      <c r="FQ1" s="26"/>
      <c r="FR1" s="25"/>
      <c r="FS1" s="25"/>
      <c r="FT1" s="26"/>
      <c r="FU1" s="26"/>
      <c r="FV1" s="25"/>
      <c r="FX1" s="25"/>
      <c r="FY1" s="25"/>
      <c r="FZ1" s="26"/>
      <c r="GA1" s="26"/>
      <c r="GB1" s="26"/>
      <c r="GC1" s="26"/>
      <c r="GD1" s="25"/>
      <c r="GE1" s="25"/>
      <c r="GF1" s="26"/>
      <c r="GG1" s="26"/>
      <c r="GH1" s="25"/>
      <c r="GJ1" s="25"/>
      <c r="GK1" s="25"/>
      <c r="GL1" s="26"/>
      <c r="GM1" s="26"/>
      <c r="GN1" s="26"/>
      <c r="GO1" s="26"/>
      <c r="GP1" s="25"/>
      <c r="GQ1" s="25"/>
      <c r="GR1" s="26"/>
      <c r="GS1" s="26"/>
      <c r="GT1" s="25"/>
      <c r="GV1" s="25"/>
      <c r="GW1" s="25"/>
      <c r="GX1" s="26"/>
      <c r="GY1" s="26"/>
      <c r="GZ1" s="26"/>
      <c r="HA1" s="26"/>
      <c r="HB1" s="25"/>
      <c r="HC1" s="25"/>
      <c r="HD1" s="26"/>
      <c r="HE1" s="26"/>
      <c r="HF1" s="25"/>
      <c r="HH1" s="25"/>
      <c r="HI1" s="25"/>
      <c r="HJ1" s="26"/>
      <c r="HK1" s="26"/>
      <c r="HL1" s="26"/>
      <c r="HM1" s="26"/>
      <c r="HN1" s="25"/>
      <c r="HO1" s="25"/>
      <c r="HP1" s="26"/>
      <c r="HQ1" s="26"/>
      <c r="HR1" s="25"/>
      <c r="HT1" s="25"/>
      <c r="HU1" s="25"/>
      <c r="HV1" s="26"/>
      <c r="HW1" s="26"/>
      <c r="HX1" s="26"/>
      <c r="HY1" s="26"/>
      <c r="HZ1" s="25"/>
      <c r="IA1" s="25"/>
      <c r="IB1" s="26"/>
      <c r="IC1" s="26"/>
      <c r="ID1" s="25"/>
    </row>
    <row r="2" spans="1:323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09" t="s">
        <v>0</v>
      </c>
      <c r="AY2" s="809"/>
      <c r="AZ2" s="809"/>
      <c r="BA2" s="809"/>
      <c r="BB2" s="809"/>
      <c r="BC2" s="809"/>
      <c r="BD2" s="809"/>
      <c r="BE2" s="809"/>
      <c r="BF2" s="809"/>
      <c r="BG2" s="27"/>
      <c r="BI2" s="27"/>
      <c r="BJ2" s="809" t="s">
        <v>0</v>
      </c>
      <c r="BK2" s="809"/>
      <c r="BL2" s="809"/>
      <c r="BM2" s="809"/>
      <c r="BN2" s="809"/>
      <c r="BO2" s="809"/>
      <c r="BP2" s="809"/>
      <c r="BQ2" s="809"/>
      <c r="BR2" s="809"/>
      <c r="BS2" s="27"/>
      <c r="BU2" s="27"/>
      <c r="BV2" s="810" t="s">
        <v>0</v>
      </c>
      <c r="BW2" s="810"/>
      <c r="BX2" s="810"/>
      <c r="BY2" s="810"/>
      <c r="BZ2" s="810"/>
      <c r="CA2" s="810"/>
      <c r="CB2" s="810"/>
      <c r="CC2" s="810"/>
      <c r="CD2" s="27"/>
      <c r="CF2" s="27"/>
      <c r="CG2" s="809" t="s">
        <v>0</v>
      </c>
      <c r="CH2" s="809"/>
      <c r="CI2" s="809"/>
      <c r="CJ2" s="809"/>
      <c r="CK2" s="809"/>
      <c r="CL2" s="809"/>
      <c r="CM2" s="809"/>
      <c r="CN2" s="809"/>
      <c r="CO2" s="809"/>
      <c r="CP2" s="27"/>
      <c r="CR2" s="27"/>
      <c r="CS2" s="809" t="s">
        <v>0</v>
      </c>
      <c r="CT2" s="809"/>
      <c r="CU2" s="809"/>
      <c r="CV2" s="809"/>
      <c r="CW2" s="809"/>
      <c r="CX2" s="809"/>
      <c r="CY2" s="809"/>
      <c r="CZ2" s="809"/>
      <c r="DA2" s="809"/>
      <c r="DB2" s="27"/>
      <c r="DD2" s="27"/>
      <c r="DE2" s="809" t="s">
        <v>0</v>
      </c>
      <c r="DF2" s="809"/>
      <c r="DG2" s="809"/>
      <c r="DH2" s="809"/>
      <c r="DI2" s="809"/>
      <c r="DJ2" s="809"/>
      <c r="DK2" s="809"/>
      <c r="DL2" s="809"/>
      <c r="DM2" s="809"/>
      <c r="DN2" s="27"/>
      <c r="DP2" s="27"/>
      <c r="DQ2" s="809" t="s">
        <v>0</v>
      </c>
      <c r="DR2" s="809"/>
      <c r="DS2" s="809"/>
      <c r="DT2" s="809"/>
      <c r="DU2" s="809"/>
      <c r="DV2" s="809"/>
      <c r="DW2" s="809"/>
      <c r="DX2" s="809"/>
      <c r="DY2" s="809"/>
      <c r="DZ2" s="27"/>
      <c r="EB2" s="27"/>
      <c r="EC2" s="809" t="s">
        <v>0</v>
      </c>
      <c r="ED2" s="809"/>
      <c r="EE2" s="809"/>
      <c r="EF2" s="809"/>
      <c r="EG2" s="809"/>
      <c r="EH2" s="809"/>
      <c r="EI2" s="809"/>
      <c r="EJ2" s="809"/>
      <c r="EK2" s="809"/>
      <c r="EL2" s="27"/>
      <c r="EN2" s="27"/>
      <c r="EO2" s="809" t="s">
        <v>0</v>
      </c>
      <c r="EP2" s="809"/>
      <c r="EQ2" s="809"/>
      <c r="ER2" s="809"/>
      <c r="ES2" s="809"/>
      <c r="ET2" s="809"/>
      <c r="EU2" s="809"/>
      <c r="EV2" s="809"/>
      <c r="EW2" s="809"/>
      <c r="EX2" s="27"/>
      <c r="EZ2" s="27"/>
      <c r="FA2" s="809" t="s">
        <v>0</v>
      </c>
      <c r="FB2" s="809"/>
      <c r="FC2" s="809"/>
      <c r="FD2" s="809"/>
      <c r="FE2" s="809"/>
      <c r="FF2" s="809"/>
      <c r="FG2" s="809"/>
      <c r="FH2" s="809"/>
      <c r="FI2" s="809"/>
      <c r="FJ2" s="27"/>
      <c r="FL2" s="27"/>
      <c r="FM2" s="809" t="s">
        <v>0</v>
      </c>
      <c r="FN2" s="809"/>
      <c r="FO2" s="809"/>
      <c r="FP2" s="809"/>
      <c r="FQ2" s="809"/>
      <c r="FR2" s="809"/>
      <c r="FS2" s="809"/>
      <c r="FT2" s="809"/>
      <c r="FU2" s="809"/>
      <c r="FV2" s="27"/>
      <c r="FX2" s="27"/>
      <c r="FY2" s="809" t="s">
        <v>0</v>
      </c>
      <c r="FZ2" s="809"/>
      <c r="GA2" s="809"/>
      <c r="GB2" s="809"/>
      <c r="GC2" s="809"/>
      <c r="GD2" s="809"/>
      <c r="GE2" s="809"/>
      <c r="GF2" s="809"/>
      <c r="GG2" s="809"/>
      <c r="GH2" s="27"/>
      <c r="GJ2" s="27"/>
      <c r="GK2" s="809" t="s">
        <v>0</v>
      </c>
      <c r="GL2" s="809"/>
      <c r="GM2" s="809"/>
      <c r="GN2" s="809"/>
      <c r="GO2" s="809"/>
      <c r="GP2" s="809"/>
      <c r="GQ2" s="809"/>
      <c r="GR2" s="809"/>
      <c r="GS2" s="809"/>
      <c r="GT2" s="27"/>
      <c r="GV2" s="27"/>
      <c r="GW2" s="809" t="s">
        <v>0</v>
      </c>
      <c r="GX2" s="809"/>
      <c r="GY2" s="809"/>
      <c r="GZ2" s="809"/>
      <c r="HA2" s="809"/>
      <c r="HB2" s="809"/>
      <c r="HC2" s="809"/>
      <c r="HD2" s="809"/>
      <c r="HE2" s="809"/>
      <c r="HF2" s="27"/>
      <c r="HH2" s="27"/>
      <c r="HI2" s="809" t="s">
        <v>0</v>
      </c>
      <c r="HJ2" s="809"/>
      <c r="HK2" s="809"/>
      <c r="HL2" s="809"/>
      <c r="HM2" s="809"/>
      <c r="HN2" s="809"/>
      <c r="HO2" s="809"/>
      <c r="HP2" s="809"/>
      <c r="HQ2" s="809"/>
      <c r="HR2" s="27"/>
      <c r="HT2" s="27"/>
      <c r="HU2" s="809" t="s">
        <v>0</v>
      </c>
      <c r="HV2" s="809"/>
      <c r="HW2" s="809"/>
      <c r="HX2" s="809"/>
      <c r="HY2" s="809"/>
      <c r="HZ2" s="809"/>
      <c r="IA2" s="809"/>
      <c r="IB2" s="809"/>
      <c r="IC2" s="809"/>
      <c r="ID2" s="27"/>
    </row>
    <row r="3" spans="1:323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7" t="s">
        <v>1</v>
      </c>
      <c r="AY3" s="807"/>
      <c r="AZ3" s="807"/>
      <c r="BA3" s="807"/>
      <c r="BB3" s="807"/>
      <c r="BC3" s="807"/>
      <c r="BD3" s="807"/>
      <c r="BE3" s="807"/>
      <c r="BF3" s="807"/>
      <c r="BG3" s="12"/>
      <c r="BI3" s="12"/>
      <c r="BJ3" s="807" t="s">
        <v>1</v>
      </c>
      <c r="BK3" s="807"/>
      <c r="BL3" s="807"/>
      <c r="BM3" s="807"/>
      <c r="BN3" s="807"/>
      <c r="BO3" s="807"/>
      <c r="BP3" s="807"/>
      <c r="BQ3" s="807"/>
      <c r="BR3" s="807"/>
      <c r="BS3" s="12"/>
      <c r="BU3" s="12"/>
      <c r="BV3" s="808" t="s">
        <v>1</v>
      </c>
      <c r="BW3" s="808"/>
      <c r="BX3" s="808"/>
      <c r="BY3" s="808"/>
      <c r="BZ3" s="808"/>
      <c r="CA3" s="808"/>
      <c r="CB3" s="808"/>
      <c r="CC3" s="808"/>
      <c r="CD3" s="12"/>
      <c r="CF3" s="12"/>
      <c r="CG3" s="807" t="s">
        <v>1</v>
      </c>
      <c r="CH3" s="807"/>
      <c r="CI3" s="807"/>
      <c r="CJ3" s="807"/>
      <c r="CK3" s="807"/>
      <c r="CL3" s="807"/>
      <c r="CM3" s="807"/>
      <c r="CN3" s="807"/>
      <c r="CO3" s="807"/>
      <c r="CP3" s="12"/>
      <c r="CR3" s="12"/>
      <c r="CS3" s="807" t="s">
        <v>1</v>
      </c>
      <c r="CT3" s="807"/>
      <c r="CU3" s="807"/>
      <c r="CV3" s="807"/>
      <c r="CW3" s="807"/>
      <c r="CX3" s="807"/>
      <c r="CY3" s="807"/>
      <c r="CZ3" s="807"/>
      <c r="DA3" s="807"/>
      <c r="DB3" s="12"/>
      <c r="DD3" s="12"/>
      <c r="DE3" s="807" t="s">
        <v>1</v>
      </c>
      <c r="DF3" s="807"/>
      <c r="DG3" s="807"/>
      <c r="DH3" s="807"/>
      <c r="DI3" s="807"/>
      <c r="DJ3" s="807"/>
      <c r="DK3" s="807"/>
      <c r="DL3" s="807"/>
      <c r="DM3" s="807"/>
      <c r="DN3" s="12"/>
      <c r="DP3" s="12"/>
      <c r="DQ3" s="807" t="s">
        <v>1</v>
      </c>
      <c r="DR3" s="807"/>
      <c r="DS3" s="807"/>
      <c r="DT3" s="807"/>
      <c r="DU3" s="807"/>
      <c r="DV3" s="807"/>
      <c r="DW3" s="807"/>
      <c r="DX3" s="807"/>
      <c r="DY3" s="807"/>
      <c r="DZ3" s="12"/>
      <c r="EB3" s="12"/>
      <c r="EC3" s="807" t="s">
        <v>1</v>
      </c>
      <c r="ED3" s="807"/>
      <c r="EE3" s="807"/>
      <c r="EF3" s="807"/>
      <c r="EG3" s="807"/>
      <c r="EH3" s="807"/>
      <c r="EI3" s="807"/>
      <c r="EJ3" s="807"/>
      <c r="EK3" s="807"/>
      <c r="EL3" s="12"/>
      <c r="EN3" s="12"/>
      <c r="EO3" s="807" t="s">
        <v>1</v>
      </c>
      <c r="EP3" s="807"/>
      <c r="EQ3" s="807"/>
      <c r="ER3" s="807"/>
      <c r="ES3" s="807"/>
      <c r="ET3" s="807"/>
      <c r="EU3" s="807"/>
      <c r="EV3" s="807"/>
      <c r="EW3" s="807"/>
      <c r="EX3" s="12"/>
      <c r="EZ3" s="12"/>
      <c r="FA3" s="807" t="s">
        <v>1</v>
      </c>
      <c r="FB3" s="807"/>
      <c r="FC3" s="807"/>
      <c r="FD3" s="807"/>
      <c r="FE3" s="807"/>
      <c r="FF3" s="807"/>
      <c r="FG3" s="807"/>
      <c r="FH3" s="807"/>
      <c r="FI3" s="807"/>
      <c r="FJ3" s="12"/>
      <c r="FL3" s="12"/>
      <c r="FM3" s="807" t="s">
        <v>1</v>
      </c>
      <c r="FN3" s="807"/>
      <c r="FO3" s="807"/>
      <c r="FP3" s="807"/>
      <c r="FQ3" s="807"/>
      <c r="FR3" s="807"/>
      <c r="FS3" s="807"/>
      <c r="FT3" s="807"/>
      <c r="FU3" s="807"/>
      <c r="FV3" s="12"/>
      <c r="FX3" s="12"/>
      <c r="FY3" s="807" t="s">
        <v>1</v>
      </c>
      <c r="FZ3" s="807"/>
      <c r="GA3" s="807"/>
      <c r="GB3" s="807"/>
      <c r="GC3" s="807"/>
      <c r="GD3" s="807"/>
      <c r="GE3" s="807"/>
      <c r="GF3" s="807"/>
      <c r="GG3" s="807"/>
      <c r="GH3" s="12"/>
      <c r="GJ3" s="12"/>
      <c r="GK3" s="807" t="s">
        <v>1</v>
      </c>
      <c r="GL3" s="807"/>
      <c r="GM3" s="807"/>
      <c r="GN3" s="807"/>
      <c r="GO3" s="807"/>
      <c r="GP3" s="807"/>
      <c r="GQ3" s="807"/>
      <c r="GR3" s="807"/>
      <c r="GS3" s="807"/>
      <c r="GT3" s="12"/>
      <c r="GV3" s="12"/>
      <c r="GW3" s="807" t="s">
        <v>1</v>
      </c>
      <c r="GX3" s="807"/>
      <c r="GY3" s="807"/>
      <c r="GZ3" s="807"/>
      <c r="HA3" s="807"/>
      <c r="HB3" s="807"/>
      <c r="HC3" s="807"/>
      <c r="HD3" s="807"/>
      <c r="HE3" s="807"/>
      <c r="HF3" s="12"/>
      <c r="HH3" s="12"/>
      <c r="HI3" s="807" t="s">
        <v>1</v>
      </c>
      <c r="HJ3" s="807"/>
      <c r="HK3" s="807"/>
      <c r="HL3" s="807"/>
      <c r="HM3" s="807"/>
      <c r="HN3" s="807"/>
      <c r="HO3" s="807"/>
      <c r="HP3" s="807"/>
      <c r="HQ3" s="807"/>
      <c r="HR3" s="12"/>
      <c r="HT3" s="12"/>
      <c r="HU3" s="807" t="s">
        <v>1</v>
      </c>
      <c r="HV3" s="807"/>
      <c r="HW3" s="807"/>
      <c r="HX3" s="807"/>
      <c r="HY3" s="807"/>
      <c r="HZ3" s="807"/>
      <c r="IA3" s="807"/>
      <c r="IB3" s="807"/>
      <c r="IC3" s="807"/>
      <c r="ID3" s="12"/>
    </row>
    <row r="4" spans="1:323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666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5" t="s">
        <v>666</v>
      </c>
      <c r="AY4" s="805"/>
      <c r="AZ4" s="805"/>
      <c r="BA4" s="805"/>
      <c r="BB4" s="805"/>
      <c r="BC4" s="805"/>
      <c r="BD4" s="805"/>
      <c r="BE4" s="805"/>
      <c r="BF4" s="805"/>
      <c r="BG4" s="12"/>
      <c r="BI4" s="12"/>
      <c r="BJ4" s="805" t="s">
        <v>666</v>
      </c>
      <c r="BK4" s="805"/>
      <c r="BL4" s="805"/>
      <c r="BM4" s="805"/>
      <c r="BN4" s="805"/>
      <c r="BO4" s="805"/>
      <c r="BP4" s="805"/>
      <c r="BQ4" s="805"/>
      <c r="BR4" s="805"/>
      <c r="BS4" s="12"/>
      <c r="BU4" s="12"/>
      <c r="BV4" s="806" t="s">
        <v>24</v>
      </c>
      <c r="BW4" s="806"/>
      <c r="BX4" s="806"/>
      <c r="BY4" s="806"/>
      <c r="BZ4" s="806"/>
      <c r="CA4" s="806"/>
      <c r="CB4" s="806"/>
      <c r="CC4" s="806"/>
      <c r="CD4" s="12"/>
      <c r="CF4" s="12"/>
      <c r="CG4" s="805" t="s">
        <v>666</v>
      </c>
      <c r="CH4" s="805"/>
      <c r="CI4" s="805"/>
      <c r="CJ4" s="805"/>
      <c r="CK4" s="805"/>
      <c r="CL4" s="805"/>
      <c r="CM4" s="805"/>
      <c r="CN4" s="805"/>
      <c r="CO4" s="805"/>
      <c r="CP4" s="12"/>
      <c r="CR4" s="12"/>
      <c r="CS4" s="805" t="s">
        <v>666</v>
      </c>
      <c r="CT4" s="805"/>
      <c r="CU4" s="805"/>
      <c r="CV4" s="805"/>
      <c r="CW4" s="805"/>
      <c r="CX4" s="805"/>
      <c r="CY4" s="805"/>
      <c r="CZ4" s="805"/>
      <c r="DA4" s="805"/>
      <c r="DB4" s="12"/>
      <c r="DD4" s="12"/>
      <c r="DE4" s="805" t="s">
        <v>666</v>
      </c>
      <c r="DF4" s="805"/>
      <c r="DG4" s="805"/>
      <c r="DH4" s="805"/>
      <c r="DI4" s="805"/>
      <c r="DJ4" s="805"/>
      <c r="DK4" s="805"/>
      <c r="DL4" s="805"/>
      <c r="DM4" s="805"/>
      <c r="DN4" s="12"/>
      <c r="DP4" s="12"/>
      <c r="DQ4" s="805" t="s">
        <v>666</v>
      </c>
      <c r="DR4" s="805"/>
      <c r="DS4" s="805"/>
      <c r="DT4" s="805"/>
      <c r="DU4" s="805"/>
      <c r="DV4" s="805"/>
      <c r="DW4" s="805"/>
      <c r="DX4" s="805"/>
      <c r="DY4" s="805"/>
      <c r="DZ4" s="12"/>
      <c r="EB4" s="12"/>
      <c r="EC4" s="805" t="s">
        <v>666</v>
      </c>
      <c r="ED4" s="805"/>
      <c r="EE4" s="805"/>
      <c r="EF4" s="805"/>
      <c r="EG4" s="805"/>
      <c r="EH4" s="805"/>
      <c r="EI4" s="805"/>
      <c r="EJ4" s="805"/>
      <c r="EK4" s="805"/>
      <c r="EL4" s="12"/>
      <c r="EN4" s="12"/>
      <c r="EO4" s="805" t="s">
        <v>666</v>
      </c>
      <c r="EP4" s="805"/>
      <c r="EQ4" s="805"/>
      <c r="ER4" s="805"/>
      <c r="ES4" s="805"/>
      <c r="ET4" s="805"/>
      <c r="EU4" s="805"/>
      <c r="EV4" s="805"/>
      <c r="EW4" s="805"/>
      <c r="EX4" s="12"/>
      <c r="EZ4" s="12"/>
      <c r="FA4" s="805" t="s">
        <v>666</v>
      </c>
      <c r="FB4" s="805"/>
      <c r="FC4" s="805"/>
      <c r="FD4" s="805"/>
      <c r="FE4" s="805"/>
      <c r="FF4" s="805"/>
      <c r="FG4" s="805"/>
      <c r="FH4" s="805"/>
      <c r="FI4" s="805"/>
      <c r="FJ4" s="12"/>
      <c r="FL4" s="12"/>
      <c r="FM4" s="805" t="s">
        <v>666</v>
      </c>
      <c r="FN4" s="805"/>
      <c r="FO4" s="805"/>
      <c r="FP4" s="805"/>
      <c r="FQ4" s="805"/>
      <c r="FR4" s="805"/>
      <c r="FS4" s="805"/>
      <c r="FT4" s="805"/>
      <c r="FU4" s="805"/>
      <c r="FV4" s="12"/>
      <c r="FX4" s="12"/>
      <c r="FY4" s="805" t="s">
        <v>666</v>
      </c>
      <c r="FZ4" s="805"/>
      <c r="GA4" s="805"/>
      <c r="GB4" s="805"/>
      <c r="GC4" s="805"/>
      <c r="GD4" s="805"/>
      <c r="GE4" s="805"/>
      <c r="GF4" s="805"/>
      <c r="GG4" s="805"/>
      <c r="GH4" s="12"/>
      <c r="GJ4" s="12"/>
      <c r="GK4" s="805" t="s">
        <v>666</v>
      </c>
      <c r="GL4" s="805"/>
      <c r="GM4" s="805"/>
      <c r="GN4" s="805"/>
      <c r="GO4" s="805"/>
      <c r="GP4" s="805"/>
      <c r="GQ4" s="805"/>
      <c r="GR4" s="805"/>
      <c r="GS4" s="805"/>
      <c r="GT4" s="12"/>
      <c r="GV4" s="12"/>
      <c r="GW4" s="805" t="s">
        <v>666</v>
      </c>
      <c r="GX4" s="805"/>
      <c r="GY4" s="805"/>
      <c r="GZ4" s="805"/>
      <c r="HA4" s="805"/>
      <c r="HB4" s="805"/>
      <c r="HC4" s="805"/>
      <c r="HD4" s="805"/>
      <c r="HE4" s="805"/>
      <c r="HF4" s="12"/>
      <c r="HH4" s="12"/>
      <c r="HI4" s="805" t="s">
        <v>666</v>
      </c>
      <c r="HJ4" s="805"/>
      <c r="HK4" s="805"/>
      <c r="HL4" s="805"/>
      <c r="HM4" s="805"/>
      <c r="HN4" s="805"/>
      <c r="HO4" s="805"/>
      <c r="HP4" s="805"/>
      <c r="HQ4" s="805"/>
      <c r="HR4" s="12"/>
      <c r="HT4" s="12"/>
      <c r="HU4" s="805" t="s">
        <v>666</v>
      </c>
      <c r="HV4" s="805"/>
      <c r="HW4" s="805"/>
      <c r="HX4" s="805"/>
      <c r="HY4" s="805"/>
      <c r="HZ4" s="805"/>
      <c r="IA4" s="805"/>
      <c r="IB4" s="805"/>
      <c r="IC4" s="805"/>
      <c r="ID4" s="12"/>
    </row>
    <row r="5" spans="1:323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5" t="s">
        <v>336</v>
      </c>
      <c r="AY5" s="805"/>
      <c r="AZ5" s="805"/>
      <c r="BA5" s="805"/>
      <c r="BB5" s="805"/>
      <c r="BC5" s="805"/>
      <c r="BD5" s="805"/>
      <c r="BE5" s="805"/>
      <c r="BF5" s="805"/>
      <c r="BG5" s="12"/>
      <c r="BI5" s="12"/>
      <c r="BJ5" s="805" t="s">
        <v>336</v>
      </c>
      <c r="BK5" s="805"/>
      <c r="BL5" s="805"/>
      <c r="BM5" s="805"/>
      <c r="BN5" s="805"/>
      <c r="BO5" s="805"/>
      <c r="BP5" s="805"/>
      <c r="BQ5" s="805"/>
      <c r="BR5" s="805"/>
      <c r="BS5" s="12"/>
      <c r="BU5" s="12"/>
      <c r="BV5" s="806" t="s">
        <v>9</v>
      </c>
      <c r="BW5" s="806"/>
      <c r="BX5" s="806"/>
      <c r="BY5" s="806"/>
      <c r="BZ5" s="806"/>
      <c r="CA5" s="806"/>
      <c r="CB5" s="806"/>
      <c r="CC5" s="806"/>
      <c r="CD5" s="12"/>
      <c r="CF5" s="12"/>
      <c r="CG5" s="805" t="s">
        <v>336</v>
      </c>
      <c r="CH5" s="805"/>
      <c r="CI5" s="805"/>
      <c r="CJ5" s="805"/>
      <c r="CK5" s="805"/>
      <c r="CL5" s="805"/>
      <c r="CM5" s="805"/>
      <c r="CN5" s="805"/>
      <c r="CO5" s="805"/>
      <c r="CP5" s="12"/>
      <c r="CR5" s="12"/>
      <c r="CS5" s="805" t="s">
        <v>336</v>
      </c>
      <c r="CT5" s="805"/>
      <c r="CU5" s="805"/>
      <c r="CV5" s="805"/>
      <c r="CW5" s="805"/>
      <c r="CX5" s="805"/>
      <c r="CY5" s="805"/>
      <c r="CZ5" s="805"/>
      <c r="DA5" s="805"/>
      <c r="DB5" s="12"/>
      <c r="DD5" s="12"/>
      <c r="DE5" s="805" t="s">
        <v>336</v>
      </c>
      <c r="DF5" s="805"/>
      <c r="DG5" s="805"/>
      <c r="DH5" s="805"/>
      <c r="DI5" s="805"/>
      <c r="DJ5" s="805"/>
      <c r="DK5" s="805"/>
      <c r="DL5" s="805"/>
      <c r="DM5" s="805"/>
      <c r="DN5" s="12"/>
      <c r="DP5" s="12"/>
      <c r="DQ5" s="805" t="s">
        <v>336</v>
      </c>
      <c r="DR5" s="805"/>
      <c r="DS5" s="805"/>
      <c r="DT5" s="805"/>
      <c r="DU5" s="805"/>
      <c r="DV5" s="805"/>
      <c r="DW5" s="805"/>
      <c r="DX5" s="805"/>
      <c r="DY5" s="805"/>
      <c r="DZ5" s="12"/>
      <c r="EB5" s="12"/>
      <c r="EC5" s="805" t="s">
        <v>336</v>
      </c>
      <c r="ED5" s="805"/>
      <c r="EE5" s="805"/>
      <c r="EF5" s="805"/>
      <c r="EG5" s="805"/>
      <c r="EH5" s="805"/>
      <c r="EI5" s="805"/>
      <c r="EJ5" s="805"/>
      <c r="EK5" s="805"/>
      <c r="EL5" s="12"/>
      <c r="EN5" s="12"/>
      <c r="EO5" s="805" t="s">
        <v>336</v>
      </c>
      <c r="EP5" s="805"/>
      <c r="EQ5" s="805"/>
      <c r="ER5" s="805"/>
      <c r="ES5" s="805"/>
      <c r="ET5" s="805"/>
      <c r="EU5" s="805"/>
      <c r="EV5" s="805"/>
      <c r="EW5" s="805"/>
      <c r="EX5" s="12"/>
      <c r="EZ5" s="12"/>
      <c r="FA5" s="805" t="s">
        <v>336</v>
      </c>
      <c r="FB5" s="805"/>
      <c r="FC5" s="805"/>
      <c r="FD5" s="805"/>
      <c r="FE5" s="805"/>
      <c r="FF5" s="805"/>
      <c r="FG5" s="805"/>
      <c r="FH5" s="805"/>
      <c r="FI5" s="805"/>
      <c r="FJ5" s="12"/>
      <c r="FL5" s="12"/>
      <c r="FM5" s="805" t="s">
        <v>336</v>
      </c>
      <c r="FN5" s="805"/>
      <c r="FO5" s="805"/>
      <c r="FP5" s="805"/>
      <c r="FQ5" s="805"/>
      <c r="FR5" s="805"/>
      <c r="FS5" s="805"/>
      <c r="FT5" s="805"/>
      <c r="FU5" s="805"/>
      <c r="FV5" s="12"/>
      <c r="FX5" s="12"/>
      <c r="FY5" s="805" t="s">
        <v>336</v>
      </c>
      <c r="FZ5" s="805"/>
      <c r="GA5" s="805"/>
      <c r="GB5" s="805"/>
      <c r="GC5" s="805"/>
      <c r="GD5" s="805"/>
      <c r="GE5" s="805"/>
      <c r="GF5" s="805"/>
      <c r="GG5" s="805"/>
      <c r="GH5" s="12"/>
      <c r="GJ5" s="12"/>
      <c r="GK5" s="805" t="s">
        <v>336</v>
      </c>
      <c r="GL5" s="805"/>
      <c r="GM5" s="805"/>
      <c r="GN5" s="805"/>
      <c r="GO5" s="805"/>
      <c r="GP5" s="805"/>
      <c r="GQ5" s="805"/>
      <c r="GR5" s="805"/>
      <c r="GS5" s="805"/>
      <c r="GT5" s="12"/>
      <c r="GV5" s="12"/>
      <c r="GW5" s="805" t="s">
        <v>336</v>
      </c>
      <c r="GX5" s="805"/>
      <c r="GY5" s="805"/>
      <c r="GZ5" s="805"/>
      <c r="HA5" s="805"/>
      <c r="HB5" s="805"/>
      <c r="HC5" s="805"/>
      <c r="HD5" s="805"/>
      <c r="HE5" s="805"/>
      <c r="HF5" s="12"/>
      <c r="HH5" s="12"/>
      <c r="HI5" s="805" t="s">
        <v>336</v>
      </c>
      <c r="HJ5" s="805"/>
      <c r="HK5" s="805"/>
      <c r="HL5" s="805"/>
      <c r="HM5" s="805"/>
      <c r="HN5" s="805"/>
      <c r="HO5" s="805"/>
      <c r="HP5" s="805"/>
      <c r="HQ5" s="805"/>
      <c r="HR5" s="12"/>
      <c r="HT5" s="12"/>
      <c r="HU5" s="805" t="s">
        <v>336</v>
      </c>
      <c r="HV5" s="805"/>
      <c r="HW5" s="805"/>
      <c r="HX5" s="805"/>
      <c r="HY5" s="805"/>
      <c r="HZ5" s="805"/>
      <c r="IA5" s="805"/>
      <c r="IB5" s="805"/>
      <c r="IC5" s="805"/>
      <c r="ID5" s="12"/>
    </row>
    <row r="6" spans="1:323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2" t="str">
        <f>PreK!$B$6</f>
        <v>as of August 1, 2024</v>
      </c>
      <c r="AY6" s="802"/>
      <c r="AZ6" s="802"/>
      <c r="BA6" s="802"/>
      <c r="BB6" s="802"/>
      <c r="BC6" s="802"/>
      <c r="BD6" s="802"/>
      <c r="BE6" s="802"/>
      <c r="BF6" s="802"/>
      <c r="BG6" s="12"/>
      <c r="BI6" s="12"/>
      <c r="BJ6" s="802" t="str">
        <f>PreK!$B$6</f>
        <v>as of August 1, 2024</v>
      </c>
      <c r="BK6" s="802"/>
      <c r="BL6" s="802"/>
      <c r="BM6" s="802"/>
      <c r="BN6" s="802"/>
      <c r="BO6" s="802"/>
      <c r="BP6" s="802"/>
      <c r="BQ6" s="802"/>
      <c r="BR6" s="802"/>
      <c r="BS6" s="12"/>
      <c r="BU6" s="12"/>
      <c r="BV6" s="803" t="s">
        <v>76</v>
      </c>
      <c r="BW6" s="803"/>
      <c r="BX6" s="803"/>
      <c r="BY6" s="803"/>
      <c r="BZ6" s="803"/>
      <c r="CA6" s="803"/>
      <c r="CB6" s="803"/>
      <c r="CC6" s="803"/>
      <c r="CD6" s="12"/>
      <c r="CF6" s="12"/>
      <c r="CG6" s="802" t="str">
        <f>PreK!$B$6</f>
        <v>as of August 1, 2024</v>
      </c>
      <c r="CH6" s="802"/>
      <c r="CI6" s="802"/>
      <c r="CJ6" s="802"/>
      <c r="CK6" s="802"/>
      <c r="CL6" s="802"/>
      <c r="CM6" s="802"/>
      <c r="CN6" s="802"/>
      <c r="CO6" s="802"/>
      <c r="CP6" s="12"/>
      <c r="CR6" s="12"/>
      <c r="CS6" s="802" t="str">
        <f>PreK!$B$6</f>
        <v>as of August 1, 2024</v>
      </c>
      <c r="CT6" s="802"/>
      <c r="CU6" s="802"/>
      <c r="CV6" s="802"/>
      <c r="CW6" s="802"/>
      <c r="CX6" s="802"/>
      <c r="CY6" s="802"/>
      <c r="CZ6" s="802"/>
      <c r="DA6" s="802"/>
      <c r="DB6" s="12"/>
      <c r="DD6" s="12"/>
      <c r="DE6" s="802" t="str">
        <f>PreK!$B$6</f>
        <v>as of August 1, 2024</v>
      </c>
      <c r="DF6" s="802"/>
      <c r="DG6" s="802"/>
      <c r="DH6" s="802"/>
      <c r="DI6" s="802"/>
      <c r="DJ6" s="802"/>
      <c r="DK6" s="802"/>
      <c r="DL6" s="802"/>
      <c r="DM6" s="802"/>
      <c r="DN6" s="12"/>
      <c r="DP6" s="12"/>
      <c r="DQ6" s="802" t="str">
        <f>PreK!$B$6</f>
        <v>as of August 1, 2024</v>
      </c>
      <c r="DR6" s="802"/>
      <c r="DS6" s="802"/>
      <c r="DT6" s="802"/>
      <c r="DU6" s="802"/>
      <c r="DV6" s="802"/>
      <c r="DW6" s="802"/>
      <c r="DX6" s="802"/>
      <c r="DY6" s="802"/>
      <c r="DZ6" s="12"/>
      <c r="EB6" s="12"/>
      <c r="EC6" s="802" t="str">
        <f>PreK!$B$6</f>
        <v>as of August 1, 2024</v>
      </c>
      <c r="ED6" s="802"/>
      <c r="EE6" s="802"/>
      <c r="EF6" s="802"/>
      <c r="EG6" s="802"/>
      <c r="EH6" s="802"/>
      <c r="EI6" s="802"/>
      <c r="EJ6" s="802"/>
      <c r="EK6" s="802"/>
      <c r="EL6" s="12"/>
      <c r="EN6" s="12"/>
      <c r="EO6" s="802" t="str">
        <f>PreK!$B$6</f>
        <v>as of August 1, 2024</v>
      </c>
      <c r="EP6" s="802"/>
      <c r="EQ6" s="802"/>
      <c r="ER6" s="802"/>
      <c r="ES6" s="802"/>
      <c r="ET6" s="802"/>
      <c r="EU6" s="802"/>
      <c r="EV6" s="802"/>
      <c r="EW6" s="802"/>
      <c r="EX6" s="12"/>
      <c r="EZ6" s="12"/>
      <c r="FA6" s="802" t="str">
        <f>PreK!$B$6</f>
        <v>as of August 1, 2024</v>
      </c>
      <c r="FB6" s="802"/>
      <c r="FC6" s="802"/>
      <c r="FD6" s="802"/>
      <c r="FE6" s="802"/>
      <c r="FF6" s="802"/>
      <c r="FG6" s="802"/>
      <c r="FH6" s="802"/>
      <c r="FI6" s="802"/>
      <c r="FJ6" s="12"/>
      <c r="FL6" s="12"/>
      <c r="FM6" s="802" t="str">
        <f>PreK!$B$6</f>
        <v>as of August 1, 2024</v>
      </c>
      <c r="FN6" s="802"/>
      <c r="FO6" s="802"/>
      <c r="FP6" s="802"/>
      <c r="FQ6" s="802"/>
      <c r="FR6" s="802"/>
      <c r="FS6" s="802"/>
      <c r="FT6" s="802"/>
      <c r="FU6" s="802"/>
      <c r="FV6" s="12"/>
      <c r="FX6" s="12"/>
      <c r="FY6" s="802" t="str">
        <f>PreK!$B$6</f>
        <v>as of August 1, 2024</v>
      </c>
      <c r="FZ6" s="802"/>
      <c r="GA6" s="802"/>
      <c r="GB6" s="802"/>
      <c r="GC6" s="802"/>
      <c r="GD6" s="802"/>
      <c r="GE6" s="802"/>
      <c r="GF6" s="802"/>
      <c r="GG6" s="802"/>
      <c r="GH6" s="12"/>
      <c r="GJ6" s="12"/>
      <c r="GK6" s="802" t="str">
        <f>PreK!$B$6</f>
        <v>as of August 1, 2024</v>
      </c>
      <c r="GL6" s="802"/>
      <c r="GM6" s="802"/>
      <c r="GN6" s="802"/>
      <c r="GO6" s="802"/>
      <c r="GP6" s="802"/>
      <c r="GQ6" s="802"/>
      <c r="GR6" s="802"/>
      <c r="GS6" s="802"/>
      <c r="GT6" s="12"/>
      <c r="GV6" s="12"/>
      <c r="GW6" s="802" t="str">
        <f>PreK!$B$6</f>
        <v>as of August 1, 2024</v>
      </c>
      <c r="GX6" s="802"/>
      <c r="GY6" s="802"/>
      <c r="GZ6" s="802"/>
      <c r="HA6" s="802"/>
      <c r="HB6" s="802"/>
      <c r="HC6" s="802"/>
      <c r="HD6" s="802"/>
      <c r="HE6" s="802"/>
      <c r="HF6" s="12"/>
      <c r="HH6" s="12"/>
      <c r="HI6" s="802" t="str">
        <f>PreK!$B$6</f>
        <v>as of August 1, 2024</v>
      </c>
      <c r="HJ6" s="802"/>
      <c r="HK6" s="802"/>
      <c r="HL6" s="802"/>
      <c r="HM6" s="802"/>
      <c r="HN6" s="802"/>
      <c r="HO6" s="802"/>
      <c r="HP6" s="802"/>
      <c r="HQ6" s="802"/>
      <c r="HR6" s="12"/>
      <c r="HT6" s="12"/>
      <c r="HU6" s="802" t="str">
        <f>PreK!$B$6</f>
        <v>as of August 1, 2024</v>
      </c>
      <c r="HV6" s="802"/>
      <c r="HW6" s="802"/>
      <c r="HX6" s="802"/>
      <c r="HY6" s="802"/>
      <c r="HZ6" s="802"/>
      <c r="IA6" s="802"/>
      <c r="IB6" s="802"/>
      <c r="IC6" s="802"/>
      <c r="ID6" s="12"/>
    </row>
    <row r="7" spans="1:323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8"/>
      <c r="BC7" s="23"/>
      <c r="BD7" s="23"/>
      <c r="BE7" s="8"/>
      <c r="BF7" s="8"/>
      <c r="BG7" s="12"/>
      <c r="BI7" s="12"/>
      <c r="BJ7" s="23"/>
      <c r="BK7" s="8"/>
      <c r="BL7" s="8"/>
      <c r="BM7" s="8"/>
      <c r="BN7" s="8"/>
      <c r="BO7" s="23"/>
      <c r="BP7" s="23"/>
      <c r="BQ7" s="8"/>
      <c r="BR7" s="8"/>
      <c r="BS7" s="12"/>
      <c r="BU7" s="12"/>
      <c r="BV7" s="23"/>
      <c r="BW7" s="8"/>
      <c r="BX7" s="8"/>
      <c r="BY7" s="8"/>
      <c r="BZ7" s="23"/>
      <c r="CA7" s="23"/>
      <c r="CB7" s="8"/>
      <c r="CC7" s="8"/>
      <c r="CD7" s="12"/>
      <c r="CF7" s="12"/>
      <c r="CG7" s="23"/>
      <c r="CH7" s="8"/>
      <c r="CI7" s="8"/>
      <c r="CJ7" s="8"/>
      <c r="CK7" s="8"/>
      <c r="CL7" s="23"/>
      <c r="CM7" s="23"/>
      <c r="CN7" s="8"/>
      <c r="CO7" s="8"/>
      <c r="CP7" s="12"/>
      <c r="CR7" s="12"/>
      <c r="CS7" s="23"/>
      <c r="CT7" s="8"/>
      <c r="CU7" s="8"/>
      <c r="CV7" s="8"/>
      <c r="CW7" s="8"/>
      <c r="CX7" s="23"/>
      <c r="CY7" s="23"/>
      <c r="CZ7" s="8"/>
      <c r="DA7" s="8"/>
      <c r="DB7" s="12"/>
      <c r="DD7" s="12"/>
      <c r="DE7" s="23"/>
      <c r="DF7" s="8"/>
      <c r="DG7" s="8"/>
      <c r="DH7" s="8"/>
      <c r="DI7" s="8"/>
      <c r="DJ7" s="23"/>
      <c r="DK7" s="23"/>
      <c r="DL7" s="8"/>
      <c r="DM7" s="8"/>
      <c r="DN7" s="12"/>
      <c r="DP7" s="12"/>
      <c r="DQ7" s="23"/>
      <c r="DR7" s="8"/>
      <c r="DS7" s="8"/>
      <c r="DT7" s="8"/>
      <c r="DU7" s="8"/>
      <c r="DV7" s="23"/>
      <c r="DW7" s="23"/>
      <c r="DX7" s="8"/>
      <c r="DY7" s="8"/>
      <c r="DZ7" s="12"/>
      <c r="EB7" s="12"/>
      <c r="EC7" s="23"/>
      <c r="ED7" s="8"/>
      <c r="EE7" s="8"/>
      <c r="EF7" s="8"/>
      <c r="EG7" s="8"/>
      <c r="EH7" s="23"/>
      <c r="EI7" s="23"/>
      <c r="EJ7" s="8"/>
      <c r="EK7" s="8"/>
      <c r="EL7" s="12"/>
      <c r="EN7" s="12"/>
      <c r="EO7" s="23"/>
      <c r="EP7" s="8"/>
      <c r="EQ7" s="8"/>
      <c r="ER7" s="8"/>
      <c r="ES7" s="8"/>
      <c r="ET7" s="23"/>
      <c r="EU7" s="23"/>
      <c r="EV7" s="8"/>
      <c r="EW7" s="8"/>
      <c r="EX7" s="12"/>
      <c r="EZ7" s="12"/>
      <c r="FA7" s="23"/>
      <c r="FB7" s="8"/>
      <c r="FC7" s="8"/>
      <c r="FD7" s="8"/>
      <c r="FE7" s="8"/>
      <c r="FF7" s="23"/>
      <c r="FG7" s="23"/>
      <c r="FH7" s="8"/>
      <c r="FI7" s="8"/>
      <c r="FJ7" s="12"/>
      <c r="FL7" s="12"/>
      <c r="FM7" s="23"/>
      <c r="FN7" s="8"/>
      <c r="FO7" s="8"/>
      <c r="FP7" s="8"/>
      <c r="FQ7" s="8"/>
      <c r="FR7" s="23"/>
      <c r="FS7" s="23"/>
      <c r="FT7" s="8"/>
      <c r="FU7" s="8"/>
      <c r="FV7" s="12"/>
      <c r="FX7" s="12"/>
      <c r="FY7" s="23"/>
      <c r="FZ7" s="8"/>
      <c r="GA7" s="8"/>
      <c r="GB7" s="8"/>
      <c r="GC7" s="8"/>
      <c r="GD7" s="23"/>
      <c r="GE7" s="23"/>
      <c r="GF7" s="8"/>
      <c r="GG7" s="8"/>
      <c r="GH7" s="12"/>
      <c r="GJ7" s="12"/>
      <c r="GK7" s="23"/>
      <c r="GL7" s="8"/>
      <c r="GM7" s="8"/>
      <c r="GN7" s="8"/>
      <c r="GO7" s="8"/>
      <c r="GP7" s="23"/>
      <c r="GQ7" s="23"/>
      <c r="GR7" s="8"/>
      <c r="GS7" s="8"/>
      <c r="GT7" s="12"/>
      <c r="GV7" s="12"/>
      <c r="GW7" s="23"/>
      <c r="GX7" s="8"/>
      <c r="GY7" s="8"/>
      <c r="GZ7" s="8"/>
      <c r="HA7" s="8"/>
      <c r="HB7" s="23"/>
      <c r="HC7" s="23"/>
      <c r="HD7" s="8"/>
      <c r="HE7" s="8"/>
      <c r="HF7" s="12"/>
      <c r="HH7" s="12"/>
      <c r="HI7" s="23"/>
      <c r="HJ7" s="8"/>
      <c r="HK7" s="8"/>
      <c r="HL7" s="8"/>
      <c r="HM7" s="8"/>
      <c r="HN7" s="23"/>
      <c r="HO7" s="23"/>
      <c r="HP7" s="8"/>
      <c r="HQ7" s="8"/>
      <c r="HR7" s="12"/>
      <c r="HT7" s="12"/>
      <c r="HU7" s="23"/>
      <c r="HV7" s="8"/>
      <c r="HW7" s="8"/>
      <c r="HX7" s="8"/>
      <c r="HY7" s="8"/>
      <c r="HZ7" s="23"/>
      <c r="IA7" s="23"/>
      <c r="IB7" s="8"/>
      <c r="IC7" s="8"/>
      <c r="ID7" s="12"/>
    </row>
    <row r="8" spans="1:323" s="4" customFormat="1" ht="21" x14ac:dyDescent="0.3">
      <c r="A8" s="12"/>
      <c r="B8" s="140" t="s">
        <v>3</v>
      </c>
      <c r="C8" s="266" t="s">
        <v>931</v>
      </c>
      <c r="D8" s="142"/>
      <c r="E8" s="140"/>
      <c r="F8" s="154"/>
      <c r="G8" s="140" t="s">
        <v>4</v>
      </c>
      <c r="H8" s="268" t="s">
        <v>1048</v>
      </c>
      <c r="I8" s="142"/>
      <c r="J8" s="142"/>
      <c r="K8" s="12"/>
      <c r="M8" s="12"/>
      <c r="N8" s="140" t="s">
        <v>3</v>
      </c>
      <c r="O8" s="266" t="s">
        <v>233</v>
      </c>
      <c r="P8" s="142"/>
      <c r="Q8" s="140"/>
      <c r="R8" s="154"/>
      <c r="S8" s="140" t="s">
        <v>4</v>
      </c>
      <c r="T8" s="268" t="s">
        <v>1048</v>
      </c>
      <c r="U8" s="142"/>
      <c r="V8" s="142"/>
      <c r="W8" s="12"/>
      <c r="Y8" s="12"/>
      <c r="Z8" s="140" t="s">
        <v>3</v>
      </c>
      <c r="AA8" s="266" t="s">
        <v>312</v>
      </c>
      <c r="AB8" s="142"/>
      <c r="AC8" s="140"/>
      <c r="AD8" s="154"/>
      <c r="AE8" s="140" t="s">
        <v>4</v>
      </c>
      <c r="AF8" s="268" t="s">
        <v>1048</v>
      </c>
      <c r="AG8" s="142"/>
      <c r="AH8" s="142"/>
      <c r="AI8" s="12"/>
      <c r="AK8" s="12"/>
      <c r="AL8" s="140" t="s">
        <v>3</v>
      </c>
      <c r="AM8" s="266" t="s">
        <v>238</v>
      </c>
      <c r="AN8" s="142"/>
      <c r="AO8" s="140"/>
      <c r="AP8" s="154"/>
      <c r="AQ8" s="140" t="s">
        <v>4</v>
      </c>
      <c r="AR8" s="268" t="s">
        <v>1048</v>
      </c>
      <c r="AS8" s="142"/>
      <c r="AT8" s="142"/>
      <c r="AU8" s="12"/>
      <c r="AW8" s="12"/>
      <c r="AX8" s="140" t="s">
        <v>3</v>
      </c>
      <c r="AY8" s="266" t="s">
        <v>239</v>
      </c>
      <c r="AZ8" s="142"/>
      <c r="BA8" s="140"/>
      <c r="BB8" s="154"/>
      <c r="BC8" s="140" t="s">
        <v>4</v>
      </c>
      <c r="BD8" s="268" t="s">
        <v>1048</v>
      </c>
      <c r="BE8" s="142"/>
      <c r="BF8" s="142"/>
      <c r="BG8" s="12"/>
      <c r="BI8" s="12"/>
      <c r="BJ8" s="140" t="s">
        <v>3</v>
      </c>
      <c r="BK8" s="266" t="s">
        <v>391</v>
      </c>
      <c r="BL8" s="142"/>
      <c r="BM8" s="140"/>
      <c r="BN8" s="154"/>
      <c r="BO8" s="140" t="s">
        <v>4</v>
      </c>
      <c r="BP8" s="268" t="s">
        <v>1048</v>
      </c>
      <c r="BQ8" s="142"/>
      <c r="BR8" s="142"/>
      <c r="BS8" s="12"/>
      <c r="BU8" s="12"/>
      <c r="BV8" s="29" t="s">
        <v>3</v>
      </c>
      <c r="BW8" s="31" t="s">
        <v>77</v>
      </c>
      <c r="BX8" s="30"/>
      <c r="BY8" s="30"/>
      <c r="BZ8" s="32"/>
      <c r="CA8" s="32"/>
      <c r="CB8" s="30"/>
      <c r="CC8" s="30"/>
      <c r="CD8" s="12"/>
      <c r="CF8" s="12"/>
      <c r="CG8" s="140" t="s">
        <v>3</v>
      </c>
      <c r="CH8" s="266" t="s">
        <v>77</v>
      </c>
      <c r="CI8" s="142"/>
      <c r="CJ8" s="140"/>
      <c r="CK8" s="154"/>
      <c r="CL8" s="140" t="s">
        <v>4</v>
      </c>
      <c r="CM8" s="268" t="s">
        <v>1048</v>
      </c>
      <c r="CN8" s="142"/>
      <c r="CO8" s="142"/>
      <c r="CP8" s="12"/>
      <c r="CR8" s="12"/>
      <c r="CS8" s="140" t="s">
        <v>3</v>
      </c>
      <c r="CT8" s="266" t="s">
        <v>1016</v>
      </c>
      <c r="CU8" s="142"/>
      <c r="CV8" s="140"/>
      <c r="CW8" s="154"/>
      <c r="CX8" s="140" t="s">
        <v>4</v>
      </c>
      <c r="CY8" s="268" t="s">
        <v>1048</v>
      </c>
      <c r="CZ8" s="142"/>
      <c r="DA8" s="142"/>
      <c r="DB8" s="12"/>
      <c r="DD8" s="12"/>
      <c r="DE8" s="140" t="s">
        <v>3</v>
      </c>
      <c r="DF8" s="266" t="s">
        <v>219</v>
      </c>
      <c r="DG8" s="142"/>
      <c r="DH8" s="140"/>
      <c r="DI8" s="154"/>
      <c r="DJ8" s="140" t="s">
        <v>4</v>
      </c>
      <c r="DK8" s="268" t="s">
        <v>1048</v>
      </c>
      <c r="DL8" s="142"/>
      <c r="DM8" s="142"/>
      <c r="DN8" s="12"/>
      <c r="DP8" s="12"/>
      <c r="DQ8" s="140" t="s">
        <v>3</v>
      </c>
      <c r="DR8" s="266" t="s">
        <v>1078</v>
      </c>
      <c r="DS8" s="142"/>
      <c r="DT8" s="140"/>
      <c r="DU8" s="154"/>
      <c r="DV8" s="140" t="s">
        <v>4</v>
      </c>
      <c r="DW8" s="268" t="s">
        <v>1048</v>
      </c>
      <c r="DX8" s="142"/>
      <c r="DY8" s="142"/>
      <c r="DZ8" s="12"/>
      <c r="EB8" s="12"/>
      <c r="EC8" s="140" t="s">
        <v>3</v>
      </c>
      <c r="ED8" s="266" t="s">
        <v>234</v>
      </c>
      <c r="EE8" s="142"/>
      <c r="EF8" s="140"/>
      <c r="EG8" s="154"/>
      <c r="EH8" s="140" t="s">
        <v>4</v>
      </c>
      <c r="EI8" s="268" t="s">
        <v>1048</v>
      </c>
      <c r="EJ8" s="142"/>
      <c r="EK8" s="142"/>
      <c r="EL8" s="12"/>
      <c r="EN8" s="12"/>
      <c r="EO8" s="140" t="s">
        <v>3</v>
      </c>
      <c r="EP8" s="266" t="s">
        <v>1077</v>
      </c>
      <c r="EQ8" s="142"/>
      <c r="ER8" s="140"/>
      <c r="ES8" s="154"/>
      <c r="ET8" s="140" t="s">
        <v>4</v>
      </c>
      <c r="EU8" s="268" t="s">
        <v>1048</v>
      </c>
      <c r="EV8" s="142"/>
      <c r="EW8" s="142"/>
      <c r="EX8" s="12"/>
      <c r="EZ8" s="12"/>
      <c r="FA8" s="140" t="s">
        <v>3</v>
      </c>
      <c r="FB8" s="266" t="s">
        <v>235</v>
      </c>
      <c r="FC8" s="142"/>
      <c r="FD8" s="140"/>
      <c r="FE8" s="154"/>
      <c r="FF8" s="140" t="s">
        <v>4</v>
      </c>
      <c r="FG8" s="268" t="s">
        <v>1048</v>
      </c>
      <c r="FH8" s="142"/>
      <c r="FI8" s="142"/>
      <c r="FJ8" s="12"/>
      <c r="FL8" s="12"/>
      <c r="FM8" s="140" t="s">
        <v>3</v>
      </c>
      <c r="FN8" s="266" t="s">
        <v>1018</v>
      </c>
      <c r="FO8" s="142"/>
      <c r="FP8" s="140"/>
      <c r="FQ8" s="154"/>
      <c r="FR8" s="140" t="s">
        <v>4</v>
      </c>
      <c r="FS8" s="268" t="s">
        <v>1048</v>
      </c>
      <c r="FT8" s="142"/>
      <c r="FU8" s="142"/>
      <c r="FV8" s="12"/>
      <c r="FX8" s="12"/>
      <c r="FY8" s="140" t="s">
        <v>3</v>
      </c>
      <c r="FZ8" s="266" t="s">
        <v>1030</v>
      </c>
      <c r="GA8" s="142"/>
      <c r="GB8" s="140"/>
      <c r="GC8" s="154"/>
      <c r="GD8" s="140" t="s">
        <v>4</v>
      </c>
      <c r="GE8" s="268" t="s">
        <v>1048</v>
      </c>
      <c r="GF8" s="142"/>
      <c r="GG8" s="142"/>
      <c r="GH8" s="12"/>
      <c r="GJ8" s="12"/>
      <c r="GK8" s="140" t="s">
        <v>3</v>
      </c>
      <c r="GL8" s="266" t="s">
        <v>218</v>
      </c>
      <c r="GM8" s="142"/>
      <c r="GN8" s="140"/>
      <c r="GO8" s="154"/>
      <c r="GP8" s="140" t="s">
        <v>4</v>
      </c>
      <c r="GQ8" s="268" t="s">
        <v>1048</v>
      </c>
      <c r="GR8" s="142"/>
      <c r="GS8" s="142"/>
      <c r="GT8" s="12"/>
      <c r="GV8" s="12"/>
      <c r="GW8" s="140" t="s">
        <v>3</v>
      </c>
      <c r="GX8" s="266" t="s">
        <v>1079</v>
      </c>
      <c r="GY8" s="142"/>
      <c r="GZ8" s="140"/>
      <c r="HA8" s="154"/>
      <c r="HB8" s="140" t="s">
        <v>4</v>
      </c>
      <c r="HC8" s="268" t="s">
        <v>1048</v>
      </c>
      <c r="HD8" s="142"/>
      <c r="HE8" s="142"/>
      <c r="HF8" s="12"/>
      <c r="HH8" s="12"/>
      <c r="HI8" s="140" t="s">
        <v>3</v>
      </c>
      <c r="HJ8" s="266" t="s">
        <v>27</v>
      </c>
      <c r="HK8" s="142"/>
      <c r="HL8" s="140"/>
      <c r="HM8" s="154"/>
      <c r="HN8" s="140" t="s">
        <v>4</v>
      </c>
      <c r="HO8" s="268" t="s">
        <v>1048</v>
      </c>
      <c r="HP8" s="142"/>
      <c r="HQ8" s="142"/>
      <c r="HR8" s="12"/>
      <c r="HT8" s="12"/>
      <c r="HU8" s="140" t="s">
        <v>3</v>
      </c>
      <c r="HV8" s="266" t="s">
        <v>79</v>
      </c>
      <c r="HW8" s="142"/>
      <c r="HX8" s="140"/>
      <c r="HY8" s="154"/>
      <c r="HZ8" s="140" t="s">
        <v>4</v>
      </c>
      <c r="IA8" s="268" t="s">
        <v>1048</v>
      </c>
      <c r="IB8" s="142"/>
      <c r="IC8" s="142"/>
      <c r="ID8" s="12"/>
    </row>
    <row r="9" spans="1:323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B9" s="8"/>
      <c r="BE9" s="8"/>
      <c r="BF9" s="8"/>
      <c r="BG9" s="12"/>
      <c r="BI9" s="12"/>
      <c r="BJ9" s="7"/>
      <c r="BK9" s="8"/>
      <c r="BL9" s="8"/>
      <c r="BM9" s="8"/>
      <c r="BN9" s="8"/>
      <c r="BQ9" s="8"/>
      <c r="BR9" s="8"/>
      <c r="BS9" s="12"/>
      <c r="BU9" s="12"/>
      <c r="BV9" s="7"/>
      <c r="BW9" s="8"/>
      <c r="BX9" s="8"/>
      <c r="BY9" s="8"/>
      <c r="CB9" s="8"/>
      <c r="CC9" s="8"/>
      <c r="CD9" s="12"/>
      <c r="CF9" s="12"/>
      <c r="CG9" s="7"/>
      <c r="CH9" s="8"/>
      <c r="CI9" s="8"/>
      <c r="CJ9" s="8"/>
      <c r="CK9" s="8"/>
      <c r="CN9" s="8"/>
      <c r="CO9" s="8"/>
      <c r="CP9" s="12"/>
      <c r="CR9" s="12"/>
      <c r="CS9" s="7"/>
      <c r="CT9" s="8"/>
      <c r="CU9" s="8"/>
      <c r="CV9" s="8"/>
      <c r="CW9" s="8"/>
      <c r="CZ9" s="8"/>
      <c r="DA9" s="8"/>
      <c r="DB9" s="12"/>
      <c r="DD9" s="12"/>
      <c r="DE9" s="7"/>
      <c r="DF9" s="8"/>
      <c r="DG9" s="8"/>
      <c r="DH9" s="8"/>
      <c r="DI9" s="8"/>
      <c r="DL9" s="8"/>
      <c r="DM9" s="8"/>
      <c r="DN9" s="12"/>
      <c r="DP9" s="12"/>
      <c r="DQ9" s="7"/>
      <c r="DR9" s="8"/>
      <c r="DS9" s="8"/>
      <c r="DT9" s="8"/>
      <c r="DU9" s="8"/>
      <c r="DX9" s="8"/>
      <c r="DY9" s="8"/>
      <c r="DZ9" s="12"/>
      <c r="EB9" s="12"/>
      <c r="EC9" s="7"/>
      <c r="ED9" s="8"/>
      <c r="EE9" s="8"/>
      <c r="EF9" s="8"/>
      <c r="EG9" s="8"/>
      <c r="EJ9" s="8"/>
      <c r="EK9" s="8"/>
      <c r="EL9" s="12"/>
      <c r="EN9" s="12"/>
      <c r="EO9" s="7"/>
      <c r="EP9" s="8"/>
      <c r="EQ9" s="8"/>
      <c r="ER9" s="8"/>
      <c r="ES9" s="8"/>
      <c r="EV9" s="8"/>
      <c r="EW9" s="8"/>
      <c r="EX9" s="12"/>
      <c r="EZ9" s="12"/>
      <c r="FA9" s="7"/>
      <c r="FB9" s="8"/>
      <c r="FC9" s="8"/>
      <c r="FD9" s="8"/>
      <c r="FE9" s="8"/>
      <c r="FH9" s="8"/>
      <c r="FI9" s="8"/>
      <c r="FJ9" s="12"/>
      <c r="FL9" s="12"/>
      <c r="FM9" s="7"/>
      <c r="FN9" s="8"/>
      <c r="FO9" s="8"/>
      <c r="FP9" s="8"/>
      <c r="FQ9" s="8"/>
      <c r="FT9" s="8"/>
      <c r="FU9" s="8"/>
      <c r="FV9" s="12"/>
      <c r="FX9" s="12"/>
      <c r="FY9" s="7"/>
      <c r="FZ9" s="8"/>
      <c r="GA9" s="8"/>
      <c r="GB9" s="8"/>
      <c r="GC9" s="8"/>
      <c r="GF9" s="8"/>
      <c r="GG9" s="8"/>
      <c r="GH9" s="12"/>
      <c r="GJ9" s="12"/>
      <c r="GK9" s="7"/>
      <c r="GL9" s="8"/>
      <c r="GM9" s="8"/>
      <c r="GN9" s="8"/>
      <c r="GO9" s="8"/>
      <c r="GR9" s="8"/>
      <c r="GS9" s="8"/>
      <c r="GT9" s="12"/>
      <c r="GV9" s="12"/>
      <c r="GW9" s="7"/>
      <c r="GX9" s="8"/>
      <c r="GY9" s="8"/>
      <c r="GZ9" s="8"/>
      <c r="HA9" s="8"/>
      <c r="HD9" s="8"/>
      <c r="HE9" s="8"/>
      <c r="HF9" s="12"/>
      <c r="HH9" s="12"/>
      <c r="HI9" s="7"/>
      <c r="HJ9" s="8"/>
      <c r="HK9" s="8"/>
      <c r="HL9" s="8"/>
      <c r="HM9" s="8"/>
      <c r="HP9" s="8"/>
      <c r="HQ9" s="8"/>
      <c r="HR9" s="12"/>
      <c r="HT9" s="12"/>
      <c r="HU9" s="7"/>
      <c r="HV9" s="8"/>
      <c r="HW9" s="8"/>
      <c r="HX9" s="8"/>
      <c r="HY9" s="8"/>
      <c r="IB9" s="8"/>
      <c r="IC9" s="8"/>
      <c r="ID9" s="12"/>
    </row>
    <row r="10" spans="1:323" s="4" customFormat="1" ht="18.75" customHeight="1" x14ac:dyDescent="0.3">
      <c r="A10" s="12"/>
      <c r="B10" s="261" t="s">
        <v>5</v>
      </c>
      <c r="C10" s="269">
        <v>34921.33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5000</v>
      </c>
      <c r="J10" s="800"/>
      <c r="K10" s="12"/>
      <c r="M10" s="12"/>
      <c r="N10" s="261" t="s">
        <v>5</v>
      </c>
      <c r="O10" s="269">
        <v>34921.33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3000</v>
      </c>
      <c r="V10" s="800"/>
      <c r="W10" s="12"/>
      <c r="Y10" s="12"/>
      <c r="Z10" s="261" t="s">
        <v>5</v>
      </c>
      <c r="AA10" s="269">
        <v>33922.629999999997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6000</v>
      </c>
      <c r="AH10" s="800"/>
      <c r="AI10" s="12"/>
      <c r="AK10" s="12"/>
      <c r="AL10" s="261" t="s">
        <v>5</v>
      </c>
      <c r="AM10" s="269">
        <v>34921.33</v>
      </c>
      <c r="AN10" s="263" t="s">
        <v>341</v>
      </c>
      <c r="AO10" s="269"/>
      <c r="AP10" s="262"/>
      <c r="AQ10" s="801" t="s">
        <v>10</v>
      </c>
      <c r="AR10" s="801"/>
      <c r="AS10" s="800">
        <f>SUM(AR16:AR52)</f>
        <v>5000</v>
      </c>
      <c r="AT10" s="800"/>
      <c r="AU10" s="12"/>
      <c r="AW10" s="12"/>
      <c r="AX10" s="261" t="s">
        <v>5</v>
      </c>
      <c r="AY10" s="269">
        <v>34921.33</v>
      </c>
      <c r="AZ10" s="263" t="s">
        <v>341</v>
      </c>
      <c r="BA10" s="269"/>
      <c r="BB10" s="262"/>
      <c r="BC10" s="801" t="s">
        <v>10</v>
      </c>
      <c r="BD10" s="801"/>
      <c r="BE10" s="800">
        <f>SUM(BD16:BD52)</f>
        <v>13020</v>
      </c>
      <c r="BF10" s="800"/>
      <c r="BG10" s="12"/>
      <c r="BI10" s="12"/>
      <c r="BJ10" s="261" t="s">
        <v>5</v>
      </c>
      <c r="BK10" s="269">
        <v>34921.33</v>
      </c>
      <c r="BL10" s="263" t="s">
        <v>341</v>
      </c>
      <c r="BM10" s="269"/>
      <c r="BN10" s="262"/>
      <c r="BO10" s="801" t="s">
        <v>10</v>
      </c>
      <c r="BP10" s="801"/>
      <c r="BQ10" s="800">
        <f>SUM(BP16:BP52)</f>
        <v>6000</v>
      </c>
      <c r="BR10" s="800"/>
      <c r="BS10" s="12"/>
      <c r="BU10" s="12"/>
      <c r="BV10" s="7" t="s">
        <v>5</v>
      </c>
      <c r="BW10" s="10">
        <v>29923.94</v>
      </c>
      <c r="BX10" s="11" t="s">
        <v>25</v>
      </c>
      <c r="BY10" s="10"/>
      <c r="BZ10" s="804" t="s">
        <v>10</v>
      </c>
      <c r="CA10" s="804"/>
      <c r="CB10" s="800">
        <f>SUM(CA16:CA38)</f>
        <v>0</v>
      </c>
      <c r="CC10" s="800"/>
      <c r="CD10" s="12"/>
      <c r="CF10" s="12"/>
      <c r="CG10" s="261" t="s">
        <v>5</v>
      </c>
      <c r="CH10" s="269">
        <v>32923.94</v>
      </c>
      <c r="CI10" s="263" t="s">
        <v>341</v>
      </c>
      <c r="CJ10" s="269"/>
      <c r="CK10" s="262"/>
      <c r="CL10" s="801" t="s">
        <v>10</v>
      </c>
      <c r="CM10" s="801"/>
      <c r="CN10" s="800">
        <f>SUM(CM16:CM52)</f>
        <v>0</v>
      </c>
      <c r="CO10" s="800"/>
      <c r="CP10" s="12"/>
      <c r="CR10" s="12"/>
      <c r="CS10" s="261" t="s">
        <v>5</v>
      </c>
      <c r="CT10" s="269">
        <v>34921.33</v>
      </c>
      <c r="CU10" s="263" t="s">
        <v>341</v>
      </c>
      <c r="CV10" s="269"/>
      <c r="CW10" s="262"/>
      <c r="CX10" s="801" t="s">
        <v>10</v>
      </c>
      <c r="CY10" s="801"/>
      <c r="CZ10" s="800">
        <f>SUM(CY16:CY52)</f>
        <v>6000</v>
      </c>
      <c r="DA10" s="800"/>
      <c r="DB10" s="12"/>
      <c r="DD10" s="12"/>
      <c r="DE10" s="261" t="s">
        <v>5</v>
      </c>
      <c r="DF10" s="269">
        <v>34921.33</v>
      </c>
      <c r="DG10" s="263" t="s">
        <v>341</v>
      </c>
      <c r="DH10" s="269"/>
      <c r="DI10" s="262"/>
      <c r="DJ10" s="801" t="s">
        <v>10</v>
      </c>
      <c r="DK10" s="801"/>
      <c r="DL10" s="800">
        <f>SUM(DK16:DK52)</f>
        <v>5000</v>
      </c>
      <c r="DM10" s="800"/>
      <c r="DN10" s="12"/>
      <c r="DP10" s="12"/>
      <c r="DQ10" s="261" t="s">
        <v>5</v>
      </c>
      <c r="DR10" s="269">
        <v>32923.94</v>
      </c>
      <c r="DS10" s="263" t="s">
        <v>341</v>
      </c>
      <c r="DT10" s="269"/>
      <c r="DU10" s="262"/>
      <c r="DV10" s="801" t="s">
        <v>10</v>
      </c>
      <c r="DW10" s="801"/>
      <c r="DX10" s="800">
        <f>SUM(DW16:DW52)</f>
        <v>0</v>
      </c>
      <c r="DY10" s="800"/>
      <c r="DZ10" s="12"/>
      <c r="EB10" s="12"/>
      <c r="EC10" s="261" t="s">
        <v>5</v>
      </c>
      <c r="ED10" s="269">
        <v>33922.629999999997</v>
      </c>
      <c r="EE10" s="263" t="s">
        <v>341</v>
      </c>
      <c r="EF10" s="269"/>
      <c r="EG10" s="262"/>
      <c r="EH10" s="801" t="s">
        <v>10</v>
      </c>
      <c r="EI10" s="801"/>
      <c r="EJ10" s="800">
        <f>SUM(EI16:EI52)</f>
        <v>5000</v>
      </c>
      <c r="EK10" s="800"/>
      <c r="EL10" s="12"/>
      <c r="EN10" s="12"/>
      <c r="EO10" s="261" t="s">
        <v>5</v>
      </c>
      <c r="EP10" s="269">
        <v>34921.33</v>
      </c>
      <c r="EQ10" s="263" t="s">
        <v>341</v>
      </c>
      <c r="ER10" s="269"/>
      <c r="ES10" s="262"/>
      <c r="ET10" s="801" t="s">
        <v>10</v>
      </c>
      <c r="EU10" s="801"/>
      <c r="EV10" s="800">
        <v>0</v>
      </c>
      <c r="EW10" s="800"/>
      <c r="EX10" s="12"/>
      <c r="EZ10" s="12"/>
      <c r="FA10" s="261" t="s">
        <v>5</v>
      </c>
      <c r="FB10" s="269">
        <v>34921.33</v>
      </c>
      <c r="FC10" s="263" t="s">
        <v>341</v>
      </c>
      <c r="FD10" s="269"/>
      <c r="FE10" s="262"/>
      <c r="FF10" s="801" t="s">
        <v>10</v>
      </c>
      <c r="FG10" s="801"/>
      <c r="FH10" s="800">
        <f>SUM(FG16:FG52)</f>
        <v>3000</v>
      </c>
      <c r="FI10" s="800"/>
      <c r="FJ10" s="12"/>
      <c r="FL10" s="12"/>
      <c r="FM10" s="261" t="s">
        <v>5</v>
      </c>
      <c r="FN10" s="269">
        <v>33922.629999999997</v>
      </c>
      <c r="FO10" s="263" t="s">
        <v>341</v>
      </c>
      <c r="FP10" s="269"/>
      <c r="FQ10" s="262"/>
      <c r="FR10" s="801" t="s">
        <v>10</v>
      </c>
      <c r="FS10" s="801"/>
      <c r="FT10" s="800">
        <f>SUM(FS16:FS52)</f>
        <v>6000</v>
      </c>
      <c r="FU10" s="800"/>
      <c r="FV10" s="12"/>
      <c r="FX10" s="12"/>
      <c r="FY10" s="261" t="s">
        <v>5</v>
      </c>
      <c r="FZ10" s="269">
        <v>33922.629999999997</v>
      </c>
      <c r="GA10" s="263" t="s">
        <v>341</v>
      </c>
      <c r="GB10" s="269"/>
      <c r="GC10" s="262"/>
      <c r="GD10" s="801" t="s">
        <v>10</v>
      </c>
      <c r="GE10" s="801"/>
      <c r="GF10" s="800">
        <f>SUM(GE16:GE52)</f>
        <v>12145</v>
      </c>
      <c r="GG10" s="800"/>
      <c r="GH10" s="12"/>
      <c r="GJ10" s="12"/>
      <c r="GK10" s="261" t="s">
        <v>5</v>
      </c>
      <c r="GL10" s="269">
        <v>32923.94</v>
      </c>
      <c r="GM10" s="263" t="s">
        <v>341</v>
      </c>
      <c r="GN10" s="269"/>
      <c r="GO10" s="262"/>
      <c r="GP10" s="801" t="s">
        <v>10</v>
      </c>
      <c r="GQ10" s="801"/>
      <c r="GR10" s="800">
        <f>SUM(GQ16:GQ52)</f>
        <v>0</v>
      </c>
      <c r="GS10" s="800"/>
      <c r="GT10" s="12"/>
      <c r="GV10" s="12"/>
      <c r="GW10" s="261" t="s">
        <v>5</v>
      </c>
      <c r="GX10" s="269">
        <v>33922.629999999997</v>
      </c>
      <c r="GY10" s="263" t="s">
        <v>341</v>
      </c>
      <c r="GZ10" s="269"/>
      <c r="HA10" s="262"/>
      <c r="HB10" s="801" t="s">
        <v>10</v>
      </c>
      <c r="HC10" s="801"/>
      <c r="HD10" s="800">
        <f>SUM(HC16:HC52)</f>
        <v>2500</v>
      </c>
      <c r="HE10" s="800"/>
      <c r="HF10" s="12"/>
      <c r="HH10" s="12"/>
      <c r="HI10" s="261" t="s">
        <v>5</v>
      </c>
      <c r="HJ10" s="269">
        <v>33922.629999999997</v>
      </c>
      <c r="HK10" s="263" t="s">
        <v>341</v>
      </c>
      <c r="HL10" s="269"/>
      <c r="HM10" s="262"/>
      <c r="HN10" s="801" t="s">
        <v>10</v>
      </c>
      <c r="HO10" s="801"/>
      <c r="HP10" s="800">
        <f>SUM(HO16:HO52)</f>
        <v>0</v>
      </c>
      <c r="HQ10" s="800"/>
      <c r="HR10" s="12"/>
      <c r="HT10" s="12"/>
      <c r="HU10" s="261" t="s">
        <v>5</v>
      </c>
      <c r="HV10" s="269">
        <v>33922.629999999997</v>
      </c>
      <c r="HW10" s="263" t="s">
        <v>341</v>
      </c>
      <c r="HX10" s="269"/>
      <c r="HY10" s="262"/>
      <c r="HZ10" s="801" t="s">
        <v>10</v>
      </c>
      <c r="IA10" s="801"/>
      <c r="IB10" s="800">
        <f>SUM(IA16:IA52)</f>
        <v>0</v>
      </c>
      <c r="IC10" s="800"/>
      <c r="ID10" s="12"/>
      <c r="IF10" s="14">
        <f>I10+AG10+BE10+BQ10+CN10+DL10+DX10+EJ10+FH10+EV10+FT10+GF10+GR10+HP10+IB10+HD10+CZ10+U10+AS10</f>
        <v>77665</v>
      </c>
    </row>
    <row r="11" spans="1:323" s="4" customFormat="1" ht="18.75" customHeight="1" x14ac:dyDescent="0.3">
      <c r="A11" s="12"/>
      <c r="B11" s="261" t="s">
        <v>6</v>
      </c>
      <c r="C11" s="269">
        <v>6145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6145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6145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>
        <v>6145</v>
      </c>
      <c r="AN11" s="263" t="s">
        <v>26</v>
      </c>
      <c r="AO11" s="269"/>
      <c r="AP11" s="262"/>
      <c r="AQ11" s="801"/>
      <c r="AR11" s="801"/>
      <c r="AS11" s="800"/>
      <c r="AT11" s="800"/>
      <c r="AU11" s="12"/>
      <c r="AW11" s="12"/>
      <c r="AX11" s="261" t="s">
        <v>6</v>
      </c>
      <c r="AY11" s="269">
        <v>6145</v>
      </c>
      <c r="AZ11" s="263" t="s">
        <v>26</v>
      </c>
      <c r="BA11" s="269"/>
      <c r="BB11" s="262"/>
      <c r="BC11" s="801"/>
      <c r="BD11" s="801"/>
      <c r="BE11" s="800"/>
      <c r="BF11" s="800"/>
      <c r="BG11" s="12"/>
      <c r="BI11" s="12"/>
      <c r="BJ11" s="261" t="s">
        <v>6</v>
      </c>
      <c r="BK11" s="269">
        <v>6145</v>
      </c>
      <c r="BL11" s="263" t="s">
        <v>26</v>
      </c>
      <c r="BM11" s="269"/>
      <c r="BN11" s="262"/>
      <c r="BO11" s="801"/>
      <c r="BP11" s="801"/>
      <c r="BQ11" s="800"/>
      <c r="BR11" s="800"/>
      <c r="BS11" s="12"/>
      <c r="BU11" s="12"/>
      <c r="BV11" s="7" t="s">
        <v>6</v>
      </c>
      <c r="BW11" s="10">
        <v>3011</v>
      </c>
      <c r="BX11" s="11" t="s">
        <v>26</v>
      </c>
      <c r="BY11" s="10"/>
      <c r="BZ11" s="804"/>
      <c r="CA11" s="804"/>
      <c r="CB11" s="800"/>
      <c r="CC11" s="800"/>
      <c r="CD11" s="12"/>
      <c r="CF11" s="12"/>
      <c r="CG11" s="261" t="s">
        <v>6</v>
      </c>
      <c r="CH11" s="269">
        <v>6145</v>
      </c>
      <c r="CI11" s="263" t="s">
        <v>26</v>
      </c>
      <c r="CJ11" s="269"/>
      <c r="CK11" s="262"/>
      <c r="CL11" s="801"/>
      <c r="CM11" s="801"/>
      <c r="CN11" s="800"/>
      <c r="CO11" s="800"/>
      <c r="CP11" s="12"/>
      <c r="CR11" s="12"/>
      <c r="CS11" s="261" t="s">
        <v>6</v>
      </c>
      <c r="CT11" s="269">
        <v>6145</v>
      </c>
      <c r="CU11" s="263" t="s">
        <v>26</v>
      </c>
      <c r="CV11" s="269"/>
      <c r="CW11" s="262"/>
      <c r="CX11" s="801"/>
      <c r="CY11" s="801"/>
      <c r="CZ11" s="800"/>
      <c r="DA11" s="800"/>
      <c r="DB11" s="12"/>
      <c r="DD11" s="12"/>
      <c r="DE11" s="261" t="s">
        <v>6</v>
      </c>
      <c r="DF11" s="269">
        <v>6145</v>
      </c>
      <c r="DG11" s="263" t="s">
        <v>26</v>
      </c>
      <c r="DH11" s="269"/>
      <c r="DI11" s="262"/>
      <c r="DJ11" s="801"/>
      <c r="DK11" s="801"/>
      <c r="DL11" s="800"/>
      <c r="DM11" s="800"/>
      <c r="DN11" s="12"/>
      <c r="DP11" s="12"/>
      <c r="DQ11" s="261" t="s">
        <v>6</v>
      </c>
      <c r="DR11" s="269">
        <v>6145</v>
      </c>
      <c r="DS11" s="263" t="s">
        <v>26</v>
      </c>
      <c r="DT11" s="269"/>
      <c r="DU11" s="262"/>
      <c r="DV11" s="801"/>
      <c r="DW11" s="801"/>
      <c r="DX11" s="800"/>
      <c r="DY11" s="800"/>
      <c r="DZ11" s="12"/>
      <c r="EB11" s="12"/>
      <c r="EC11" s="261" t="s">
        <v>6</v>
      </c>
      <c r="ED11" s="269">
        <v>6145</v>
      </c>
      <c r="EE11" s="263" t="s">
        <v>26</v>
      </c>
      <c r="EF11" s="269"/>
      <c r="EG11" s="262"/>
      <c r="EH11" s="801"/>
      <c r="EI11" s="801"/>
      <c r="EJ11" s="800"/>
      <c r="EK11" s="800"/>
      <c r="EL11" s="12"/>
      <c r="EN11" s="12"/>
      <c r="EO11" s="261" t="s">
        <v>6</v>
      </c>
      <c r="EP11" s="269">
        <v>6145</v>
      </c>
      <c r="EQ11" s="263" t="s">
        <v>26</v>
      </c>
      <c r="ER11" s="269"/>
      <c r="ES11" s="262"/>
      <c r="ET11" s="801"/>
      <c r="EU11" s="801"/>
      <c r="EV11" s="800"/>
      <c r="EW11" s="800"/>
      <c r="EX11" s="12"/>
      <c r="EZ11" s="12"/>
      <c r="FA11" s="261" t="s">
        <v>6</v>
      </c>
      <c r="FB11" s="269">
        <v>6145</v>
      </c>
      <c r="FC11" s="263" t="s">
        <v>26</v>
      </c>
      <c r="FD11" s="269"/>
      <c r="FE11" s="262"/>
      <c r="FF11" s="801"/>
      <c r="FG11" s="801"/>
      <c r="FH11" s="800"/>
      <c r="FI11" s="800"/>
      <c r="FJ11" s="12"/>
      <c r="FL11" s="12"/>
      <c r="FM11" s="261" t="s">
        <v>6</v>
      </c>
      <c r="FN11" s="269">
        <v>6145</v>
      </c>
      <c r="FO11" s="263" t="s">
        <v>26</v>
      </c>
      <c r="FP11" s="269"/>
      <c r="FQ11" s="262"/>
      <c r="FR11" s="801"/>
      <c r="FS11" s="801"/>
      <c r="FT11" s="800"/>
      <c r="FU11" s="800"/>
      <c r="FV11" s="12"/>
      <c r="FX11" s="12"/>
      <c r="FY11" s="261" t="s">
        <v>6</v>
      </c>
      <c r="FZ11" s="269">
        <v>6145</v>
      </c>
      <c r="GA11" s="263" t="s">
        <v>26</v>
      </c>
      <c r="GB11" s="269"/>
      <c r="GC11" s="262"/>
      <c r="GD11" s="801"/>
      <c r="GE11" s="801"/>
      <c r="GF11" s="800"/>
      <c r="GG11" s="800"/>
      <c r="GH11" s="12"/>
      <c r="GJ11" s="12"/>
      <c r="GK11" s="261" t="s">
        <v>6</v>
      </c>
      <c r="GL11" s="269">
        <v>6145</v>
      </c>
      <c r="GM11" s="263" t="s">
        <v>26</v>
      </c>
      <c r="GN11" s="269"/>
      <c r="GO11" s="262"/>
      <c r="GP11" s="801"/>
      <c r="GQ11" s="801"/>
      <c r="GR11" s="800"/>
      <c r="GS11" s="800"/>
      <c r="GT11" s="12"/>
      <c r="GV11" s="12"/>
      <c r="GW11" s="261" t="s">
        <v>6</v>
      </c>
      <c r="GX11" s="269">
        <v>6145</v>
      </c>
      <c r="GY11" s="263" t="s">
        <v>26</v>
      </c>
      <c r="GZ11" s="269"/>
      <c r="HA11" s="262"/>
      <c r="HB11" s="801"/>
      <c r="HC11" s="801"/>
      <c r="HD11" s="800"/>
      <c r="HE11" s="800"/>
      <c r="HF11" s="12"/>
      <c r="HH11" s="12"/>
      <c r="HI11" s="261" t="s">
        <v>6</v>
      </c>
      <c r="HJ11" s="269">
        <v>6145</v>
      </c>
      <c r="HK11" s="263" t="s">
        <v>26</v>
      </c>
      <c r="HL11" s="269"/>
      <c r="HM11" s="262"/>
      <c r="HN11" s="801"/>
      <c r="HO11" s="801"/>
      <c r="HP11" s="800"/>
      <c r="HQ11" s="800"/>
      <c r="HR11" s="12"/>
      <c r="HT11" s="12"/>
      <c r="HU11" s="261" t="s">
        <v>6</v>
      </c>
      <c r="HV11" s="269">
        <v>6145</v>
      </c>
      <c r="HW11" s="263" t="s">
        <v>26</v>
      </c>
      <c r="HX11" s="269"/>
      <c r="HY11" s="262"/>
      <c r="HZ11" s="801"/>
      <c r="IA11" s="801"/>
      <c r="IB11" s="800"/>
      <c r="IC11" s="800"/>
      <c r="ID11" s="12"/>
      <c r="IF11" s="9"/>
    </row>
    <row r="12" spans="1:323" s="4" customFormat="1" ht="18.75" customHeight="1" x14ac:dyDescent="0.3">
      <c r="A12" s="12"/>
      <c r="B12" s="261" t="s">
        <v>21</v>
      </c>
      <c r="C12" s="269">
        <f>SUM(I16:I52)</f>
        <v>0</v>
      </c>
      <c r="D12" s="264"/>
      <c r="E12" s="270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4"/>
      <c r="Q12" s="270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4"/>
      <c r="AC12" s="269"/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261" t="s">
        <v>21</v>
      </c>
      <c r="AM12" s="269">
        <f>SUM(AS16:AS52)</f>
        <v>0</v>
      </c>
      <c r="AN12" s="264"/>
      <c r="AO12" s="269"/>
      <c r="AP12" s="264"/>
      <c r="AQ12" s="812" t="s">
        <v>461</v>
      </c>
      <c r="AR12" s="812"/>
      <c r="AS12" s="811" t="s">
        <v>462</v>
      </c>
      <c r="AT12" s="811"/>
      <c r="AU12" s="12"/>
      <c r="AW12" s="12"/>
      <c r="AX12" s="261" t="s">
        <v>21</v>
      </c>
      <c r="AY12" s="269">
        <f>SUM(BE16:BE52)</f>
        <v>0</v>
      </c>
      <c r="AZ12" s="263" t="s">
        <v>1090</v>
      </c>
      <c r="BA12" s="269">
        <v>875</v>
      </c>
      <c r="BB12" s="264"/>
      <c r="BC12" s="812" t="s">
        <v>461</v>
      </c>
      <c r="BD12" s="812"/>
      <c r="BE12" s="811" t="s">
        <v>462</v>
      </c>
      <c r="BF12" s="811"/>
      <c r="BG12" s="12"/>
      <c r="BI12" s="12"/>
      <c r="BJ12" s="261" t="s">
        <v>21</v>
      </c>
      <c r="BK12" s="269">
        <f>SUM(BQ16:BQ52)</f>
        <v>0</v>
      </c>
      <c r="BL12" s="264"/>
      <c r="BM12" s="269"/>
      <c r="BN12" s="264"/>
      <c r="BO12" s="812" t="s">
        <v>461</v>
      </c>
      <c r="BP12" s="812"/>
      <c r="BQ12" s="811" t="s">
        <v>462</v>
      </c>
      <c r="BR12" s="811"/>
      <c r="BS12" s="12"/>
      <c r="BU12" s="12"/>
      <c r="BV12" s="7" t="s">
        <v>21</v>
      </c>
      <c r="BW12" s="10">
        <f>SUM(CB16:CB38)</f>
        <v>0</v>
      </c>
      <c r="BX12" s="8"/>
      <c r="BY12" s="8"/>
      <c r="CB12" s="8"/>
      <c r="CC12" s="8"/>
      <c r="CD12" s="12"/>
      <c r="CF12" s="12"/>
      <c r="CG12" s="261" t="s">
        <v>21</v>
      </c>
      <c r="CH12" s="269">
        <f>SUM(CN16:CN52)</f>
        <v>0</v>
      </c>
      <c r="CI12" s="264"/>
      <c r="CJ12" s="269"/>
      <c r="CK12" s="264"/>
      <c r="CL12" s="812" t="s">
        <v>461</v>
      </c>
      <c r="CM12" s="812"/>
      <c r="CN12" s="811" t="s">
        <v>462</v>
      </c>
      <c r="CO12" s="811"/>
      <c r="CP12" s="12"/>
      <c r="CR12" s="12"/>
      <c r="CS12" s="261" t="s">
        <v>21</v>
      </c>
      <c r="CT12" s="269">
        <f>SUM(CZ16:CZ52)</f>
        <v>0</v>
      </c>
      <c r="CU12" s="264"/>
      <c r="CV12" s="269"/>
      <c r="CW12" s="264"/>
      <c r="CX12" s="812" t="s">
        <v>461</v>
      </c>
      <c r="CY12" s="812"/>
      <c r="CZ12" s="811" t="s">
        <v>462</v>
      </c>
      <c r="DA12" s="811"/>
      <c r="DB12" s="12"/>
      <c r="DD12" s="12"/>
      <c r="DE12" s="261" t="s">
        <v>21</v>
      </c>
      <c r="DF12" s="269">
        <f>SUM(DL16:DL52)</f>
        <v>0</v>
      </c>
      <c r="DG12" s="264"/>
      <c r="DH12" s="269"/>
      <c r="DI12" s="264"/>
      <c r="DJ12" s="812" t="s">
        <v>461</v>
      </c>
      <c r="DK12" s="812"/>
      <c r="DL12" s="811" t="s">
        <v>462</v>
      </c>
      <c r="DM12" s="811"/>
      <c r="DN12" s="12"/>
      <c r="DP12" s="12"/>
      <c r="DQ12" s="261" t="s">
        <v>21</v>
      </c>
      <c r="DR12" s="269">
        <f>SUM(DX16:DX52)</f>
        <v>0</v>
      </c>
      <c r="DS12" s="264"/>
      <c r="DT12" s="269"/>
      <c r="DU12" s="264"/>
      <c r="DV12" s="812" t="s">
        <v>461</v>
      </c>
      <c r="DW12" s="812"/>
      <c r="DX12" s="811" t="s">
        <v>462</v>
      </c>
      <c r="DY12" s="811"/>
      <c r="DZ12" s="12"/>
      <c r="EB12" s="12"/>
      <c r="EC12" s="261" t="s">
        <v>21</v>
      </c>
      <c r="ED12" s="269">
        <f>SUM(EJ16:EJ52)</f>
        <v>0</v>
      </c>
      <c r="EE12" s="264"/>
      <c r="EF12" s="269"/>
      <c r="EG12" s="264"/>
      <c r="EH12" s="812" t="s">
        <v>461</v>
      </c>
      <c r="EI12" s="812"/>
      <c r="EJ12" s="811" t="s">
        <v>462</v>
      </c>
      <c r="EK12" s="811"/>
      <c r="EL12" s="12"/>
      <c r="EN12" s="12"/>
      <c r="EO12" s="261" t="s">
        <v>21</v>
      </c>
      <c r="EP12" s="269">
        <f>SUM(EV16:EV52)</f>
        <v>0</v>
      </c>
      <c r="EQ12" s="264"/>
      <c r="ER12" s="269"/>
      <c r="ES12" s="264"/>
      <c r="ET12" s="812" t="s">
        <v>461</v>
      </c>
      <c r="EU12" s="812"/>
      <c r="EV12" s="811" t="s">
        <v>462</v>
      </c>
      <c r="EW12" s="811"/>
      <c r="EX12" s="12"/>
      <c r="EZ12" s="12"/>
      <c r="FA12" s="261" t="s">
        <v>21</v>
      </c>
      <c r="FB12" s="269">
        <f>SUM(FH16:FH52)</f>
        <v>0</v>
      </c>
      <c r="FC12" s="264"/>
      <c r="FD12" s="269"/>
      <c r="FE12" s="264"/>
      <c r="FF12" s="812" t="s">
        <v>461</v>
      </c>
      <c r="FG12" s="812"/>
      <c r="FH12" s="811" t="s">
        <v>462</v>
      </c>
      <c r="FI12" s="811"/>
      <c r="FJ12" s="12"/>
      <c r="FL12" s="12"/>
      <c r="FM12" s="261" t="s">
        <v>21</v>
      </c>
      <c r="FN12" s="269">
        <f>SUM(FT16:FT52)</f>
        <v>0</v>
      </c>
      <c r="FO12" s="264"/>
      <c r="FP12" s="269"/>
      <c r="FQ12" s="264"/>
      <c r="FR12" s="812" t="s">
        <v>461</v>
      </c>
      <c r="FS12" s="812"/>
      <c r="FT12" s="811" t="s">
        <v>462</v>
      </c>
      <c r="FU12" s="811"/>
      <c r="FV12" s="12"/>
      <c r="FX12" s="12"/>
      <c r="FY12" s="261" t="s">
        <v>21</v>
      </c>
      <c r="FZ12" s="269">
        <f>SUM(GF16:GF52)</f>
        <v>0</v>
      </c>
      <c r="GA12" s="264"/>
      <c r="GB12" s="269"/>
      <c r="GC12" s="264"/>
      <c r="GD12" s="812" t="s">
        <v>461</v>
      </c>
      <c r="GE12" s="812"/>
      <c r="GF12" s="811" t="s">
        <v>462</v>
      </c>
      <c r="GG12" s="811"/>
      <c r="GH12" s="12"/>
      <c r="GJ12" s="12"/>
      <c r="GK12" s="261" t="s">
        <v>21</v>
      </c>
      <c r="GL12" s="269">
        <f>SUM(GR16:GR52)</f>
        <v>0</v>
      </c>
      <c r="GM12" s="264"/>
      <c r="GN12" s="269"/>
      <c r="GO12" s="264"/>
      <c r="GP12" s="812" t="s">
        <v>461</v>
      </c>
      <c r="GQ12" s="812"/>
      <c r="GR12" s="811" t="s">
        <v>462</v>
      </c>
      <c r="GS12" s="811"/>
      <c r="GT12" s="12"/>
      <c r="GV12" s="12"/>
      <c r="GW12" s="261" t="s">
        <v>21</v>
      </c>
      <c r="GX12" s="269">
        <f>SUM(HD16:HD52)</f>
        <v>0</v>
      </c>
      <c r="GY12" s="264"/>
      <c r="GZ12" s="269"/>
      <c r="HA12" s="264"/>
      <c r="HB12" s="812" t="s">
        <v>461</v>
      </c>
      <c r="HC12" s="812"/>
      <c r="HD12" s="811" t="s">
        <v>462</v>
      </c>
      <c r="HE12" s="811"/>
      <c r="HF12" s="12"/>
      <c r="HH12" s="12"/>
      <c r="HI12" s="261" t="s">
        <v>21</v>
      </c>
      <c r="HJ12" s="269">
        <f>SUM(HP16:HP52)</f>
        <v>0</v>
      </c>
      <c r="HK12" s="264"/>
      <c r="HL12" s="269"/>
      <c r="HM12" s="264"/>
      <c r="HN12" s="812" t="s">
        <v>461</v>
      </c>
      <c r="HO12" s="812"/>
      <c r="HP12" s="811" t="s">
        <v>462</v>
      </c>
      <c r="HQ12" s="811"/>
      <c r="HR12" s="12"/>
      <c r="HT12" s="12"/>
      <c r="HU12" s="261" t="s">
        <v>21</v>
      </c>
      <c r="HV12" s="269">
        <f>SUM(IB16:IB52)</f>
        <v>0</v>
      </c>
      <c r="HW12" s="264"/>
      <c r="HX12" s="269"/>
      <c r="HY12" s="264"/>
      <c r="HZ12" s="812" t="s">
        <v>461</v>
      </c>
      <c r="IA12" s="812"/>
      <c r="IB12" s="811" t="s">
        <v>462</v>
      </c>
      <c r="IC12" s="811"/>
      <c r="ID12" s="12"/>
      <c r="IF12" s="18">
        <f>C12+AA12+AY12++BK12+CH12+DF12+DR12+ED12+FB12+EP12+FN12+FZ12+GL12+HJ12+HV12</f>
        <v>0</v>
      </c>
    </row>
    <row r="13" spans="1:323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4" t="str">
        <f>I13</f>
        <v>AUG. 5, 2024</v>
      </c>
      <c r="AH13" s="795"/>
      <c r="AI13" s="12"/>
      <c r="AK13" s="12"/>
      <c r="AL13" s="261"/>
      <c r="AM13" s="269"/>
      <c r="AN13" s="264"/>
      <c r="AO13" s="270"/>
      <c r="AP13" s="264"/>
      <c r="AQ13" s="265"/>
      <c r="AR13" s="265"/>
      <c r="AS13" s="794" t="str">
        <f>U13</f>
        <v>AUG. 5, 2024</v>
      </c>
      <c r="AT13" s="795"/>
      <c r="AU13" s="12"/>
      <c r="AW13" s="12"/>
      <c r="AX13" s="261" t="s">
        <v>1096</v>
      </c>
      <c r="AY13" s="269">
        <v>-500</v>
      </c>
      <c r="AZ13" s="264"/>
      <c r="BA13" s="270"/>
      <c r="BB13" s="264"/>
      <c r="BC13" s="265"/>
      <c r="BD13" s="265"/>
      <c r="BE13" s="795" t="str">
        <f>PreK!$I$13</f>
        <v>AUG. 5, 2024</v>
      </c>
      <c r="BF13" s="795"/>
      <c r="BG13" s="12"/>
      <c r="BI13" s="12"/>
      <c r="BJ13" s="261"/>
      <c r="BK13" s="269"/>
      <c r="BL13" s="264"/>
      <c r="BM13" s="270"/>
      <c r="BN13" s="264"/>
      <c r="BO13" s="265"/>
      <c r="BP13" s="265"/>
      <c r="BQ13" s="794" t="str">
        <f>BE13</f>
        <v>AUG. 5, 2024</v>
      </c>
      <c r="BR13" s="795"/>
      <c r="BS13" s="12"/>
      <c r="BU13" s="23"/>
      <c r="BV13" s="8"/>
      <c r="BW13" s="8"/>
      <c r="BX13" s="13"/>
      <c r="BY13" s="13"/>
      <c r="BZ13" s="23"/>
      <c r="CA13" s="23"/>
      <c r="CB13" s="8"/>
      <c r="CC13" s="8"/>
      <c r="CD13" s="12"/>
      <c r="CF13" s="12"/>
      <c r="CG13" s="261"/>
      <c r="CH13" s="269"/>
      <c r="CI13" s="264"/>
      <c r="CJ13" s="270"/>
      <c r="CK13" s="264"/>
      <c r="CL13" s="265"/>
      <c r="CM13" s="265"/>
      <c r="CN13" s="795" t="str">
        <f>PreK!$I$13</f>
        <v>AUG. 5, 2024</v>
      </c>
      <c r="CO13" s="795"/>
      <c r="CP13" s="12"/>
      <c r="CR13" s="12"/>
      <c r="CS13" s="261"/>
      <c r="CT13" s="269"/>
      <c r="CU13" s="264"/>
      <c r="CV13" s="270"/>
      <c r="CW13" s="264"/>
      <c r="CX13" s="265"/>
      <c r="CY13" s="265"/>
      <c r="CZ13" s="795" t="str">
        <f>PreK!$I$13</f>
        <v>AUG. 5, 2024</v>
      </c>
      <c r="DA13" s="795"/>
      <c r="DB13" s="12"/>
      <c r="DD13" s="12"/>
      <c r="DE13" s="261"/>
      <c r="DF13" s="269"/>
      <c r="DG13" s="264"/>
      <c r="DH13" s="270"/>
      <c r="DI13" s="264"/>
      <c r="DJ13" s="265"/>
      <c r="DK13" s="265"/>
      <c r="DL13" s="795" t="str">
        <f>PreK!$I$13</f>
        <v>AUG. 5, 2024</v>
      </c>
      <c r="DM13" s="795"/>
      <c r="DN13" s="12"/>
      <c r="DP13" s="12"/>
      <c r="DQ13" s="261"/>
      <c r="DR13" s="269"/>
      <c r="DS13" s="264"/>
      <c r="DT13" s="270"/>
      <c r="DU13" s="264"/>
      <c r="DV13" s="265"/>
      <c r="DW13" s="265"/>
      <c r="DX13" s="795" t="str">
        <f>PreK!$I$13</f>
        <v>AUG. 5, 2024</v>
      </c>
      <c r="DY13" s="795"/>
      <c r="DZ13" s="12"/>
      <c r="EB13" s="12"/>
      <c r="EC13" s="261"/>
      <c r="ED13" s="269"/>
      <c r="EE13" s="264"/>
      <c r="EF13" s="270"/>
      <c r="EG13" s="264"/>
      <c r="EH13" s="265"/>
      <c r="EI13" s="265"/>
      <c r="EJ13" s="794" t="s">
        <v>608</v>
      </c>
      <c r="EK13" s="795"/>
      <c r="EL13" s="12"/>
      <c r="EN13" s="12"/>
      <c r="EO13" s="261"/>
      <c r="EP13" s="269"/>
      <c r="EQ13" s="264"/>
      <c r="ER13" s="270"/>
      <c r="ES13" s="264"/>
      <c r="ET13" s="265"/>
      <c r="EU13" s="265"/>
      <c r="EV13" s="795" t="str">
        <f>PreK!$I$13</f>
        <v>AUG. 5, 2024</v>
      </c>
      <c r="EW13" s="795"/>
      <c r="EX13" s="12"/>
      <c r="EZ13" s="12"/>
      <c r="FA13" s="261"/>
      <c r="FB13" s="269"/>
      <c r="FC13" s="264"/>
      <c r="FD13" s="270"/>
      <c r="FE13" s="264"/>
      <c r="FF13" s="265"/>
      <c r="FG13" s="265"/>
      <c r="FH13" s="795" t="str">
        <f>PreK!$I$13</f>
        <v>AUG. 5, 2024</v>
      </c>
      <c r="FI13" s="795"/>
      <c r="FJ13" s="12"/>
      <c r="FL13" s="12"/>
      <c r="FM13" s="261"/>
      <c r="FN13" s="269"/>
      <c r="FO13" s="264"/>
      <c r="FP13" s="270"/>
      <c r="FQ13" s="264"/>
      <c r="FR13" s="265"/>
      <c r="FS13" s="265"/>
      <c r="FT13" s="795" t="str">
        <f>PreK!$I$13</f>
        <v>AUG. 5, 2024</v>
      </c>
      <c r="FU13" s="795"/>
      <c r="FV13" s="12"/>
      <c r="FX13" s="12"/>
      <c r="FY13" s="261"/>
      <c r="FZ13" s="269"/>
      <c r="GA13" s="264"/>
      <c r="GB13" s="270"/>
      <c r="GC13" s="264"/>
      <c r="GD13" s="265"/>
      <c r="GE13" s="265"/>
      <c r="GF13" s="795" t="str">
        <f>PreK!$I$13</f>
        <v>AUG. 5, 2024</v>
      </c>
      <c r="GG13" s="795"/>
      <c r="GH13" s="12"/>
      <c r="GJ13" s="12"/>
      <c r="GK13" s="261"/>
      <c r="GL13" s="269"/>
      <c r="GM13" s="264"/>
      <c r="GN13" s="270"/>
      <c r="GO13" s="264"/>
      <c r="GP13" s="265"/>
      <c r="GQ13" s="265"/>
      <c r="GR13" s="813" t="s">
        <v>608</v>
      </c>
      <c r="GS13" s="795"/>
      <c r="GT13" s="12"/>
      <c r="GV13" s="12"/>
      <c r="GW13" s="261"/>
      <c r="GX13" s="269"/>
      <c r="GY13" s="264"/>
      <c r="GZ13" s="270"/>
      <c r="HA13" s="264"/>
      <c r="HB13" s="265"/>
      <c r="HC13" s="265"/>
      <c r="HD13" s="795" t="str">
        <f>PreK!$I$13</f>
        <v>AUG. 5, 2024</v>
      </c>
      <c r="HE13" s="795"/>
      <c r="HF13" s="12"/>
      <c r="HH13" s="12"/>
      <c r="HI13" s="261"/>
      <c r="HJ13" s="269"/>
      <c r="HK13" s="264"/>
      <c r="HL13" s="270"/>
      <c r="HM13" s="264"/>
      <c r="HN13" s="265"/>
      <c r="HO13" s="265"/>
      <c r="HP13" s="795" t="str">
        <f>PreK!$I$13</f>
        <v>AUG. 5, 2024</v>
      </c>
      <c r="HQ13" s="795"/>
      <c r="HR13" s="12"/>
      <c r="HT13" s="12"/>
      <c r="HU13" s="261"/>
      <c r="HV13" s="269"/>
      <c r="HW13" s="264"/>
      <c r="HX13" s="270"/>
      <c r="HY13" s="264"/>
      <c r="HZ13" s="265"/>
      <c r="IA13" s="265"/>
      <c r="IB13" s="795" t="str">
        <f>PreK!$I$13</f>
        <v>AUG. 5, 2024</v>
      </c>
      <c r="IC13" s="795"/>
      <c r="ID13" s="12"/>
    </row>
    <row r="14" spans="1:323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58" t="s">
        <v>7</v>
      </c>
      <c r="AY14" s="53" t="s">
        <v>12</v>
      </c>
      <c r="AZ14" s="259" t="s">
        <v>13</v>
      </c>
      <c r="BA14" s="797" t="s">
        <v>14</v>
      </c>
      <c r="BB14" s="797"/>
      <c r="BC14" s="258" t="s">
        <v>342</v>
      </c>
      <c r="BD14" s="273" t="s">
        <v>16</v>
      </c>
      <c r="BE14" s="260" t="s">
        <v>97</v>
      </c>
      <c r="BF14" s="271" t="s">
        <v>2</v>
      </c>
      <c r="BG14" s="12"/>
      <c r="BI14" s="12"/>
      <c r="BJ14" s="258" t="s">
        <v>7</v>
      </c>
      <c r="BK14" s="53" t="s">
        <v>12</v>
      </c>
      <c r="BL14" s="259" t="s">
        <v>13</v>
      </c>
      <c r="BM14" s="797" t="s">
        <v>14</v>
      </c>
      <c r="BN14" s="797"/>
      <c r="BO14" s="258" t="s">
        <v>342</v>
      </c>
      <c r="BP14" s="273" t="s">
        <v>16</v>
      </c>
      <c r="BQ14" s="260" t="s">
        <v>97</v>
      </c>
      <c r="BR14" s="271" t="s">
        <v>2</v>
      </c>
      <c r="BS14" s="12"/>
      <c r="BU14" s="12"/>
      <c r="BV14" s="24" t="s">
        <v>7</v>
      </c>
      <c r="BW14" s="20" t="s">
        <v>12</v>
      </c>
      <c r="BX14" s="22" t="s">
        <v>13</v>
      </c>
      <c r="BY14" s="22" t="s">
        <v>14</v>
      </c>
      <c r="BZ14" s="24" t="s">
        <v>15</v>
      </c>
      <c r="CA14" s="5" t="s">
        <v>16</v>
      </c>
      <c r="CB14" s="22" t="s">
        <v>11</v>
      </c>
      <c r="CC14" s="3" t="s">
        <v>2</v>
      </c>
      <c r="CD14" s="12"/>
      <c r="CF14" s="12"/>
      <c r="CG14" s="258" t="s">
        <v>7</v>
      </c>
      <c r="CH14" s="53" t="s">
        <v>12</v>
      </c>
      <c r="CI14" s="259" t="s">
        <v>13</v>
      </c>
      <c r="CJ14" s="797" t="s">
        <v>14</v>
      </c>
      <c r="CK14" s="797"/>
      <c r="CL14" s="258" t="s">
        <v>342</v>
      </c>
      <c r="CM14" s="273" t="s">
        <v>16</v>
      </c>
      <c r="CN14" s="260" t="s">
        <v>97</v>
      </c>
      <c r="CO14" s="271" t="s">
        <v>2</v>
      </c>
      <c r="CP14" s="12"/>
      <c r="CR14" s="12"/>
      <c r="CS14" s="258" t="s">
        <v>7</v>
      </c>
      <c r="CT14" s="53" t="s">
        <v>12</v>
      </c>
      <c r="CU14" s="259" t="s">
        <v>13</v>
      </c>
      <c r="CV14" s="797" t="s">
        <v>14</v>
      </c>
      <c r="CW14" s="797"/>
      <c r="CX14" s="258" t="s">
        <v>342</v>
      </c>
      <c r="CY14" s="273" t="s">
        <v>16</v>
      </c>
      <c r="CZ14" s="260" t="s">
        <v>97</v>
      </c>
      <c r="DA14" s="271" t="s">
        <v>2</v>
      </c>
      <c r="DB14" s="12"/>
      <c r="DD14" s="12"/>
      <c r="DE14" s="258" t="s">
        <v>7</v>
      </c>
      <c r="DF14" s="53" t="s">
        <v>12</v>
      </c>
      <c r="DG14" s="259" t="s">
        <v>13</v>
      </c>
      <c r="DH14" s="797" t="s">
        <v>14</v>
      </c>
      <c r="DI14" s="797"/>
      <c r="DJ14" s="258" t="s">
        <v>342</v>
      </c>
      <c r="DK14" s="273" t="s">
        <v>16</v>
      </c>
      <c r="DL14" s="260" t="s">
        <v>97</v>
      </c>
      <c r="DM14" s="271" t="s">
        <v>2</v>
      </c>
      <c r="DN14" s="12"/>
      <c r="DP14" s="12"/>
      <c r="DQ14" s="258" t="s">
        <v>7</v>
      </c>
      <c r="DR14" s="53" t="s">
        <v>12</v>
      </c>
      <c r="DS14" s="259" t="s">
        <v>13</v>
      </c>
      <c r="DT14" s="797" t="s">
        <v>14</v>
      </c>
      <c r="DU14" s="797"/>
      <c r="DV14" s="258" t="s">
        <v>342</v>
      </c>
      <c r="DW14" s="273" t="s">
        <v>16</v>
      </c>
      <c r="DX14" s="260" t="s">
        <v>97</v>
      </c>
      <c r="DY14" s="271" t="s">
        <v>2</v>
      </c>
      <c r="DZ14" s="12"/>
      <c r="EB14" s="12"/>
      <c r="EC14" s="258" t="s">
        <v>7</v>
      </c>
      <c r="ED14" s="53" t="s">
        <v>12</v>
      </c>
      <c r="EE14" s="259" t="s">
        <v>13</v>
      </c>
      <c r="EF14" s="797" t="s">
        <v>14</v>
      </c>
      <c r="EG14" s="797"/>
      <c r="EH14" s="258" t="s">
        <v>342</v>
      </c>
      <c r="EI14" s="273" t="s">
        <v>16</v>
      </c>
      <c r="EJ14" s="260" t="s">
        <v>97</v>
      </c>
      <c r="EK14" s="271" t="s">
        <v>2</v>
      </c>
      <c r="EL14" s="12"/>
      <c r="EN14" s="12"/>
      <c r="EO14" s="258" t="s">
        <v>7</v>
      </c>
      <c r="EP14" s="53" t="s">
        <v>12</v>
      </c>
      <c r="EQ14" s="259" t="s">
        <v>13</v>
      </c>
      <c r="ER14" s="797" t="s">
        <v>14</v>
      </c>
      <c r="ES14" s="797"/>
      <c r="ET14" s="258" t="s">
        <v>342</v>
      </c>
      <c r="EU14" s="273" t="s">
        <v>16</v>
      </c>
      <c r="EV14" s="260" t="s">
        <v>97</v>
      </c>
      <c r="EW14" s="271" t="s">
        <v>2</v>
      </c>
      <c r="EX14" s="12"/>
      <c r="EZ14" s="12"/>
      <c r="FA14" s="258" t="s">
        <v>7</v>
      </c>
      <c r="FB14" s="53" t="s">
        <v>12</v>
      </c>
      <c r="FC14" s="259" t="s">
        <v>13</v>
      </c>
      <c r="FD14" s="797" t="s">
        <v>14</v>
      </c>
      <c r="FE14" s="797"/>
      <c r="FF14" s="258" t="s">
        <v>342</v>
      </c>
      <c r="FG14" s="273" t="s">
        <v>16</v>
      </c>
      <c r="FH14" s="260" t="s">
        <v>97</v>
      </c>
      <c r="FI14" s="271" t="s">
        <v>2</v>
      </c>
      <c r="FJ14" s="12"/>
      <c r="FL14" s="12"/>
      <c r="FM14" s="258" t="s">
        <v>7</v>
      </c>
      <c r="FN14" s="53" t="s">
        <v>12</v>
      </c>
      <c r="FO14" s="259" t="s">
        <v>13</v>
      </c>
      <c r="FP14" s="797" t="s">
        <v>14</v>
      </c>
      <c r="FQ14" s="797"/>
      <c r="FR14" s="258" t="s">
        <v>342</v>
      </c>
      <c r="FS14" s="273" t="s">
        <v>16</v>
      </c>
      <c r="FT14" s="260" t="s">
        <v>97</v>
      </c>
      <c r="FU14" s="271" t="s">
        <v>2</v>
      </c>
      <c r="FV14" s="12"/>
      <c r="FX14" s="12"/>
      <c r="FY14" s="258" t="s">
        <v>7</v>
      </c>
      <c r="FZ14" s="53" t="s">
        <v>12</v>
      </c>
      <c r="GA14" s="259" t="s">
        <v>13</v>
      </c>
      <c r="GB14" s="797" t="s">
        <v>14</v>
      </c>
      <c r="GC14" s="797"/>
      <c r="GD14" s="258" t="s">
        <v>342</v>
      </c>
      <c r="GE14" s="273" t="s">
        <v>16</v>
      </c>
      <c r="GF14" s="260" t="s">
        <v>97</v>
      </c>
      <c r="GG14" s="271" t="s">
        <v>2</v>
      </c>
      <c r="GH14" s="12"/>
      <c r="GJ14" s="12"/>
      <c r="GK14" s="258" t="s">
        <v>7</v>
      </c>
      <c r="GL14" s="53" t="s">
        <v>12</v>
      </c>
      <c r="GM14" s="259" t="s">
        <v>13</v>
      </c>
      <c r="GN14" s="797" t="s">
        <v>14</v>
      </c>
      <c r="GO14" s="797"/>
      <c r="GP14" s="258" t="s">
        <v>342</v>
      </c>
      <c r="GQ14" s="273" t="s">
        <v>16</v>
      </c>
      <c r="GR14" s="260" t="s">
        <v>97</v>
      </c>
      <c r="GS14" s="271" t="s">
        <v>2</v>
      </c>
      <c r="GT14" s="12"/>
      <c r="GV14" s="12"/>
      <c r="GW14" s="258" t="s">
        <v>7</v>
      </c>
      <c r="GX14" s="53" t="s">
        <v>12</v>
      </c>
      <c r="GY14" s="259" t="s">
        <v>13</v>
      </c>
      <c r="GZ14" s="797" t="s">
        <v>14</v>
      </c>
      <c r="HA14" s="797"/>
      <c r="HB14" s="258" t="s">
        <v>342</v>
      </c>
      <c r="HC14" s="273" t="s">
        <v>16</v>
      </c>
      <c r="HD14" s="260" t="s">
        <v>97</v>
      </c>
      <c r="HE14" s="271" t="s">
        <v>2</v>
      </c>
      <c r="HF14" s="12"/>
      <c r="HH14" s="12"/>
      <c r="HI14" s="258" t="s">
        <v>7</v>
      </c>
      <c r="HJ14" s="53" t="s">
        <v>12</v>
      </c>
      <c r="HK14" s="259" t="s">
        <v>13</v>
      </c>
      <c r="HL14" s="797" t="s">
        <v>14</v>
      </c>
      <c r="HM14" s="797"/>
      <c r="HN14" s="258" t="s">
        <v>342</v>
      </c>
      <c r="HO14" s="273" t="s">
        <v>16</v>
      </c>
      <c r="HP14" s="260" t="s">
        <v>97</v>
      </c>
      <c r="HQ14" s="271" t="s">
        <v>2</v>
      </c>
      <c r="HR14" s="12"/>
      <c r="HT14" s="12"/>
      <c r="HU14" s="258" t="s">
        <v>7</v>
      </c>
      <c r="HV14" s="53" t="s">
        <v>12</v>
      </c>
      <c r="HW14" s="259" t="s">
        <v>13</v>
      </c>
      <c r="HX14" s="797" t="s">
        <v>14</v>
      </c>
      <c r="HY14" s="797"/>
      <c r="HZ14" s="258" t="s">
        <v>342</v>
      </c>
      <c r="IA14" s="273" t="s">
        <v>16</v>
      </c>
      <c r="IB14" s="260" t="s">
        <v>97</v>
      </c>
      <c r="IC14" s="271" t="s">
        <v>2</v>
      </c>
      <c r="ID14" s="12"/>
      <c r="IF14" s="126">
        <v>1947.394</v>
      </c>
    </row>
    <row r="15" spans="1:323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8"/>
      <c r="BC15" s="23"/>
      <c r="BD15" s="274"/>
      <c r="BE15" s="8"/>
      <c r="BF15" s="8"/>
      <c r="BG15" s="12"/>
      <c r="BI15" s="12"/>
      <c r="BJ15" s="23"/>
      <c r="BK15" s="8"/>
      <c r="BL15" s="8"/>
      <c r="BM15" s="8"/>
      <c r="BN15" s="8"/>
      <c r="BO15" s="23"/>
      <c r="BP15" s="274"/>
      <c r="BQ15" s="8"/>
      <c r="BR15" s="8"/>
      <c r="BS15" s="12"/>
      <c r="BU15" s="12"/>
      <c r="BV15" s="23"/>
      <c r="BW15" s="8"/>
      <c r="BX15" s="8"/>
      <c r="BY15" s="8"/>
      <c r="BZ15" s="23"/>
      <c r="CA15" s="23"/>
      <c r="CB15" s="8"/>
      <c r="CC15" s="8"/>
      <c r="CD15" s="12"/>
      <c r="CF15" s="12"/>
      <c r="CG15" s="23"/>
      <c r="CH15" s="8"/>
      <c r="CI15" s="8"/>
      <c r="CJ15" s="8"/>
      <c r="CK15" s="8"/>
      <c r="CL15" s="23"/>
      <c r="CM15" s="274"/>
      <c r="CN15" s="8"/>
      <c r="CO15" s="8"/>
      <c r="CP15" s="12"/>
      <c r="CR15" s="12"/>
      <c r="CS15" s="23"/>
      <c r="CT15" s="8"/>
      <c r="CU15" s="8"/>
      <c r="CV15" s="8"/>
      <c r="CW15" s="8"/>
      <c r="CX15" s="23"/>
      <c r="CY15" s="274"/>
      <c r="CZ15" s="8"/>
      <c r="DA15" s="8"/>
      <c r="DB15" s="12"/>
      <c r="DD15" s="12"/>
      <c r="DE15" s="23"/>
      <c r="DF15" s="8"/>
      <c r="DG15" s="8"/>
      <c r="DH15" s="8"/>
      <c r="DI15" s="8"/>
      <c r="DJ15" s="23"/>
      <c r="DK15" s="274"/>
      <c r="DL15" s="8"/>
      <c r="DM15" s="8"/>
      <c r="DN15" s="12"/>
      <c r="DP15" s="12"/>
      <c r="DQ15" s="23"/>
      <c r="DR15" s="8"/>
      <c r="DS15" s="8"/>
      <c r="DT15" s="8"/>
      <c r="DU15" s="8"/>
      <c r="DV15" s="23"/>
      <c r="DW15" s="274"/>
      <c r="DX15" s="8"/>
      <c r="DY15" s="8"/>
      <c r="DZ15" s="12"/>
      <c r="EB15" s="12"/>
      <c r="EC15" s="23"/>
      <c r="ED15" s="8"/>
      <c r="EE15" s="8"/>
      <c r="EF15" s="8"/>
      <c r="EG15" s="8"/>
      <c r="EH15" s="23"/>
      <c r="EI15" s="274"/>
      <c r="EJ15" s="8"/>
      <c r="EK15" s="8"/>
      <c r="EL15" s="12"/>
      <c r="EN15" s="12"/>
      <c r="EO15" s="23"/>
      <c r="EP15" s="8"/>
      <c r="EQ15" s="8"/>
      <c r="ER15" s="8"/>
      <c r="ES15" s="8"/>
      <c r="ET15" s="23"/>
      <c r="EU15" s="274"/>
      <c r="EV15" s="8"/>
      <c r="EW15" s="8"/>
      <c r="EX15" s="12"/>
      <c r="EZ15" s="12"/>
      <c r="FA15" s="23"/>
      <c r="FB15" s="8"/>
      <c r="FC15" s="8"/>
      <c r="FD15" s="8"/>
      <c r="FE15" s="8"/>
      <c r="FF15" s="23"/>
      <c r="FG15" s="274"/>
      <c r="FH15" s="8"/>
      <c r="FI15" s="8"/>
      <c r="FJ15" s="12"/>
      <c r="FL15" s="12"/>
      <c r="FM15" s="23"/>
      <c r="FN15" s="8"/>
      <c r="FO15" s="8"/>
      <c r="FP15" s="8"/>
      <c r="FQ15" s="8"/>
      <c r="FR15" s="23"/>
      <c r="FS15" s="274"/>
      <c r="FT15" s="8"/>
      <c r="FU15" s="8"/>
      <c r="FV15" s="12"/>
      <c r="FX15" s="12"/>
      <c r="FY15" s="23"/>
      <c r="FZ15" s="8"/>
      <c r="GA15" s="8"/>
      <c r="GB15" s="8"/>
      <c r="GC15" s="8"/>
      <c r="GD15" s="23"/>
      <c r="GE15" s="274"/>
      <c r="GF15" s="8"/>
      <c r="GG15" s="8"/>
      <c r="GH15" s="12"/>
      <c r="GJ15" s="12"/>
      <c r="GK15" s="23"/>
      <c r="GL15" s="8"/>
      <c r="GM15" s="8"/>
      <c r="GN15" s="8"/>
      <c r="GO15" s="8"/>
      <c r="GP15" s="23"/>
      <c r="GQ15" s="274"/>
      <c r="GR15" s="8"/>
      <c r="GS15" s="8"/>
      <c r="GT15" s="12"/>
      <c r="GV15" s="12"/>
      <c r="GW15" s="23"/>
      <c r="GX15" s="8"/>
      <c r="GY15" s="8"/>
      <c r="GZ15" s="8"/>
      <c r="HA15" s="8"/>
      <c r="HB15" s="23"/>
      <c r="HC15" s="274"/>
      <c r="HD15" s="8"/>
      <c r="HE15" s="8"/>
      <c r="HF15" s="12"/>
      <c r="HH15" s="12"/>
      <c r="HI15" s="23"/>
      <c r="HJ15" s="8"/>
      <c r="HK15" s="8"/>
      <c r="HL15" s="8"/>
      <c r="HM15" s="8"/>
      <c r="HN15" s="23"/>
      <c r="HO15" s="274"/>
      <c r="HP15" s="8"/>
      <c r="HQ15" s="8"/>
      <c r="HR15" s="12"/>
      <c r="HT15" s="12"/>
      <c r="HU15" s="23"/>
      <c r="HV15" s="8"/>
      <c r="HW15" s="8"/>
      <c r="HX15" s="8"/>
      <c r="HY15" s="8"/>
      <c r="HZ15" s="23"/>
      <c r="IA15" s="274"/>
      <c r="IB15" s="8"/>
      <c r="IC15" s="8"/>
      <c r="ID15" s="12"/>
    </row>
    <row r="16" spans="1:323" s="4" customFormat="1" ht="18" x14ac:dyDescent="0.3">
      <c r="A16" s="12"/>
      <c r="B16" s="267" t="s">
        <v>337</v>
      </c>
      <c r="C16" s="141">
        <v>45469</v>
      </c>
      <c r="D16" s="142">
        <v>10000</v>
      </c>
      <c r="E16" s="792"/>
      <c r="F16" s="792"/>
      <c r="G16" s="143">
        <v>20867</v>
      </c>
      <c r="H16" s="275"/>
      <c r="I16" s="144"/>
      <c r="J16" s="272">
        <f>C10+C11+C12-D16+E10+E11+E12+C13</f>
        <v>31066.33</v>
      </c>
      <c r="K16" s="12"/>
      <c r="M16" s="12"/>
      <c r="N16" s="267" t="s">
        <v>337</v>
      </c>
      <c r="O16" s="141">
        <v>45471</v>
      </c>
      <c r="P16" s="142">
        <v>5000</v>
      </c>
      <c r="Q16" s="792"/>
      <c r="R16" s="792"/>
      <c r="S16" s="143">
        <v>20878</v>
      </c>
      <c r="T16" s="275"/>
      <c r="U16" s="144"/>
      <c r="V16" s="272">
        <f>O10+O11+O12-P16+Q10+Q11+Q12+O13</f>
        <v>36066.33</v>
      </c>
      <c r="W16" s="12"/>
      <c r="Y16" s="12"/>
      <c r="Z16" s="267" t="s">
        <v>337</v>
      </c>
      <c r="AA16" s="141">
        <v>45499</v>
      </c>
      <c r="AB16" s="142">
        <v>5000</v>
      </c>
      <c r="AC16" s="792"/>
      <c r="AD16" s="792"/>
      <c r="AE16" s="143">
        <v>20941</v>
      </c>
      <c r="AF16" s="277"/>
      <c r="AG16" s="144"/>
      <c r="AH16" s="272">
        <f>AA10+AA11+AA12-AB16+AC10+AC11+AC12+AA13</f>
        <v>35067.629999999997</v>
      </c>
      <c r="AI16" s="12"/>
      <c r="AK16" s="12"/>
      <c r="AL16" s="267" t="s">
        <v>337</v>
      </c>
      <c r="AM16" s="141">
        <v>45485</v>
      </c>
      <c r="AN16" s="142">
        <v>10000</v>
      </c>
      <c r="AO16" s="792"/>
      <c r="AP16" s="792"/>
      <c r="AQ16" s="143">
        <v>20910</v>
      </c>
      <c r="AR16" s="275"/>
      <c r="AS16" s="144"/>
      <c r="AT16" s="272">
        <f>AM10+AM11+AM12-AN16+AO10+AO11+AO12+AM13</f>
        <v>31066.33</v>
      </c>
      <c r="AU16" s="12"/>
      <c r="AW16" s="12"/>
      <c r="AX16" s="267" t="s">
        <v>337</v>
      </c>
      <c r="AY16" s="141">
        <v>45468</v>
      </c>
      <c r="AZ16" s="142">
        <v>5000</v>
      </c>
      <c r="BA16" s="792"/>
      <c r="BB16" s="792"/>
      <c r="BC16" s="143">
        <v>20863</v>
      </c>
      <c r="BD16" s="275"/>
      <c r="BE16" s="144"/>
      <c r="BF16" s="272">
        <f>AY10+AY11+AY12-AZ16+BA10+BA11+BA12+AY13</f>
        <v>36441.33</v>
      </c>
      <c r="BG16" s="12"/>
      <c r="BI16" s="12"/>
      <c r="BJ16" s="267" t="s">
        <v>337</v>
      </c>
      <c r="BK16" s="141">
        <v>45495</v>
      </c>
      <c r="BL16" s="142">
        <v>5000</v>
      </c>
      <c r="BM16" s="792"/>
      <c r="BN16" s="792"/>
      <c r="BO16" s="143">
        <v>20926</v>
      </c>
      <c r="BP16" s="275"/>
      <c r="BQ16" s="144"/>
      <c r="BR16" s="272">
        <f>BK10+BK11+BK12-BL16+BM10+BM11+BM12+BK13</f>
        <v>36066.33</v>
      </c>
      <c r="BS16" s="12"/>
      <c r="BU16" s="12"/>
      <c r="BV16" s="33" t="s">
        <v>8</v>
      </c>
      <c r="BW16" s="34">
        <v>44792</v>
      </c>
      <c r="BX16" s="35">
        <v>29923.94</v>
      </c>
      <c r="BY16" s="38"/>
      <c r="BZ16" s="21">
        <v>19600</v>
      </c>
      <c r="CA16" s="6"/>
      <c r="CB16" s="36"/>
      <c r="CC16" s="37">
        <f>BW10+BW11+BW12-BX16+BY10+BY11</f>
        <v>3011.0000000000036</v>
      </c>
      <c r="CD16" s="12"/>
      <c r="CF16" s="12"/>
      <c r="CG16" s="267" t="s">
        <v>337</v>
      </c>
      <c r="CH16" s="141">
        <v>45471</v>
      </c>
      <c r="CI16" s="142">
        <v>32923.94</v>
      </c>
      <c r="CJ16" s="792"/>
      <c r="CK16" s="792"/>
      <c r="CL16" s="143"/>
      <c r="CM16" s="275"/>
      <c r="CN16" s="144"/>
      <c r="CO16" s="272">
        <f>CH10+CH11+CH12-CI16+CJ10+CJ11+CJ12+CH13</f>
        <v>6145</v>
      </c>
      <c r="CP16" s="12"/>
      <c r="CR16" s="12"/>
      <c r="CS16" s="267" t="s">
        <v>337</v>
      </c>
      <c r="CT16" s="141">
        <v>45478</v>
      </c>
      <c r="CU16" s="142">
        <v>5000</v>
      </c>
      <c r="CV16" s="792"/>
      <c r="CW16" s="792"/>
      <c r="CX16" s="143">
        <v>20893</v>
      </c>
      <c r="CY16" s="275"/>
      <c r="CZ16" s="144"/>
      <c r="DA16" s="272">
        <f>CT10+CT11+CT12-CU16+CV10+CV11+CV12+CT13</f>
        <v>36066.33</v>
      </c>
      <c r="DB16" s="12"/>
      <c r="DD16" s="12"/>
      <c r="DE16" s="267" t="s">
        <v>337</v>
      </c>
      <c r="DF16" s="141">
        <v>45447</v>
      </c>
      <c r="DG16" s="142">
        <v>10000</v>
      </c>
      <c r="DH16" s="792"/>
      <c r="DI16" s="792"/>
      <c r="DJ16" s="143">
        <v>20830</v>
      </c>
      <c r="DK16" s="275"/>
      <c r="DL16" s="144"/>
      <c r="DM16" s="272">
        <f>DF10+DF11+DF12-DG16+DH10+DH11+DH12+DF13</f>
        <v>31066.33</v>
      </c>
      <c r="DN16" s="12"/>
      <c r="DP16" s="12"/>
      <c r="DQ16" s="267" t="s">
        <v>337</v>
      </c>
      <c r="DR16" s="141">
        <v>45469</v>
      </c>
      <c r="DS16" s="142">
        <v>15000</v>
      </c>
      <c r="DT16" s="792"/>
      <c r="DU16" s="792"/>
      <c r="DV16" s="143">
        <v>20873</v>
      </c>
      <c r="DW16" s="275"/>
      <c r="DX16" s="144"/>
      <c r="DY16" s="272">
        <f>DR10+DR11+DR12-DS16+DT10+DT11+DT12+DR13</f>
        <v>24068.940000000002</v>
      </c>
      <c r="DZ16" s="12"/>
      <c r="EB16" s="12"/>
      <c r="EC16" s="267" t="s">
        <v>337</v>
      </c>
      <c r="ED16" s="141">
        <v>45474</v>
      </c>
      <c r="EE16" s="142">
        <v>9001.2999999999993</v>
      </c>
      <c r="EF16" s="792"/>
      <c r="EG16" s="792"/>
      <c r="EH16" s="143">
        <v>20879</v>
      </c>
      <c r="EI16" s="275"/>
      <c r="EJ16" s="144"/>
      <c r="EK16" s="272">
        <f>ED10+ED11+ED12-EE16+EF10+EF11+EF12+ED13</f>
        <v>31066.329999999998</v>
      </c>
      <c r="EL16" s="12"/>
      <c r="EN16" s="12"/>
      <c r="EO16" s="267" t="s">
        <v>337</v>
      </c>
      <c r="EP16" s="141">
        <v>45471</v>
      </c>
      <c r="EQ16" s="142">
        <v>10000</v>
      </c>
      <c r="ER16" s="792"/>
      <c r="ES16" s="792"/>
      <c r="ET16" s="143">
        <v>20877</v>
      </c>
      <c r="EU16" s="275"/>
      <c r="EV16" s="144"/>
      <c r="EW16" s="272">
        <f>EP10+EP11+EP12-EQ16+ER10+ER11+ER12+EP13</f>
        <v>31066.33</v>
      </c>
      <c r="EX16" s="12"/>
      <c r="EZ16" s="12"/>
      <c r="FA16" s="267" t="s">
        <v>337</v>
      </c>
      <c r="FB16" s="141">
        <v>45481</v>
      </c>
      <c r="FC16" s="142">
        <v>5000</v>
      </c>
      <c r="FD16" s="792"/>
      <c r="FE16" s="792"/>
      <c r="FF16" s="143">
        <v>20900</v>
      </c>
      <c r="FG16" s="275"/>
      <c r="FH16" s="144"/>
      <c r="FI16" s="272">
        <f>FB10+FB11+FB12-FC16+FD10+FD11+FD12+FB13</f>
        <v>36066.33</v>
      </c>
      <c r="FJ16" s="12"/>
      <c r="FL16" s="12"/>
      <c r="FM16" s="267" t="s">
        <v>337</v>
      </c>
      <c r="FN16" s="141">
        <v>45482</v>
      </c>
      <c r="FO16" s="142">
        <v>4001.3</v>
      </c>
      <c r="FP16" s="792"/>
      <c r="FQ16" s="792"/>
      <c r="FR16" s="143">
        <v>20902</v>
      </c>
      <c r="FS16" s="275"/>
      <c r="FT16" s="144"/>
      <c r="FU16" s="272">
        <f>FN10+FN11+FN12-FO16+FP10+FP11+FP12+FN13</f>
        <v>36066.329999999994</v>
      </c>
      <c r="FV16" s="12"/>
      <c r="FX16" s="12"/>
      <c r="FY16" s="267" t="s">
        <v>337</v>
      </c>
      <c r="FZ16" s="141">
        <v>45483</v>
      </c>
      <c r="GA16" s="142">
        <v>4001.3</v>
      </c>
      <c r="GB16" s="792"/>
      <c r="GC16" s="792"/>
      <c r="GD16" s="143">
        <v>20906</v>
      </c>
      <c r="GE16" s="275"/>
      <c r="GF16" s="144"/>
      <c r="GG16" s="272">
        <f>FZ10+FZ11+FZ12-GA16+GB10+GB11+GB12+FZ13</f>
        <v>36066.329999999994</v>
      </c>
      <c r="GH16" s="12"/>
      <c r="GJ16" s="12"/>
      <c r="GK16" s="267" t="s">
        <v>337</v>
      </c>
      <c r="GL16" s="141">
        <v>45468</v>
      </c>
      <c r="GM16" s="142">
        <v>32923.94</v>
      </c>
      <c r="GN16" s="792"/>
      <c r="GO16" s="792"/>
      <c r="GP16" s="143">
        <v>20864</v>
      </c>
      <c r="GQ16" s="275"/>
      <c r="GR16" s="144"/>
      <c r="GS16" s="272">
        <f>GL10+GL11+GL12-GM16+GN10+GN11+GN12+GL13</f>
        <v>6145</v>
      </c>
      <c r="GT16" s="12"/>
      <c r="GV16" s="12"/>
      <c r="GW16" s="267" t="s">
        <v>337</v>
      </c>
      <c r="GX16" s="141">
        <v>45432</v>
      </c>
      <c r="GY16" s="142">
        <v>9001.2999999999993</v>
      </c>
      <c r="GZ16" s="792"/>
      <c r="HA16" s="792"/>
      <c r="HB16" s="143">
        <v>20778</v>
      </c>
      <c r="HC16" s="275"/>
      <c r="HD16" s="144"/>
      <c r="HE16" s="272">
        <f>GX10+GX11+GX12-GY16+GZ10+GZ11+GZ12+GX13</f>
        <v>31066.329999999998</v>
      </c>
      <c r="HF16" s="12"/>
      <c r="HH16" s="12"/>
      <c r="HI16" s="267" t="s">
        <v>337</v>
      </c>
      <c r="HJ16" s="141"/>
      <c r="HK16" s="142"/>
      <c r="HL16" s="792"/>
      <c r="HM16" s="792"/>
      <c r="HN16" s="143"/>
      <c r="HO16" s="275"/>
      <c r="HP16" s="144"/>
      <c r="HQ16" s="272">
        <f>HJ10+HJ11+HJ12-HK16+HL10+HL11+HL12+HJ13</f>
        <v>40067.629999999997</v>
      </c>
      <c r="HR16" s="12"/>
      <c r="HT16" s="12"/>
      <c r="HU16" s="267" t="s">
        <v>337</v>
      </c>
      <c r="HV16" s="141">
        <v>45470</v>
      </c>
      <c r="HW16" s="142">
        <v>5000</v>
      </c>
      <c r="HX16" s="792"/>
      <c r="HY16" s="792"/>
      <c r="HZ16" s="143">
        <v>20875</v>
      </c>
      <c r="IA16" s="275"/>
      <c r="IB16" s="144"/>
      <c r="IC16" s="272">
        <f>HV10+HV11+HV12-HW16+HX10+HX11+HX12+HV13</f>
        <v>35067.629999999997</v>
      </c>
      <c r="ID16" s="12"/>
      <c r="IF16" s="127">
        <v>11</v>
      </c>
      <c r="IG16" s="4" t="s">
        <v>213</v>
      </c>
      <c r="IJ16" s="39"/>
      <c r="IK16" s="40"/>
      <c r="IL16" s="40"/>
      <c r="IU16" s="39"/>
      <c r="IV16" s="40"/>
      <c r="IW16" s="40"/>
      <c r="JF16" s="39"/>
      <c r="JG16" s="40"/>
      <c r="JH16" s="40"/>
      <c r="JQ16" s="39"/>
      <c r="JR16" s="40"/>
      <c r="JS16" s="40"/>
      <c r="KB16" s="39"/>
      <c r="KC16" s="40"/>
      <c r="KD16" s="40"/>
      <c r="KM16" s="39"/>
      <c r="KN16" s="40"/>
      <c r="KO16" s="40"/>
      <c r="KX16" s="39"/>
      <c r="KY16" s="40"/>
      <c r="KZ16" s="40"/>
      <c r="LI16" s="39"/>
      <c r="LJ16" s="40"/>
      <c r="LK16" s="40"/>
    </row>
    <row r="17" spans="1:323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8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8"/>
      <c r="BC17" s="41"/>
      <c r="BD17" s="276"/>
      <c r="BE17" s="43"/>
      <c r="BF17" s="10"/>
      <c r="BG17" s="12"/>
      <c r="BI17" s="12"/>
      <c r="BJ17" s="7"/>
      <c r="BK17" s="8"/>
      <c r="BL17" s="8"/>
      <c r="BM17" s="8"/>
      <c r="BN17" s="8"/>
      <c r="BO17" s="41"/>
      <c r="BP17" s="276"/>
      <c r="BQ17" s="43"/>
      <c r="BR17" s="10"/>
      <c r="BS17" s="12"/>
      <c r="BU17" s="12"/>
      <c r="BV17" s="7"/>
      <c r="BW17" s="8"/>
      <c r="BX17" s="8"/>
      <c r="BY17" s="8"/>
      <c r="BZ17" s="41"/>
      <c r="CA17" s="42"/>
      <c r="CB17" s="43"/>
      <c r="CC17" s="8"/>
      <c r="CD17" s="12"/>
      <c r="CF17" s="12"/>
      <c r="CG17" s="7"/>
      <c r="CH17" s="8"/>
      <c r="CI17" s="8"/>
      <c r="CJ17" s="8"/>
      <c r="CK17" s="8"/>
      <c r="CL17" s="41"/>
      <c r="CM17" s="276"/>
      <c r="CN17" s="43"/>
      <c r="CO17" s="10"/>
      <c r="CP17" s="12"/>
      <c r="CR17" s="12"/>
      <c r="CS17" s="7"/>
      <c r="CT17" s="8"/>
      <c r="CU17" s="8"/>
      <c r="CV17" s="8"/>
      <c r="CW17" s="8"/>
      <c r="CX17" s="41"/>
      <c r="CY17" s="276"/>
      <c r="CZ17" s="43"/>
      <c r="DA17" s="10"/>
      <c r="DB17" s="12"/>
      <c r="DD17" s="12"/>
      <c r="DE17" s="7"/>
      <c r="DF17" s="8"/>
      <c r="DG17" s="8"/>
      <c r="DH17" s="8"/>
      <c r="DI17" s="8"/>
      <c r="DJ17" s="41"/>
      <c r="DK17" s="276"/>
      <c r="DL17" s="43"/>
      <c r="DM17" s="10"/>
      <c r="DN17" s="12"/>
      <c r="DP17" s="12"/>
      <c r="DQ17" s="7"/>
      <c r="DR17" s="8"/>
      <c r="DS17" s="8"/>
      <c r="DT17" s="8"/>
      <c r="DU17" s="8"/>
      <c r="DV17" s="41"/>
      <c r="DW17" s="276"/>
      <c r="DX17" s="43"/>
      <c r="DY17" s="10"/>
      <c r="DZ17" s="12"/>
      <c r="EB17" s="12"/>
      <c r="EC17" s="7"/>
      <c r="ED17" s="8"/>
      <c r="EE17" s="8"/>
      <c r="EF17" s="8"/>
      <c r="EG17" s="8"/>
      <c r="EH17" s="41"/>
      <c r="EI17" s="276"/>
      <c r="EJ17" s="43"/>
      <c r="EK17" s="10"/>
      <c r="EL17" s="12"/>
      <c r="EN17" s="12"/>
      <c r="EO17" s="7"/>
      <c r="EP17" s="8"/>
      <c r="EQ17" s="8"/>
      <c r="ER17" s="8"/>
      <c r="ES17" s="8"/>
      <c r="ET17" s="41"/>
      <c r="EU17" s="276"/>
      <c r="EV17" s="43"/>
      <c r="EW17" s="10"/>
      <c r="EX17" s="12"/>
      <c r="EZ17" s="12"/>
      <c r="FA17" s="7"/>
      <c r="FB17" s="8"/>
      <c r="FC17" s="8"/>
      <c r="FD17" s="8"/>
      <c r="FE17" s="8"/>
      <c r="FF17" s="41"/>
      <c r="FG17" s="276"/>
      <c r="FH17" s="43"/>
      <c r="FI17" s="10"/>
      <c r="FJ17" s="12"/>
      <c r="FL17" s="12"/>
      <c r="FM17" s="7"/>
      <c r="FN17" s="8"/>
      <c r="FO17" s="8"/>
      <c r="FP17" s="8"/>
      <c r="FQ17" s="8"/>
      <c r="FR17" s="41"/>
      <c r="FS17" s="276"/>
      <c r="FT17" s="43"/>
      <c r="FU17" s="10"/>
      <c r="FV17" s="12"/>
      <c r="FX17" s="12"/>
      <c r="FY17" s="7"/>
      <c r="FZ17" s="8"/>
      <c r="GA17" s="8"/>
      <c r="GB17" s="8"/>
      <c r="GC17" s="8"/>
      <c r="GD17" s="41"/>
      <c r="GE17" s="276"/>
      <c r="GF17" s="43"/>
      <c r="GG17" s="10"/>
      <c r="GH17" s="12"/>
      <c r="GJ17" s="12"/>
      <c r="GK17" s="7"/>
      <c r="GL17" s="8"/>
      <c r="GM17" s="8"/>
      <c r="GN17" s="8"/>
      <c r="GO17" s="8"/>
      <c r="GP17" s="41"/>
      <c r="GQ17" s="276"/>
      <c r="GR17" s="43"/>
      <c r="GS17" s="10"/>
      <c r="GT17" s="12"/>
      <c r="GV17" s="12"/>
      <c r="GW17" s="7"/>
      <c r="GX17" s="8"/>
      <c r="GY17" s="8"/>
      <c r="GZ17" s="8"/>
      <c r="HA17" s="8"/>
      <c r="HB17" s="41"/>
      <c r="HC17" s="276"/>
      <c r="HD17" s="43"/>
      <c r="HE17" s="10"/>
      <c r="HF17" s="12"/>
      <c r="HH17" s="12"/>
      <c r="HI17" s="7"/>
      <c r="HJ17" s="8"/>
      <c r="HK17" s="8"/>
      <c r="HL17" s="8"/>
      <c r="HM17" s="8"/>
      <c r="HN17" s="41"/>
      <c r="HO17" s="276"/>
      <c r="HP17" s="43"/>
      <c r="HQ17" s="10"/>
      <c r="HR17" s="12"/>
      <c r="HT17" s="12"/>
      <c r="HU17" s="7"/>
      <c r="HV17" s="8"/>
      <c r="HW17" s="8"/>
      <c r="HX17" s="8"/>
      <c r="HY17" s="8"/>
      <c r="HZ17" s="41"/>
      <c r="IA17" s="276"/>
      <c r="IB17" s="43"/>
      <c r="IC17" s="10"/>
      <c r="ID17" s="12"/>
      <c r="IJ17" s="39"/>
      <c r="IK17" s="40"/>
      <c r="IL17" s="40"/>
      <c r="IU17" s="39"/>
      <c r="IV17" s="40"/>
      <c r="IW17" s="40"/>
      <c r="JF17" s="39"/>
      <c r="JG17" s="40"/>
      <c r="JH17" s="40"/>
      <c r="JQ17" s="39"/>
      <c r="JR17" s="40"/>
      <c r="JS17" s="40"/>
      <c r="KB17" s="39"/>
      <c r="KC17" s="40"/>
      <c r="KD17" s="40"/>
      <c r="KM17" s="39"/>
      <c r="KN17" s="40"/>
      <c r="KO17" s="40"/>
      <c r="KX17" s="39"/>
      <c r="KY17" s="40"/>
      <c r="KZ17" s="40"/>
      <c r="LI17" s="39"/>
      <c r="LJ17" s="40"/>
      <c r="LK17" s="40"/>
    </row>
    <row r="18" spans="1:323" s="4" customFormat="1" ht="15.6" x14ac:dyDescent="0.3">
      <c r="A18" s="12"/>
      <c r="B18" s="267" t="s">
        <v>338</v>
      </c>
      <c r="C18" s="141">
        <v>45469</v>
      </c>
      <c r="D18" s="142">
        <v>6145</v>
      </c>
      <c r="E18" s="792"/>
      <c r="F18" s="792"/>
      <c r="G18" s="143">
        <v>5510</v>
      </c>
      <c r="H18" s="275"/>
      <c r="I18" s="144"/>
      <c r="J18" s="272">
        <f>J16-D18</f>
        <v>24921.33</v>
      </c>
      <c r="K18" s="12"/>
      <c r="M18" s="12"/>
      <c r="N18" s="267" t="s">
        <v>338</v>
      </c>
      <c r="O18" s="141">
        <v>45471</v>
      </c>
      <c r="P18" s="142">
        <v>6145</v>
      </c>
      <c r="Q18" s="792"/>
      <c r="R18" s="792"/>
      <c r="S18" s="143">
        <v>5523</v>
      </c>
      <c r="T18" s="275"/>
      <c r="U18" s="144"/>
      <c r="V18" s="272">
        <f>V16-P18</f>
        <v>29921.33</v>
      </c>
      <c r="W18" s="12"/>
      <c r="Y18" s="12"/>
      <c r="Z18" s="267" t="s">
        <v>338</v>
      </c>
      <c r="AA18" s="141">
        <v>45499</v>
      </c>
      <c r="AB18" s="142">
        <v>6145</v>
      </c>
      <c r="AC18" s="792"/>
      <c r="AD18" s="792"/>
      <c r="AE18" s="143">
        <v>5624</v>
      </c>
      <c r="AF18" s="277"/>
      <c r="AG18" s="144"/>
      <c r="AH18" s="272">
        <f>AH16-AB18</f>
        <v>28922.629999999997</v>
      </c>
      <c r="AI18" s="12"/>
      <c r="AK18" s="12"/>
      <c r="AL18" s="267" t="s">
        <v>338</v>
      </c>
      <c r="AM18" s="141">
        <v>45485</v>
      </c>
      <c r="AN18" s="142">
        <v>6145</v>
      </c>
      <c r="AO18" s="792"/>
      <c r="AP18" s="792"/>
      <c r="AQ18" s="143">
        <v>5565</v>
      </c>
      <c r="AR18" s="275"/>
      <c r="AS18" s="144"/>
      <c r="AT18" s="272">
        <f>AT16-AN18</f>
        <v>24921.33</v>
      </c>
      <c r="AU18" s="12"/>
      <c r="AW18" s="12"/>
      <c r="AX18" s="267" t="s">
        <v>338</v>
      </c>
      <c r="AY18" s="141"/>
      <c r="AZ18" s="142"/>
      <c r="BA18" s="792"/>
      <c r="BB18" s="792"/>
      <c r="BC18" s="143"/>
      <c r="BD18" s="277">
        <v>6145</v>
      </c>
      <c r="BE18" s="144"/>
      <c r="BF18" s="272">
        <f>BF16-AZ18</f>
        <v>36441.33</v>
      </c>
      <c r="BG18" s="12"/>
      <c r="BI18" s="12"/>
      <c r="BJ18" s="267" t="s">
        <v>338</v>
      </c>
      <c r="BK18" s="141">
        <v>45495</v>
      </c>
      <c r="BL18" s="142">
        <v>6145</v>
      </c>
      <c r="BM18" s="792"/>
      <c r="BN18" s="792"/>
      <c r="BO18" s="143">
        <v>5597</v>
      </c>
      <c r="BP18" s="275"/>
      <c r="BQ18" s="144"/>
      <c r="BR18" s="272">
        <f>BR16-BL18</f>
        <v>29921.33</v>
      </c>
      <c r="BS18" s="12"/>
      <c r="BU18" s="12"/>
      <c r="BV18" s="33" t="s">
        <v>19</v>
      </c>
      <c r="BW18" s="34"/>
      <c r="BX18" s="35"/>
      <c r="BY18" s="38"/>
      <c r="BZ18" s="21"/>
      <c r="CA18" s="6"/>
      <c r="CB18" s="36"/>
      <c r="CC18" s="37">
        <f>CC16-BX18</f>
        <v>3011.0000000000036</v>
      </c>
      <c r="CD18" s="12"/>
      <c r="CF18" s="12"/>
      <c r="CG18" s="267" t="s">
        <v>338</v>
      </c>
      <c r="CH18" s="141">
        <v>45471</v>
      </c>
      <c r="CI18" s="142">
        <v>6145</v>
      </c>
      <c r="CJ18" s="792"/>
      <c r="CK18" s="792"/>
      <c r="CL18" s="143"/>
      <c r="CM18" s="275"/>
      <c r="CN18" s="144"/>
      <c r="CO18" s="272">
        <f>CO16-CI18</f>
        <v>0</v>
      </c>
      <c r="CP18" s="12"/>
      <c r="CR18" s="12"/>
      <c r="CS18" s="267" t="s">
        <v>338</v>
      </c>
      <c r="CT18" s="141">
        <v>45478</v>
      </c>
      <c r="CU18" s="142">
        <v>6145</v>
      </c>
      <c r="CV18" s="792"/>
      <c r="CW18" s="792"/>
      <c r="CX18" s="143">
        <v>5563</v>
      </c>
      <c r="CY18" s="275"/>
      <c r="CZ18" s="144"/>
      <c r="DA18" s="272">
        <f>DA16-CU18</f>
        <v>29921.33</v>
      </c>
      <c r="DB18" s="12"/>
      <c r="DD18" s="12"/>
      <c r="DE18" s="267" t="s">
        <v>338</v>
      </c>
      <c r="DF18" s="141">
        <v>45478</v>
      </c>
      <c r="DG18" s="142">
        <v>6145</v>
      </c>
      <c r="DH18" s="792"/>
      <c r="DI18" s="792"/>
      <c r="DJ18" s="143">
        <v>5545</v>
      </c>
      <c r="DK18" s="275"/>
      <c r="DL18" s="144"/>
      <c r="DM18" s="272">
        <f>DM16-DG18</f>
        <v>24921.33</v>
      </c>
      <c r="DN18" s="12"/>
      <c r="DP18" s="12"/>
      <c r="DQ18" s="267" t="s">
        <v>338</v>
      </c>
      <c r="DR18" s="141">
        <v>45469</v>
      </c>
      <c r="DS18" s="142">
        <v>6145</v>
      </c>
      <c r="DT18" s="792"/>
      <c r="DU18" s="792"/>
      <c r="DV18" s="143">
        <v>5515</v>
      </c>
      <c r="DW18" s="275"/>
      <c r="DX18" s="144"/>
      <c r="DY18" s="272">
        <f>DY16-DS18</f>
        <v>17923.940000000002</v>
      </c>
      <c r="DZ18" s="12"/>
      <c r="EB18" s="12"/>
      <c r="EC18" s="267" t="s">
        <v>338</v>
      </c>
      <c r="ED18" s="141">
        <v>45474</v>
      </c>
      <c r="EE18" s="142">
        <v>6145</v>
      </c>
      <c r="EF18" s="792"/>
      <c r="EG18" s="792"/>
      <c r="EH18" s="143">
        <v>5531</v>
      </c>
      <c r="EI18" s="275"/>
      <c r="EJ18" s="144"/>
      <c r="EK18" s="272">
        <f>EK16-EE18</f>
        <v>24921.329999999998</v>
      </c>
      <c r="EL18" s="12"/>
      <c r="EN18" s="12"/>
      <c r="EO18" s="267" t="s">
        <v>338</v>
      </c>
      <c r="EP18" s="141">
        <v>45471</v>
      </c>
      <c r="EQ18" s="142">
        <v>6145</v>
      </c>
      <c r="ER18" s="792"/>
      <c r="ES18" s="792"/>
      <c r="ET18" s="143">
        <v>5522</v>
      </c>
      <c r="EU18" s="275"/>
      <c r="EV18" s="144"/>
      <c r="EW18" s="272">
        <f>EW16-EQ18</f>
        <v>24921.33</v>
      </c>
      <c r="EX18" s="12"/>
      <c r="EZ18" s="12"/>
      <c r="FA18" s="267" t="s">
        <v>338</v>
      </c>
      <c r="FB18" s="141">
        <v>45474</v>
      </c>
      <c r="FC18" s="142">
        <v>6145</v>
      </c>
      <c r="FD18" s="792"/>
      <c r="FE18" s="792"/>
      <c r="FF18" s="143">
        <v>5530</v>
      </c>
      <c r="FG18" s="275"/>
      <c r="FH18" s="144"/>
      <c r="FI18" s="272">
        <f>FI16-FC18</f>
        <v>29921.33</v>
      </c>
      <c r="FJ18" s="12"/>
      <c r="FL18" s="12"/>
      <c r="FM18" s="267" t="s">
        <v>338</v>
      </c>
      <c r="FN18" s="141">
        <v>45482</v>
      </c>
      <c r="FO18" s="142">
        <v>6145</v>
      </c>
      <c r="FP18" s="792"/>
      <c r="FQ18" s="792"/>
      <c r="FR18" s="143">
        <v>5555</v>
      </c>
      <c r="FS18" s="275"/>
      <c r="FT18" s="144"/>
      <c r="FU18" s="272">
        <f>FU16-FO18</f>
        <v>29921.329999999994</v>
      </c>
      <c r="FV18" s="12"/>
      <c r="FX18" s="12"/>
      <c r="FY18" s="267" t="s">
        <v>338</v>
      </c>
      <c r="FZ18" s="141"/>
      <c r="GA18" s="142"/>
      <c r="GB18" s="792"/>
      <c r="GC18" s="792"/>
      <c r="GD18" s="143"/>
      <c r="GE18" s="277">
        <v>6145</v>
      </c>
      <c r="GF18" s="144"/>
      <c r="GG18" s="272">
        <f>GG16-GA18</f>
        <v>36066.329999999994</v>
      </c>
      <c r="GH18" s="12"/>
      <c r="GJ18" s="12"/>
      <c r="GK18" s="267" t="s">
        <v>338</v>
      </c>
      <c r="GL18" s="141">
        <v>45468</v>
      </c>
      <c r="GM18" s="142">
        <v>6145</v>
      </c>
      <c r="GN18" s="792"/>
      <c r="GO18" s="792"/>
      <c r="GP18" s="143">
        <v>5507</v>
      </c>
      <c r="GQ18" s="275"/>
      <c r="GR18" s="144"/>
      <c r="GS18" s="272">
        <f>GS16-GM18</f>
        <v>0</v>
      </c>
      <c r="GT18" s="12"/>
      <c r="GV18" s="12"/>
      <c r="GW18" s="267" t="s">
        <v>338</v>
      </c>
      <c r="GX18" s="141">
        <v>45474</v>
      </c>
      <c r="GY18" s="142">
        <v>6144.7</v>
      </c>
      <c r="GZ18" s="792"/>
      <c r="HA18" s="792"/>
      <c r="HB18" s="143">
        <v>5528</v>
      </c>
      <c r="HC18" s="275"/>
      <c r="HD18" s="144"/>
      <c r="HE18" s="272">
        <f>HE16-GY18</f>
        <v>24921.629999999997</v>
      </c>
      <c r="HF18" s="12"/>
      <c r="HH18" s="12"/>
      <c r="HI18" s="267" t="s">
        <v>338</v>
      </c>
      <c r="HJ18" s="141">
        <v>45499</v>
      </c>
      <c r="HK18" s="142">
        <v>6145</v>
      </c>
      <c r="HL18" s="792"/>
      <c r="HM18" s="792"/>
      <c r="HN18" s="143">
        <v>5610</v>
      </c>
      <c r="HO18" s="275"/>
      <c r="HP18" s="144"/>
      <c r="HQ18" s="272">
        <f>HQ16-HK18</f>
        <v>33922.629999999997</v>
      </c>
      <c r="HR18" s="12"/>
      <c r="HT18" s="12"/>
      <c r="HU18" s="267" t="s">
        <v>338</v>
      </c>
      <c r="HV18" s="141">
        <v>45490</v>
      </c>
      <c r="HW18" s="142">
        <v>6145</v>
      </c>
      <c r="HX18" s="792"/>
      <c r="HY18" s="792"/>
      <c r="HZ18" s="143">
        <v>5578</v>
      </c>
      <c r="IA18" s="275"/>
      <c r="IB18" s="144"/>
      <c r="IC18" s="272">
        <f>IC16-HW18</f>
        <v>28922.629999999997</v>
      </c>
      <c r="ID18" s="12"/>
      <c r="IF18" s="793">
        <f>IF14*IF16</f>
        <v>21421.333999999999</v>
      </c>
      <c r="IJ18" s="39"/>
      <c r="IK18" s="40"/>
      <c r="IL18" s="40"/>
      <c r="IU18" s="39"/>
      <c r="IV18" s="40"/>
      <c r="IW18" s="40"/>
      <c r="JF18" s="39"/>
      <c r="JG18" s="40"/>
      <c r="JH18" s="40"/>
      <c r="JQ18" s="39"/>
      <c r="JR18" s="40"/>
      <c r="JS18" s="40"/>
      <c r="KB18" s="39"/>
      <c r="KC18" s="40"/>
      <c r="KD18" s="40"/>
      <c r="KM18" s="39"/>
      <c r="KN18" s="40"/>
      <c r="KO18" s="40"/>
      <c r="KX18" s="39"/>
      <c r="KY18" s="40"/>
      <c r="KZ18" s="40"/>
      <c r="LI18" s="39"/>
      <c r="LJ18" s="40"/>
      <c r="LK18" s="40"/>
    </row>
    <row r="19" spans="1:323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8"/>
      <c r="BC19" s="41"/>
      <c r="BD19" s="276"/>
      <c r="BE19" s="43"/>
      <c r="BF19" s="10"/>
      <c r="BG19" s="12"/>
      <c r="BI19" s="12"/>
      <c r="BJ19" s="7"/>
      <c r="BK19" s="8"/>
      <c r="BL19" s="8"/>
      <c r="BM19" s="8"/>
      <c r="BN19" s="8"/>
      <c r="BO19" s="41"/>
      <c r="BP19" s="276"/>
      <c r="BQ19" s="43"/>
      <c r="BR19" s="10"/>
      <c r="BS19" s="12"/>
      <c r="BU19" s="12"/>
      <c r="BV19" s="7"/>
      <c r="BW19" s="8"/>
      <c r="BX19" s="8"/>
      <c r="BY19" s="8"/>
      <c r="BZ19" s="41"/>
      <c r="CA19" s="42"/>
      <c r="CB19" s="43"/>
      <c r="CC19" s="8"/>
      <c r="CD19" s="12"/>
      <c r="CF19" s="12"/>
      <c r="CG19" s="7"/>
      <c r="CH19" s="8"/>
      <c r="CI19" s="8"/>
      <c r="CJ19" s="8"/>
      <c r="CK19" s="8"/>
      <c r="CL19" s="41"/>
      <c r="CM19" s="276"/>
      <c r="CN19" s="43"/>
      <c r="CO19" s="10"/>
      <c r="CP19" s="12"/>
      <c r="CR19" s="12"/>
      <c r="CS19" s="7"/>
      <c r="CT19" s="8"/>
      <c r="CU19" s="8"/>
      <c r="CV19" s="8"/>
      <c r="CW19" s="8"/>
      <c r="CX19" s="41"/>
      <c r="CY19" s="276"/>
      <c r="CZ19" s="43"/>
      <c r="DA19" s="10"/>
      <c r="DB19" s="12"/>
      <c r="DD19" s="12"/>
      <c r="DE19" s="7"/>
      <c r="DF19" s="8"/>
      <c r="DG19" s="8"/>
      <c r="DH19" s="8"/>
      <c r="DI19" s="8"/>
      <c r="DJ19" s="41"/>
      <c r="DK19" s="276"/>
      <c r="DL19" s="43"/>
      <c r="DM19" s="10"/>
      <c r="DN19" s="12"/>
      <c r="DP19" s="12"/>
      <c r="DQ19" s="7"/>
      <c r="DR19" s="8"/>
      <c r="DS19" s="8"/>
      <c r="DT19" s="8"/>
      <c r="DU19" s="8"/>
      <c r="DV19" s="41"/>
      <c r="DW19" s="276"/>
      <c r="DX19" s="43"/>
      <c r="DY19" s="10"/>
      <c r="DZ19" s="12"/>
      <c r="EB19" s="12"/>
      <c r="EC19" s="7"/>
      <c r="ED19" s="8"/>
      <c r="EE19" s="8"/>
      <c r="EF19" s="8"/>
      <c r="EG19" s="8"/>
      <c r="EH19" s="41"/>
      <c r="EI19" s="276"/>
      <c r="EJ19" s="43"/>
      <c r="EK19" s="10"/>
      <c r="EL19" s="12"/>
      <c r="EN19" s="12"/>
      <c r="EO19" s="7"/>
      <c r="EP19" s="8"/>
      <c r="EQ19" s="8"/>
      <c r="ER19" s="8"/>
      <c r="ES19" s="8"/>
      <c r="ET19" s="41"/>
      <c r="EU19" s="276"/>
      <c r="EV19" s="43"/>
      <c r="EW19" s="10"/>
      <c r="EX19" s="12"/>
      <c r="EZ19" s="12"/>
      <c r="FA19" s="7"/>
      <c r="FB19" s="8"/>
      <c r="FC19" s="8"/>
      <c r="FD19" s="8"/>
      <c r="FE19" s="8"/>
      <c r="FF19" s="41"/>
      <c r="FG19" s="276"/>
      <c r="FH19" s="43"/>
      <c r="FI19" s="10"/>
      <c r="FJ19" s="12"/>
      <c r="FL19" s="12"/>
      <c r="FM19" s="7"/>
      <c r="FN19" s="8"/>
      <c r="FO19" s="8"/>
      <c r="FP19" s="8"/>
      <c r="FQ19" s="8"/>
      <c r="FR19" s="41"/>
      <c r="FS19" s="276"/>
      <c r="FT19" s="43"/>
      <c r="FU19" s="10"/>
      <c r="FV19" s="12"/>
      <c r="FX19" s="12"/>
      <c r="FY19" s="7"/>
      <c r="FZ19" s="8"/>
      <c r="GA19" s="8"/>
      <c r="GB19" s="8"/>
      <c r="GC19" s="8"/>
      <c r="GD19" s="41"/>
      <c r="GE19" s="276"/>
      <c r="GF19" s="43"/>
      <c r="GG19" s="10"/>
      <c r="GH19" s="12"/>
      <c r="GJ19" s="12"/>
      <c r="GK19" s="7"/>
      <c r="GL19" s="8"/>
      <c r="GM19" s="8"/>
      <c r="GN19" s="8"/>
      <c r="GO19" s="8"/>
      <c r="GP19" s="41"/>
      <c r="GQ19" s="276"/>
      <c r="GR19" s="43"/>
      <c r="GS19" s="10"/>
      <c r="GT19" s="12"/>
      <c r="GV19" s="12"/>
      <c r="GW19" s="7"/>
      <c r="GX19" s="8"/>
      <c r="GY19" s="8"/>
      <c r="GZ19" s="8"/>
      <c r="HA19" s="8"/>
      <c r="HB19" s="41"/>
      <c r="HC19" s="276"/>
      <c r="HD19" s="43"/>
      <c r="HE19" s="10"/>
      <c r="HF19" s="12"/>
      <c r="HH19" s="12"/>
      <c r="HI19" s="7"/>
      <c r="HJ19" s="8"/>
      <c r="HK19" s="8"/>
      <c r="HL19" s="8"/>
      <c r="HM19" s="8"/>
      <c r="HN19" s="41"/>
      <c r="HO19" s="276"/>
      <c r="HP19" s="43"/>
      <c r="HQ19" s="10"/>
      <c r="HR19" s="12"/>
      <c r="HT19" s="12"/>
      <c r="HU19" s="7"/>
      <c r="HV19" s="8"/>
      <c r="HW19" s="8"/>
      <c r="HX19" s="8"/>
      <c r="HY19" s="8"/>
      <c r="HZ19" s="41"/>
      <c r="IA19" s="276"/>
      <c r="IB19" s="43"/>
      <c r="IC19" s="10"/>
      <c r="ID19" s="12"/>
      <c r="IF19" s="793"/>
      <c r="IJ19" s="39"/>
      <c r="IK19" s="40"/>
      <c r="IL19" s="40"/>
      <c r="IU19" s="39"/>
      <c r="IV19" s="40"/>
      <c r="IW19" s="40"/>
      <c r="JF19" s="39"/>
      <c r="JG19" s="40"/>
      <c r="JH19" s="40"/>
      <c r="JQ19" s="39"/>
      <c r="JR19" s="40"/>
      <c r="JS19" s="40"/>
      <c r="KB19" s="39"/>
      <c r="KC19" s="40"/>
      <c r="KD19" s="40"/>
      <c r="KM19" s="39"/>
      <c r="KN19" s="40"/>
      <c r="KO19" s="40"/>
      <c r="KX19" s="39"/>
      <c r="KY19" s="40"/>
      <c r="KZ19" s="40"/>
      <c r="LI19" s="39"/>
      <c r="LJ19" s="40"/>
      <c r="LK19" s="40"/>
    </row>
    <row r="20" spans="1:323" s="4" customFormat="1" ht="15.6" x14ac:dyDescent="0.3">
      <c r="A20" s="12"/>
      <c r="B20" s="145">
        <v>45502</v>
      </c>
      <c r="C20" s="141"/>
      <c r="D20" s="142"/>
      <c r="E20" s="142"/>
      <c r="F20" s="142"/>
      <c r="G20" s="143"/>
      <c r="H20" s="277">
        <v>2500</v>
      </c>
      <c r="I20" s="144"/>
      <c r="J20" s="272">
        <f>J18-D20</f>
        <v>24921.33</v>
      </c>
      <c r="K20" s="12"/>
      <c r="M20" s="12"/>
      <c r="N20" s="145">
        <v>45502</v>
      </c>
      <c r="O20" s="141">
        <v>45536</v>
      </c>
      <c r="P20" s="142">
        <v>3000</v>
      </c>
      <c r="Q20" s="142"/>
      <c r="R20" s="142"/>
      <c r="S20" s="143">
        <v>20947</v>
      </c>
      <c r="T20" s="277"/>
      <c r="U20" s="144"/>
      <c r="V20" s="272">
        <f>V18-P20</f>
        <v>26921.33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>
        <v>3000</v>
      </c>
      <c r="AG20" s="144"/>
      <c r="AH20" s="272">
        <f>AH18-AB20</f>
        <v>28922.629999999997</v>
      </c>
      <c r="AI20" s="12"/>
      <c r="AK20" s="12"/>
      <c r="AL20" s="145">
        <v>45502</v>
      </c>
      <c r="AM20" s="141"/>
      <c r="AN20" s="142"/>
      <c r="AO20" s="142"/>
      <c r="AP20" s="142"/>
      <c r="AQ20" s="143"/>
      <c r="AR20" s="277">
        <v>2500</v>
      </c>
      <c r="AS20" s="144"/>
      <c r="AT20" s="272">
        <f>AT18-AN20</f>
        <v>24921.33</v>
      </c>
      <c r="AU20" s="12"/>
      <c r="AW20" s="12"/>
      <c r="AX20" s="145" t="s">
        <v>1100</v>
      </c>
      <c r="AY20" s="141"/>
      <c r="AZ20" s="142"/>
      <c r="BA20" s="142"/>
      <c r="BB20" s="142"/>
      <c r="BC20" s="143"/>
      <c r="BD20" s="277">
        <v>875</v>
      </c>
      <c r="BE20" s="144"/>
      <c r="BF20" s="272">
        <f>BF18-AZ20</f>
        <v>36441.33</v>
      </c>
      <c r="BG20" s="12"/>
      <c r="BI20" s="12"/>
      <c r="BJ20" s="145">
        <v>45502</v>
      </c>
      <c r="BK20" s="141"/>
      <c r="BL20" s="142"/>
      <c r="BM20" s="792"/>
      <c r="BN20" s="792"/>
      <c r="BO20" s="143"/>
      <c r="BP20" s="277">
        <v>3000</v>
      </c>
      <c r="BQ20" s="144"/>
      <c r="BR20" s="272">
        <f>BR18-BL20</f>
        <v>29921.33</v>
      </c>
      <c r="BS20" s="12"/>
      <c r="BU20" s="12"/>
      <c r="BV20" s="44">
        <v>44781</v>
      </c>
      <c r="BW20" s="34"/>
      <c r="BX20" s="35"/>
      <c r="BY20" s="35"/>
      <c r="BZ20" s="21"/>
      <c r="CA20" s="19"/>
      <c r="CB20" s="36"/>
      <c r="CC20" s="37">
        <f>CC18-BX20</f>
        <v>3011.0000000000036</v>
      </c>
      <c r="CD20" s="12"/>
      <c r="CF20" s="12"/>
      <c r="CG20" s="145">
        <v>45502</v>
      </c>
      <c r="CH20" s="141"/>
      <c r="CI20" s="142"/>
      <c r="CJ20" s="792"/>
      <c r="CK20" s="792"/>
      <c r="CL20" s="143"/>
      <c r="CM20" s="277"/>
      <c r="CN20" s="144"/>
      <c r="CO20" s="272">
        <f>CO18-CI20</f>
        <v>0</v>
      </c>
      <c r="CP20" s="12"/>
      <c r="CR20" s="12"/>
      <c r="CS20" s="145">
        <v>45502</v>
      </c>
      <c r="CT20" s="141"/>
      <c r="CU20" s="142"/>
      <c r="CV20" s="792"/>
      <c r="CW20" s="792"/>
      <c r="CX20" s="143"/>
      <c r="CY20" s="277">
        <v>3000</v>
      </c>
      <c r="CZ20" s="144"/>
      <c r="DA20" s="272">
        <f>DA18-CU20</f>
        <v>29921.33</v>
      </c>
      <c r="DB20" s="12"/>
      <c r="DD20" s="12"/>
      <c r="DE20" s="145">
        <v>45502</v>
      </c>
      <c r="DF20" s="141"/>
      <c r="DG20" s="142"/>
      <c r="DH20" s="792"/>
      <c r="DI20" s="792"/>
      <c r="DJ20" s="143"/>
      <c r="DK20" s="277">
        <v>2500</v>
      </c>
      <c r="DL20" s="144"/>
      <c r="DM20" s="272">
        <f>DM18-DG20</f>
        <v>24921.33</v>
      </c>
      <c r="DN20" s="12"/>
      <c r="DP20" s="12"/>
      <c r="DQ20" s="145">
        <v>45502</v>
      </c>
      <c r="DR20" s="141">
        <v>45469</v>
      </c>
      <c r="DS20" s="142">
        <v>2500</v>
      </c>
      <c r="DT20" s="792"/>
      <c r="DU20" s="792"/>
      <c r="DV20" s="143">
        <v>20873</v>
      </c>
      <c r="DW20" s="277"/>
      <c r="DX20" s="144"/>
      <c r="DY20" s="272">
        <f>DY18-DS20</f>
        <v>15423.940000000002</v>
      </c>
      <c r="DZ20" s="12"/>
      <c r="EB20" s="12"/>
      <c r="EC20" s="145">
        <v>45502</v>
      </c>
      <c r="ED20" s="141"/>
      <c r="EE20" s="142"/>
      <c r="EF20" s="792"/>
      <c r="EG20" s="792"/>
      <c r="EH20" s="143"/>
      <c r="EI20" s="277">
        <v>2500</v>
      </c>
      <c r="EJ20" s="144"/>
      <c r="EK20" s="272">
        <f>EK18-EE20</f>
        <v>24921.329999999998</v>
      </c>
      <c r="EL20" s="12"/>
      <c r="EN20" s="12"/>
      <c r="EO20" s="145">
        <v>45502</v>
      </c>
      <c r="EP20" s="141"/>
      <c r="EQ20" s="142"/>
      <c r="ER20" s="792"/>
      <c r="ES20" s="792"/>
      <c r="ET20" s="143"/>
      <c r="EU20" s="277">
        <v>2500</v>
      </c>
      <c r="EV20" s="144"/>
      <c r="EW20" s="272">
        <f>EW18-EQ20</f>
        <v>24921.33</v>
      </c>
      <c r="EX20" s="12"/>
      <c r="EZ20" s="12"/>
      <c r="FA20" s="145">
        <v>45502</v>
      </c>
      <c r="FB20" s="141">
        <v>45504</v>
      </c>
      <c r="FC20" s="142">
        <v>3000</v>
      </c>
      <c r="FD20" s="792"/>
      <c r="FE20" s="792"/>
      <c r="FF20" s="143">
        <v>20947</v>
      </c>
      <c r="FG20" s="277"/>
      <c r="FH20" s="144"/>
      <c r="FI20" s="272">
        <f>FI18-FC20</f>
        <v>26921.33</v>
      </c>
      <c r="FJ20" s="12"/>
      <c r="FL20" s="12"/>
      <c r="FM20" s="145">
        <v>45502</v>
      </c>
      <c r="FN20" s="141"/>
      <c r="FO20" s="142"/>
      <c r="FP20" s="792"/>
      <c r="FQ20" s="792"/>
      <c r="FR20" s="143"/>
      <c r="FS20" s="277">
        <v>3000</v>
      </c>
      <c r="FT20" s="144"/>
      <c r="FU20" s="272">
        <f>FU18-FO20</f>
        <v>29921.329999999994</v>
      </c>
      <c r="FV20" s="12"/>
      <c r="FX20" s="12"/>
      <c r="FY20" s="145">
        <v>45502</v>
      </c>
      <c r="FZ20" s="141"/>
      <c r="GA20" s="142"/>
      <c r="GB20" s="792"/>
      <c r="GC20" s="792"/>
      <c r="GD20" s="143"/>
      <c r="GE20" s="277">
        <v>3000</v>
      </c>
      <c r="GF20" s="144"/>
      <c r="GG20" s="272">
        <f>GG18-GA20</f>
        <v>36066.329999999994</v>
      </c>
      <c r="GH20" s="12"/>
      <c r="GJ20" s="12"/>
      <c r="GK20" s="145">
        <v>45502</v>
      </c>
      <c r="GL20" s="141"/>
      <c r="GM20" s="142"/>
      <c r="GN20" s="792"/>
      <c r="GO20" s="792"/>
      <c r="GP20" s="143"/>
      <c r="GQ20" s="277"/>
      <c r="GR20" s="144"/>
      <c r="GS20" s="272">
        <f>GS18-GM20</f>
        <v>0</v>
      </c>
      <c r="GT20" s="12"/>
      <c r="GV20" s="12"/>
      <c r="GW20" s="145">
        <v>45502</v>
      </c>
      <c r="GX20" s="141">
        <v>45505</v>
      </c>
      <c r="GY20" s="142">
        <v>2500</v>
      </c>
      <c r="GZ20" s="142"/>
      <c r="HA20" s="142"/>
      <c r="HB20" s="143">
        <v>20948</v>
      </c>
      <c r="HC20" s="277"/>
      <c r="HD20" s="144"/>
      <c r="HE20" s="272">
        <f>HE18-GY20</f>
        <v>22421.629999999997</v>
      </c>
      <c r="HF20" s="12"/>
      <c r="HH20" s="12"/>
      <c r="HI20" s="145">
        <v>45502</v>
      </c>
      <c r="HJ20" s="141"/>
      <c r="HK20" s="142"/>
      <c r="HL20" s="792"/>
      <c r="HM20" s="792"/>
      <c r="HN20" s="143"/>
      <c r="HO20" s="277"/>
      <c r="HP20" s="144"/>
      <c r="HQ20" s="272">
        <f>HQ18-HK20</f>
        <v>33922.629999999997</v>
      </c>
      <c r="HR20" s="12"/>
      <c r="HT20" s="12"/>
      <c r="HU20" s="145">
        <v>45502</v>
      </c>
      <c r="HV20" s="141">
        <v>45502</v>
      </c>
      <c r="HW20" s="142">
        <v>3000</v>
      </c>
      <c r="HX20" s="792"/>
      <c r="HY20" s="792"/>
      <c r="HZ20" s="143">
        <v>20944</v>
      </c>
      <c r="IA20" s="277"/>
      <c r="IB20" s="144"/>
      <c r="IC20" s="272">
        <f>IC18-HW20</f>
        <v>25922.629999999997</v>
      </c>
      <c r="ID20" s="12"/>
      <c r="IF20" s="793"/>
      <c r="IJ20" s="39"/>
      <c r="IK20" s="40"/>
      <c r="IL20" s="40"/>
      <c r="IU20" s="39"/>
      <c r="IV20" s="40"/>
      <c r="IW20" s="40"/>
      <c r="JF20" s="39"/>
      <c r="JG20" s="40"/>
      <c r="JH20" s="40"/>
      <c r="JQ20" s="39"/>
      <c r="JR20" s="40"/>
      <c r="JS20" s="40"/>
      <c r="KB20" s="39"/>
      <c r="KC20" s="40"/>
      <c r="KD20" s="40"/>
      <c r="KM20" s="39"/>
      <c r="KN20" s="40"/>
      <c r="KO20" s="40"/>
      <c r="KX20" s="39"/>
      <c r="KY20" s="40"/>
      <c r="KZ20" s="40"/>
      <c r="LI20" s="39"/>
      <c r="LJ20" s="40"/>
      <c r="LK20" s="40"/>
    </row>
    <row r="21" spans="1:323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8"/>
      <c r="BC21" s="41"/>
      <c r="BD21" s="278"/>
      <c r="BE21" s="43"/>
      <c r="BF21" s="10"/>
      <c r="BG21" s="12"/>
      <c r="BI21" s="12"/>
      <c r="BJ21" s="7"/>
      <c r="BK21" s="8"/>
      <c r="BL21" s="8"/>
      <c r="BM21" s="8"/>
      <c r="BN21" s="8"/>
      <c r="BO21" s="41"/>
      <c r="BP21" s="278"/>
      <c r="BQ21" s="43"/>
      <c r="BR21" s="10"/>
      <c r="BS21" s="12"/>
      <c r="BU21" s="12"/>
      <c r="BV21" s="7"/>
      <c r="BW21" s="8"/>
      <c r="BX21" s="8"/>
      <c r="BY21" s="8"/>
      <c r="BZ21" s="41"/>
      <c r="CA21" s="45"/>
      <c r="CB21" s="43"/>
      <c r="CC21" s="8"/>
      <c r="CD21" s="12"/>
      <c r="CF21" s="12"/>
      <c r="CG21" s="7"/>
      <c r="CH21" s="8"/>
      <c r="CI21" s="8"/>
      <c r="CJ21" s="8"/>
      <c r="CK21" s="8"/>
      <c r="CL21" s="41"/>
      <c r="CM21" s="278"/>
      <c r="CN21" s="43"/>
      <c r="CO21" s="10"/>
      <c r="CP21" s="12"/>
      <c r="CR21" s="12"/>
      <c r="CS21" s="7"/>
      <c r="CT21" s="8"/>
      <c r="CU21" s="8"/>
      <c r="CV21" s="8"/>
      <c r="CW21" s="8"/>
      <c r="CX21" s="41"/>
      <c r="CY21" s="278"/>
      <c r="CZ21" s="43"/>
      <c r="DA21" s="10"/>
      <c r="DB21" s="12"/>
      <c r="DD21" s="12"/>
      <c r="DE21" s="7"/>
      <c r="DF21" s="8"/>
      <c r="DG21" s="8"/>
      <c r="DH21" s="8"/>
      <c r="DI21" s="8"/>
      <c r="DJ21" s="41"/>
      <c r="DK21" s="278"/>
      <c r="DL21" s="43"/>
      <c r="DM21" s="10"/>
      <c r="DN21" s="12"/>
      <c r="DP21" s="12"/>
      <c r="DQ21" s="7"/>
      <c r="DR21" s="8"/>
      <c r="DS21" s="8"/>
      <c r="DT21" s="8"/>
      <c r="DU21" s="8"/>
      <c r="DV21" s="41"/>
      <c r="DW21" s="278"/>
      <c r="DX21" s="43"/>
      <c r="DY21" s="10"/>
      <c r="DZ21" s="12"/>
      <c r="EB21" s="12"/>
      <c r="EC21" s="7"/>
      <c r="ED21" s="8"/>
      <c r="EE21" s="8"/>
      <c r="EF21" s="8"/>
      <c r="EG21" s="8"/>
      <c r="EH21" s="41"/>
      <c r="EI21" s="278"/>
      <c r="EJ21" s="43"/>
      <c r="EK21" s="10"/>
      <c r="EL21" s="12"/>
      <c r="EN21" s="12"/>
      <c r="EO21" s="7"/>
      <c r="EP21" s="8"/>
      <c r="EQ21" s="8"/>
      <c r="ER21" s="8"/>
      <c r="ES21" s="8"/>
      <c r="ET21" s="41"/>
      <c r="EU21" s="278"/>
      <c r="EV21" s="43"/>
      <c r="EW21" s="10"/>
      <c r="EX21" s="12"/>
      <c r="EZ21" s="12"/>
      <c r="FA21" s="7"/>
      <c r="FB21" s="8"/>
      <c r="FC21" s="8"/>
      <c r="FD21" s="8"/>
      <c r="FE21" s="8"/>
      <c r="FF21" s="41"/>
      <c r="FG21" s="278"/>
      <c r="FH21" s="43"/>
      <c r="FI21" s="10"/>
      <c r="FJ21" s="12"/>
      <c r="FL21" s="12"/>
      <c r="FM21" s="7"/>
      <c r="FN21" s="8"/>
      <c r="FO21" s="8"/>
      <c r="FP21" s="8"/>
      <c r="FQ21" s="8"/>
      <c r="FR21" s="41"/>
      <c r="FS21" s="278"/>
      <c r="FT21" s="43"/>
      <c r="FU21" s="10"/>
      <c r="FV21" s="12"/>
      <c r="FX21" s="12"/>
      <c r="FY21" s="7"/>
      <c r="FZ21" s="8"/>
      <c r="GA21" s="8"/>
      <c r="GB21" s="8"/>
      <c r="GC21" s="8"/>
      <c r="GD21" s="41"/>
      <c r="GE21" s="278"/>
      <c r="GF21" s="43"/>
      <c r="GG21" s="10"/>
      <c r="GH21" s="12"/>
      <c r="GJ21" s="12"/>
      <c r="GK21" s="7"/>
      <c r="GL21" s="8"/>
      <c r="GM21" s="8"/>
      <c r="GN21" s="8"/>
      <c r="GO21" s="8"/>
      <c r="GP21" s="41"/>
      <c r="GQ21" s="278"/>
      <c r="GR21" s="43"/>
      <c r="GS21" s="10"/>
      <c r="GT21" s="12"/>
      <c r="GV21" s="12"/>
      <c r="GW21" s="7"/>
      <c r="GX21" s="8"/>
      <c r="GY21" s="8"/>
      <c r="GZ21" s="8"/>
      <c r="HA21" s="8"/>
      <c r="HB21" s="41"/>
      <c r="HC21" s="278"/>
      <c r="HD21" s="43"/>
      <c r="HE21" s="10"/>
      <c r="HF21" s="12"/>
      <c r="HH21" s="12"/>
      <c r="HI21" s="7"/>
      <c r="HJ21" s="8"/>
      <c r="HK21" s="8"/>
      <c r="HL21" s="8"/>
      <c r="HM21" s="8"/>
      <c r="HN21" s="41"/>
      <c r="HO21" s="278"/>
      <c r="HP21" s="43"/>
      <c r="HQ21" s="10"/>
      <c r="HR21" s="12"/>
      <c r="HT21" s="12"/>
      <c r="HU21" s="7"/>
      <c r="HV21" s="8"/>
      <c r="HW21" s="8"/>
      <c r="HX21" s="8"/>
      <c r="HY21" s="8"/>
      <c r="HZ21" s="41"/>
      <c r="IA21" s="278"/>
      <c r="IB21" s="43"/>
      <c r="IC21" s="10"/>
      <c r="ID21" s="12"/>
      <c r="IJ21" s="39"/>
      <c r="IK21" s="40"/>
      <c r="IL21" s="40"/>
      <c r="IU21" s="39"/>
      <c r="IV21" s="40"/>
      <c r="IW21" s="40"/>
      <c r="JF21" s="39"/>
      <c r="JG21" s="40"/>
      <c r="JH21" s="40"/>
      <c r="JQ21" s="39"/>
      <c r="JR21" s="40"/>
      <c r="JS21" s="40"/>
      <c r="KB21" s="39"/>
      <c r="KC21" s="40"/>
      <c r="KD21" s="40"/>
      <c r="KM21" s="39"/>
      <c r="KN21" s="40"/>
      <c r="KO21" s="40"/>
      <c r="KX21" s="39"/>
      <c r="KY21" s="40"/>
      <c r="KZ21" s="40"/>
      <c r="LI21" s="39"/>
      <c r="LJ21" s="40"/>
      <c r="LK21" s="40"/>
    </row>
    <row r="22" spans="1:323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>
        <v>2500</v>
      </c>
      <c r="I22" s="144"/>
      <c r="J22" s="272">
        <f>J20-D22</f>
        <v>24921.33</v>
      </c>
      <c r="K22" s="12"/>
      <c r="M22" s="12"/>
      <c r="N22" s="145">
        <v>45509</v>
      </c>
      <c r="O22" s="141"/>
      <c r="P22" s="142"/>
      <c r="Q22" s="142"/>
      <c r="R22" s="142"/>
      <c r="S22" s="143"/>
      <c r="T22" s="277">
        <v>3000</v>
      </c>
      <c r="U22" s="144"/>
      <c r="V22" s="272">
        <f>V20-P22</f>
        <v>26921.33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>
        <v>3000</v>
      </c>
      <c r="AG22" s="144"/>
      <c r="AH22" s="272">
        <f>AH20-AB22</f>
        <v>28922.629999999997</v>
      </c>
      <c r="AI22" s="12"/>
      <c r="AK22" s="12"/>
      <c r="AL22" s="145">
        <v>45509</v>
      </c>
      <c r="AM22" s="141"/>
      <c r="AN22" s="142"/>
      <c r="AO22" s="142"/>
      <c r="AP22" s="142"/>
      <c r="AQ22" s="143"/>
      <c r="AR22" s="277">
        <v>2500</v>
      </c>
      <c r="AS22" s="144"/>
      <c r="AT22" s="272">
        <f>AT20-AN22</f>
        <v>24921.33</v>
      </c>
      <c r="AU22" s="12"/>
      <c r="AW22" s="12"/>
      <c r="AX22" s="145">
        <v>45502</v>
      </c>
      <c r="AY22" s="141"/>
      <c r="AZ22" s="142"/>
      <c r="BA22" s="142"/>
      <c r="BB22" s="142"/>
      <c r="BC22" s="143"/>
      <c r="BD22" s="277">
        <v>3000</v>
      </c>
      <c r="BE22" s="144"/>
      <c r="BF22" s="272">
        <f>BF20-AZ22</f>
        <v>36441.33</v>
      </c>
      <c r="BG22" s="12"/>
      <c r="BI22" s="12"/>
      <c r="BJ22" s="145">
        <v>45509</v>
      </c>
      <c r="BK22" s="141"/>
      <c r="BL22" s="142"/>
      <c r="BM22" s="792"/>
      <c r="BN22" s="792"/>
      <c r="BO22" s="143"/>
      <c r="BP22" s="277">
        <v>3000</v>
      </c>
      <c r="BQ22" s="144"/>
      <c r="BR22" s="272">
        <f>BR20-BL22</f>
        <v>29921.33</v>
      </c>
      <c r="BS22" s="12"/>
      <c r="BU22" s="12"/>
      <c r="BV22" s="44">
        <v>44809</v>
      </c>
      <c r="BW22" s="34"/>
      <c r="BX22" s="35"/>
      <c r="BY22" s="35"/>
      <c r="BZ22" s="21"/>
      <c r="CA22" s="19"/>
      <c r="CB22" s="36"/>
      <c r="CC22" s="37">
        <f>CC20-BX22</f>
        <v>3011.0000000000036</v>
      </c>
      <c r="CD22" s="12"/>
      <c r="CF22" s="12"/>
      <c r="CG22" s="145">
        <v>45509</v>
      </c>
      <c r="CH22" s="141"/>
      <c r="CI22" s="142"/>
      <c r="CJ22" s="792"/>
      <c r="CK22" s="792"/>
      <c r="CL22" s="143"/>
      <c r="CM22" s="277"/>
      <c r="CN22" s="144"/>
      <c r="CO22" s="272">
        <f>CO20-CI22</f>
        <v>0</v>
      </c>
      <c r="CP22" s="12"/>
      <c r="CR22" s="12"/>
      <c r="CS22" s="145">
        <v>45509</v>
      </c>
      <c r="CT22" s="141"/>
      <c r="CU22" s="142"/>
      <c r="CV22" s="792"/>
      <c r="CW22" s="792"/>
      <c r="CX22" s="143"/>
      <c r="CY22" s="277">
        <v>3000</v>
      </c>
      <c r="CZ22" s="144"/>
      <c r="DA22" s="272">
        <f>DA20-CU22</f>
        <v>29921.33</v>
      </c>
      <c r="DB22" s="12"/>
      <c r="DD22" s="12"/>
      <c r="DE22" s="145">
        <v>45509</v>
      </c>
      <c r="DF22" s="141"/>
      <c r="DG22" s="142"/>
      <c r="DH22" s="792"/>
      <c r="DI22" s="792"/>
      <c r="DJ22" s="143"/>
      <c r="DK22" s="277">
        <v>2500</v>
      </c>
      <c r="DL22" s="144"/>
      <c r="DM22" s="272">
        <f>DM20-DG22</f>
        <v>24921.33</v>
      </c>
      <c r="DN22" s="12"/>
      <c r="DP22" s="12"/>
      <c r="DQ22" s="145">
        <v>45509</v>
      </c>
      <c r="DR22" s="141">
        <v>45469</v>
      </c>
      <c r="DS22" s="142">
        <v>2500</v>
      </c>
      <c r="DT22" s="792"/>
      <c r="DU22" s="792"/>
      <c r="DV22" s="143">
        <v>20873</v>
      </c>
      <c r="DW22" s="277"/>
      <c r="DX22" s="144"/>
      <c r="DY22" s="272">
        <f>DY20-DS22</f>
        <v>12923.940000000002</v>
      </c>
      <c r="DZ22" s="12"/>
      <c r="EB22" s="12"/>
      <c r="EC22" s="145">
        <v>45509</v>
      </c>
      <c r="ED22" s="141"/>
      <c r="EE22" s="142"/>
      <c r="EF22" s="792"/>
      <c r="EG22" s="792"/>
      <c r="EH22" s="143"/>
      <c r="EI22" s="277">
        <v>2500</v>
      </c>
      <c r="EJ22" s="144"/>
      <c r="EK22" s="272">
        <f>EK20-EE22</f>
        <v>24921.329999999998</v>
      </c>
      <c r="EL22" s="12"/>
      <c r="EN22" s="12"/>
      <c r="EO22" s="145">
        <v>45509</v>
      </c>
      <c r="EP22" s="141"/>
      <c r="EQ22" s="142"/>
      <c r="ER22" s="792"/>
      <c r="ES22" s="792"/>
      <c r="ET22" s="143"/>
      <c r="EU22" s="277">
        <v>2500</v>
      </c>
      <c r="EV22" s="144"/>
      <c r="EW22" s="272">
        <f>EW20-EQ22</f>
        <v>24921.33</v>
      </c>
      <c r="EX22" s="12"/>
      <c r="EZ22" s="12"/>
      <c r="FA22" s="145">
        <v>45509</v>
      </c>
      <c r="FB22" s="141"/>
      <c r="FC22" s="142"/>
      <c r="FD22" s="792"/>
      <c r="FE22" s="792"/>
      <c r="FF22" s="143"/>
      <c r="FG22" s="277">
        <v>3000</v>
      </c>
      <c r="FH22" s="144"/>
      <c r="FI22" s="272">
        <f>FI20-FC22</f>
        <v>26921.33</v>
      </c>
      <c r="FJ22" s="12"/>
      <c r="FL22" s="12"/>
      <c r="FM22" s="145">
        <v>45509</v>
      </c>
      <c r="FN22" s="141"/>
      <c r="FO22" s="142"/>
      <c r="FP22" s="792"/>
      <c r="FQ22" s="792"/>
      <c r="FR22" s="143"/>
      <c r="FS22" s="277">
        <v>3000</v>
      </c>
      <c r="FT22" s="144"/>
      <c r="FU22" s="272">
        <f>FU20-FO22</f>
        <v>29921.329999999994</v>
      </c>
      <c r="FV22" s="12"/>
      <c r="FX22" s="12"/>
      <c r="FY22" s="145">
        <v>45509</v>
      </c>
      <c r="FZ22" s="141"/>
      <c r="GA22" s="142"/>
      <c r="GB22" s="792"/>
      <c r="GC22" s="792"/>
      <c r="GD22" s="143"/>
      <c r="GE22" s="277">
        <v>3000</v>
      </c>
      <c r="GF22" s="144"/>
      <c r="GG22" s="272">
        <f>GG20-GA22</f>
        <v>36066.329999999994</v>
      </c>
      <c r="GH22" s="12"/>
      <c r="GJ22" s="12"/>
      <c r="GK22" s="145">
        <v>45509</v>
      </c>
      <c r="GL22" s="141"/>
      <c r="GM22" s="142"/>
      <c r="GN22" s="792"/>
      <c r="GO22" s="792"/>
      <c r="GP22" s="143"/>
      <c r="GQ22" s="277"/>
      <c r="GR22" s="144"/>
      <c r="GS22" s="272">
        <f>GS20-GM22</f>
        <v>0</v>
      </c>
      <c r="GT22" s="12"/>
      <c r="GV22" s="12"/>
      <c r="GW22" s="145">
        <v>45509</v>
      </c>
      <c r="GX22" s="141"/>
      <c r="GY22" s="142"/>
      <c r="GZ22" s="792"/>
      <c r="HA22" s="792"/>
      <c r="HB22" s="143"/>
      <c r="HC22" s="277">
        <v>2500</v>
      </c>
      <c r="HD22" s="144"/>
      <c r="HE22" s="272">
        <f>HE20-GY22</f>
        <v>22421.629999999997</v>
      </c>
      <c r="HF22" s="12"/>
      <c r="HH22" s="12"/>
      <c r="HI22" s="145">
        <v>45509</v>
      </c>
      <c r="HJ22" s="141"/>
      <c r="HK22" s="142"/>
      <c r="HL22" s="792"/>
      <c r="HM22" s="792"/>
      <c r="HN22" s="143"/>
      <c r="HO22" s="277"/>
      <c r="HP22" s="144"/>
      <c r="HQ22" s="272">
        <f>HQ20-HK22</f>
        <v>33922.629999999997</v>
      </c>
      <c r="HR22" s="12"/>
      <c r="HT22" s="12"/>
      <c r="HU22" s="145">
        <v>45509</v>
      </c>
      <c r="HV22" s="141"/>
      <c r="HW22" s="142"/>
      <c r="HX22" s="792"/>
      <c r="HY22" s="792"/>
      <c r="HZ22" s="143"/>
      <c r="IA22" s="277"/>
      <c r="IB22" s="144"/>
      <c r="IC22" s="272">
        <f>IC20-HW22</f>
        <v>25922.629999999997</v>
      </c>
      <c r="ID22" s="12"/>
      <c r="IJ22" s="39"/>
      <c r="IK22" s="40"/>
      <c r="IL22" s="40"/>
      <c r="IU22" s="39"/>
      <c r="IV22" s="40"/>
      <c r="IW22" s="40"/>
      <c r="JF22" s="39"/>
      <c r="JG22" s="40"/>
      <c r="JH22" s="40"/>
      <c r="JQ22" s="39"/>
      <c r="JR22" s="40"/>
      <c r="JS22" s="40"/>
      <c r="KB22" s="39"/>
      <c r="KC22" s="40"/>
      <c r="KD22" s="40"/>
      <c r="KM22" s="39"/>
      <c r="KN22" s="40"/>
      <c r="KO22" s="40"/>
      <c r="KX22" s="39"/>
      <c r="KY22" s="40"/>
      <c r="KZ22" s="40"/>
      <c r="LI22" s="39"/>
      <c r="LJ22" s="40"/>
      <c r="LK22" s="40"/>
    </row>
    <row r="23" spans="1:323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8"/>
      <c r="BC23" s="41"/>
      <c r="BD23" s="278"/>
      <c r="BE23" s="43"/>
      <c r="BF23" s="10"/>
      <c r="BG23" s="12"/>
      <c r="BI23" s="12"/>
      <c r="BJ23" s="7"/>
      <c r="BK23" s="8"/>
      <c r="BL23" s="8"/>
      <c r="BM23" s="8"/>
      <c r="BN23" s="8"/>
      <c r="BO23" s="41"/>
      <c r="BP23" s="278"/>
      <c r="BQ23" s="43"/>
      <c r="BR23" s="10"/>
      <c r="BS23" s="12"/>
      <c r="BU23" s="12"/>
      <c r="BV23" s="7"/>
      <c r="BW23" s="8"/>
      <c r="BX23" s="8"/>
      <c r="BY23" s="8"/>
      <c r="BZ23" s="41"/>
      <c r="CA23" s="45"/>
      <c r="CB23" s="43"/>
      <c r="CC23" s="8"/>
      <c r="CD23" s="12"/>
      <c r="CF23" s="12"/>
      <c r="CG23" s="7"/>
      <c r="CH23" s="8"/>
      <c r="CI23" s="8"/>
      <c r="CJ23" s="8"/>
      <c r="CK23" s="8"/>
      <c r="CL23" s="41"/>
      <c r="CM23" s="278"/>
      <c r="CN23" s="43"/>
      <c r="CO23" s="10"/>
      <c r="CP23" s="12"/>
      <c r="CR23" s="12"/>
      <c r="CS23" s="7"/>
      <c r="CT23" s="8"/>
      <c r="CU23" s="8"/>
      <c r="CV23" s="8"/>
      <c r="CW23" s="8"/>
      <c r="CX23" s="41"/>
      <c r="CY23" s="278"/>
      <c r="CZ23" s="43"/>
      <c r="DA23" s="10"/>
      <c r="DB23" s="12"/>
      <c r="DD23" s="12"/>
      <c r="DE23" s="7"/>
      <c r="DF23" s="8"/>
      <c r="DG23" s="8"/>
      <c r="DH23" s="8"/>
      <c r="DI23" s="8"/>
      <c r="DJ23" s="41"/>
      <c r="DK23" s="278"/>
      <c r="DL23" s="43"/>
      <c r="DM23" s="10"/>
      <c r="DN23" s="12"/>
      <c r="DP23" s="12"/>
      <c r="DQ23" s="7"/>
      <c r="DR23" s="8"/>
      <c r="DS23" s="8"/>
      <c r="DT23" s="8"/>
      <c r="DU23" s="8"/>
      <c r="DV23" s="41"/>
      <c r="DW23" s="278"/>
      <c r="DX23" s="43"/>
      <c r="DY23" s="10"/>
      <c r="DZ23" s="12"/>
      <c r="EB23" s="12"/>
      <c r="EC23" s="7"/>
      <c r="ED23" s="8"/>
      <c r="EE23" s="8"/>
      <c r="EF23" s="8"/>
      <c r="EG23" s="8"/>
      <c r="EH23" s="41"/>
      <c r="EI23" s="278"/>
      <c r="EJ23" s="43"/>
      <c r="EK23" s="10"/>
      <c r="EL23" s="12"/>
      <c r="EN23" s="12"/>
      <c r="EO23" s="7"/>
      <c r="EP23" s="8"/>
      <c r="EQ23" s="8"/>
      <c r="ER23" s="8"/>
      <c r="ES23" s="8"/>
      <c r="ET23" s="41"/>
      <c r="EU23" s="278"/>
      <c r="EV23" s="43"/>
      <c r="EW23" s="10"/>
      <c r="EX23" s="12"/>
      <c r="EZ23" s="12"/>
      <c r="FA23" s="7"/>
      <c r="FB23" s="8"/>
      <c r="FC23" s="8"/>
      <c r="FD23" s="8"/>
      <c r="FE23" s="8"/>
      <c r="FF23" s="41"/>
      <c r="FG23" s="278"/>
      <c r="FH23" s="43"/>
      <c r="FI23" s="10"/>
      <c r="FJ23" s="12"/>
      <c r="FL23" s="12"/>
      <c r="FM23" s="7"/>
      <c r="FN23" s="8"/>
      <c r="FO23" s="8"/>
      <c r="FP23" s="8"/>
      <c r="FQ23" s="8"/>
      <c r="FR23" s="41"/>
      <c r="FS23" s="278"/>
      <c r="FT23" s="43"/>
      <c r="FU23" s="10"/>
      <c r="FV23" s="12"/>
      <c r="FX23" s="12"/>
      <c r="FY23" s="7"/>
      <c r="FZ23" s="8"/>
      <c r="GA23" s="8"/>
      <c r="GB23" s="8"/>
      <c r="GC23" s="8"/>
      <c r="GD23" s="41"/>
      <c r="GE23" s="278"/>
      <c r="GF23" s="43"/>
      <c r="GG23" s="10"/>
      <c r="GH23" s="12"/>
      <c r="GJ23" s="12"/>
      <c r="GK23" s="7"/>
      <c r="GL23" s="8"/>
      <c r="GM23" s="8"/>
      <c r="GN23" s="8"/>
      <c r="GO23" s="8"/>
      <c r="GP23" s="41"/>
      <c r="GQ23" s="278"/>
      <c r="GR23" s="43"/>
      <c r="GS23" s="10"/>
      <c r="GT23" s="12"/>
      <c r="GV23" s="12"/>
      <c r="GW23" s="7"/>
      <c r="GX23" s="8"/>
      <c r="GY23" s="8"/>
      <c r="GZ23" s="8"/>
      <c r="HA23" s="8"/>
      <c r="HB23" s="41"/>
      <c r="HC23" s="278"/>
      <c r="HD23" s="43"/>
      <c r="HE23" s="10"/>
      <c r="HF23" s="12"/>
      <c r="HH23" s="12"/>
      <c r="HI23" s="7"/>
      <c r="HJ23" s="8"/>
      <c r="HK23" s="8"/>
      <c r="HL23" s="8"/>
      <c r="HM23" s="8"/>
      <c r="HN23" s="41"/>
      <c r="HO23" s="278"/>
      <c r="HP23" s="43"/>
      <c r="HQ23" s="10"/>
      <c r="HR23" s="12"/>
      <c r="HT23" s="12"/>
      <c r="HU23" s="7"/>
      <c r="HV23" s="8"/>
      <c r="HW23" s="8"/>
      <c r="HX23" s="8"/>
      <c r="HY23" s="8"/>
      <c r="HZ23" s="41"/>
      <c r="IA23" s="278"/>
      <c r="IB23" s="43"/>
      <c r="IC23" s="10"/>
      <c r="ID23" s="12"/>
      <c r="IJ23" s="39"/>
      <c r="IK23" s="40"/>
      <c r="IL23" s="40"/>
      <c r="IU23" s="39"/>
      <c r="IV23" s="40"/>
      <c r="IW23" s="40"/>
      <c r="JF23" s="39"/>
      <c r="JG23" s="40"/>
      <c r="JH23" s="40"/>
      <c r="JQ23" s="39"/>
      <c r="JR23" s="40"/>
      <c r="JS23" s="40"/>
      <c r="KB23" s="39"/>
      <c r="KC23" s="40"/>
      <c r="KD23" s="40"/>
      <c r="KM23" s="39"/>
      <c r="KN23" s="40"/>
      <c r="KO23" s="40"/>
      <c r="KX23" s="39"/>
      <c r="KY23" s="40"/>
      <c r="KZ23" s="40"/>
      <c r="LI23" s="39"/>
      <c r="LJ23" s="40"/>
      <c r="LK23" s="40"/>
    </row>
    <row r="24" spans="1:323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24921.33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26921.33</v>
      </c>
      <c r="W24" s="12"/>
      <c r="Y24" s="12"/>
      <c r="Z24" s="145">
        <v>45540</v>
      </c>
      <c r="AA24" s="141"/>
      <c r="AB24" s="142"/>
      <c r="AC24" s="142"/>
      <c r="AD24" s="142"/>
      <c r="AE24" s="312"/>
      <c r="AF24" s="277"/>
      <c r="AG24" s="144"/>
      <c r="AH24" s="272">
        <f>AH22-AB24</f>
        <v>28922.629999999997</v>
      </c>
      <c r="AI24" s="12"/>
      <c r="AK24" s="12"/>
      <c r="AL24" s="145">
        <v>45540</v>
      </c>
      <c r="AM24" s="141"/>
      <c r="AN24" s="142"/>
      <c r="AO24" s="142"/>
      <c r="AP24" s="142"/>
      <c r="AQ24" s="312"/>
      <c r="AR24" s="277"/>
      <c r="AS24" s="144"/>
      <c r="AT24" s="272">
        <f>AT22-AN24</f>
        <v>24921.33</v>
      </c>
      <c r="AU24" s="12"/>
      <c r="AW24" s="12"/>
      <c r="AX24" s="145">
        <v>45509</v>
      </c>
      <c r="AY24" s="141"/>
      <c r="AZ24" s="142"/>
      <c r="BA24" s="142"/>
      <c r="BB24" s="142"/>
      <c r="BC24" s="143"/>
      <c r="BD24" s="277">
        <v>3000</v>
      </c>
      <c r="BE24" s="144"/>
      <c r="BF24" s="272">
        <f>BF22-AZ24</f>
        <v>36441.33</v>
      </c>
      <c r="BG24" s="12"/>
      <c r="BI24" s="12"/>
      <c r="BJ24" s="145">
        <v>45540</v>
      </c>
      <c r="BK24" s="141"/>
      <c r="BL24" s="142"/>
      <c r="BM24" s="142"/>
      <c r="BN24" s="142"/>
      <c r="BO24" s="143"/>
      <c r="BP24" s="277"/>
      <c r="BQ24" s="144"/>
      <c r="BR24" s="272">
        <f>BR22-BL24</f>
        <v>29921.33</v>
      </c>
      <c r="BS24" s="12"/>
      <c r="BU24" s="12"/>
      <c r="BV24" s="44">
        <v>44839</v>
      </c>
      <c r="BW24" s="34"/>
      <c r="BX24" s="35"/>
      <c r="BY24" s="35"/>
      <c r="BZ24" s="21"/>
      <c r="CA24" s="19"/>
      <c r="CB24" s="36"/>
      <c r="CC24" s="37">
        <f>CC22-BX24</f>
        <v>3011.0000000000036</v>
      </c>
      <c r="CD24" s="12"/>
      <c r="CF24" s="12"/>
      <c r="CG24" s="145">
        <v>45540</v>
      </c>
      <c r="CH24" s="141"/>
      <c r="CI24" s="142"/>
      <c r="CJ24" s="142"/>
      <c r="CK24" s="142"/>
      <c r="CL24" s="143"/>
      <c r="CM24" s="277"/>
      <c r="CN24" s="144"/>
      <c r="CO24" s="272">
        <f>CO22-CI24</f>
        <v>0</v>
      </c>
      <c r="CP24" s="12"/>
      <c r="CR24" s="12"/>
      <c r="CS24" s="145">
        <v>45540</v>
      </c>
      <c r="CT24" s="141"/>
      <c r="CU24" s="142"/>
      <c r="CV24" s="142"/>
      <c r="CW24" s="142"/>
      <c r="CX24" s="143"/>
      <c r="CY24" s="277"/>
      <c r="CZ24" s="144"/>
      <c r="DA24" s="272">
        <f>DA22-CU24</f>
        <v>29921.33</v>
      </c>
      <c r="DB24" s="12"/>
      <c r="DD24" s="12"/>
      <c r="DE24" s="145">
        <v>45540</v>
      </c>
      <c r="DF24" s="141"/>
      <c r="DG24" s="142"/>
      <c r="DH24" s="142"/>
      <c r="DI24" s="142"/>
      <c r="DJ24" s="143"/>
      <c r="DK24" s="277"/>
      <c r="DL24" s="144"/>
      <c r="DM24" s="272">
        <f>DM22-DG24</f>
        <v>24921.33</v>
      </c>
      <c r="DN24" s="12"/>
      <c r="DP24" s="12"/>
      <c r="DQ24" s="145">
        <v>45540</v>
      </c>
      <c r="DR24" s="141"/>
      <c r="DS24" s="142"/>
      <c r="DT24" s="142"/>
      <c r="DU24" s="142"/>
      <c r="DV24" s="143"/>
      <c r="DW24" s="277"/>
      <c r="DX24" s="144"/>
      <c r="DY24" s="272">
        <f>DY22-DS24</f>
        <v>12923.940000000002</v>
      </c>
      <c r="DZ24" s="12"/>
      <c r="EB24" s="12"/>
      <c r="EC24" s="145">
        <v>45540</v>
      </c>
      <c r="ED24" s="141"/>
      <c r="EE24" s="142"/>
      <c r="EF24" s="142"/>
      <c r="EG24" s="142"/>
      <c r="EH24" s="143"/>
      <c r="EI24" s="277"/>
      <c r="EJ24" s="144"/>
      <c r="EK24" s="272">
        <f>EK22-EE24</f>
        <v>24921.329999999998</v>
      </c>
      <c r="EL24" s="12"/>
      <c r="EN24" s="12"/>
      <c r="EO24" s="145">
        <v>45540</v>
      </c>
      <c r="EP24" s="141"/>
      <c r="EQ24" s="142"/>
      <c r="ER24" s="142"/>
      <c r="ES24" s="142"/>
      <c r="ET24" s="143"/>
      <c r="EU24" s="277"/>
      <c r="EV24" s="144"/>
      <c r="EW24" s="272">
        <f>EW22-EQ24</f>
        <v>24921.33</v>
      </c>
      <c r="EX24" s="12"/>
      <c r="EZ24" s="12"/>
      <c r="FA24" s="145">
        <v>45540</v>
      </c>
      <c r="FB24" s="141"/>
      <c r="FC24" s="142"/>
      <c r="FD24" s="142"/>
      <c r="FE24" s="142"/>
      <c r="FF24" s="143"/>
      <c r="FG24" s="277"/>
      <c r="FH24" s="144"/>
      <c r="FI24" s="272">
        <f>FI22-FC24</f>
        <v>26921.33</v>
      </c>
      <c r="FJ24" s="12"/>
      <c r="FL24" s="12"/>
      <c r="FM24" s="145">
        <v>45540</v>
      </c>
      <c r="FN24" s="141"/>
      <c r="FO24" s="142"/>
      <c r="FP24" s="142"/>
      <c r="FQ24" s="142"/>
      <c r="FR24" s="143"/>
      <c r="FS24" s="277"/>
      <c r="FT24" s="144"/>
      <c r="FU24" s="272">
        <f>FU22-FO24</f>
        <v>29921.329999999994</v>
      </c>
      <c r="FV24" s="12"/>
      <c r="FX24" s="12"/>
      <c r="FY24" s="145">
        <v>45540</v>
      </c>
      <c r="FZ24" s="141"/>
      <c r="GA24" s="142"/>
      <c r="GB24" s="142"/>
      <c r="GC24" s="142"/>
      <c r="GD24" s="143"/>
      <c r="GE24" s="277"/>
      <c r="GF24" s="144"/>
      <c r="GG24" s="272">
        <f>GG22-GA24</f>
        <v>36066.329999999994</v>
      </c>
      <c r="GH24" s="12"/>
      <c r="GJ24" s="12"/>
      <c r="GK24" s="145">
        <v>45540</v>
      </c>
      <c r="GL24" s="141"/>
      <c r="GM24" s="142"/>
      <c r="GN24" s="142"/>
      <c r="GO24" s="142"/>
      <c r="GP24" s="143"/>
      <c r="GQ24" s="277"/>
      <c r="GR24" s="144"/>
      <c r="GS24" s="272">
        <f>GS22-GM24</f>
        <v>0</v>
      </c>
      <c r="GT24" s="12"/>
      <c r="GV24" s="12"/>
      <c r="GW24" s="145">
        <v>45540</v>
      </c>
      <c r="GX24" s="141"/>
      <c r="GY24" s="142"/>
      <c r="GZ24" s="142"/>
      <c r="HA24" s="142"/>
      <c r="HB24" s="143"/>
      <c r="HC24" s="277"/>
      <c r="HD24" s="144"/>
      <c r="HE24" s="272">
        <f>HE22-GY24</f>
        <v>22421.629999999997</v>
      </c>
      <c r="HF24" s="12"/>
      <c r="HH24" s="12"/>
      <c r="HI24" s="145">
        <v>45540</v>
      </c>
      <c r="HJ24" s="141"/>
      <c r="HK24" s="142"/>
      <c r="HL24" s="142"/>
      <c r="HM24" s="142"/>
      <c r="HN24" s="143"/>
      <c r="HO24" s="277"/>
      <c r="HP24" s="144"/>
      <c r="HQ24" s="272">
        <f>HQ22-HK24</f>
        <v>33922.629999999997</v>
      </c>
      <c r="HR24" s="12"/>
      <c r="HT24" s="12"/>
      <c r="HU24" s="145">
        <v>45540</v>
      </c>
      <c r="HV24" s="141"/>
      <c r="HW24" s="142"/>
      <c r="HX24" s="142"/>
      <c r="HY24" s="142"/>
      <c r="HZ24" s="143"/>
      <c r="IA24" s="277"/>
      <c r="IB24" s="144"/>
      <c r="IC24" s="272">
        <f>IC22-HW24</f>
        <v>25922.629999999997</v>
      </c>
      <c r="ID24" s="12"/>
      <c r="IJ24" s="39"/>
      <c r="IK24" s="40"/>
      <c r="IL24" s="40"/>
      <c r="IU24" s="39"/>
      <c r="IV24" s="40"/>
      <c r="IW24" s="40"/>
      <c r="JF24" s="39"/>
      <c r="JG24" s="40"/>
      <c r="JH24" s="40"/>
      <c r="JQ24" s="39"/>
      <c r="JR24" s="40"/>
      <c r="JS24" s="40"/>
      <c r="KB24" s="39"/>
      <c r="KC24" s="40"/>
      <c r="KD24" s="40"/>
      <c r="KM24" s="39"/>
      <c r="KN24" s="40"/>
      <c r="KO24" s="40"/>
      <c r="KX24" s="39"/>
      <c r="KY24" s="40"/>
      <c r="KZ24" s="40"/>
      <c r="LI24" s="39"/>
      <c r="LJ24" s="40"/>
      <c r="LK24" s="40"/>
    </row>
    <row r="25" spans="1:323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8"/>
      <c r="BC25" s="41"/>
      <c r="BD25" s="278"/>
      <c r="BE25" s="43"/>
      <c r="BF25" s="10"/>
      <c r="BG25" s="12"/>
      <c r="BI25" s="12"/>
      <c r="BJ25" s="7"/>
      <c r="BK25" s="8"/>
      <c r="BL25" s="8"/>
      <c r="BM25" s="8"/>
      <c r="BN25" s="8"/>
      <c r="BO25" s="41"/>
      <c r="BP25" s="278"/>
      <c r="BQ25" s="43"/>
      <c r="BR25" s="10"/>
      <c r="BS25" s="12"/>
      <c r="BU25" s="12"/>
      <c r="BV25" s="7"/>
      <c r="BW25" s="8"/>
      <c r="BX25" s="8"/>
      <c r="BY25" s="8"/>
      <c r="BZ25" s="41"/>
      <c r="CA25" s="45"/>
      <c r="CB25" s="43"/>
      <c r="CC25" s="8"/>
      <c r="CD25" s="12"/>
      <c r="CF25" s="12"/>
      <c r="CG25" s="7"/>
      <c r="CH25" s="8"/>
      <c r="CI25" s="8"/>
      <c r="CJ25" s="8"/>
      <c r="CK25" s="8"/>
      <c r="CL25" s="41"/>
      <c r="CM25" s="278"/>
      <c r="CN25" s="43"/>
      <c r="CO25" s="10"/>
      <c r="CP25" s="12"/>
      <c r="CR25" s="12"/>
      <c r="CS25" s="7"/>
      <c r="CT25" s="8"/>
      <c r="CU25" s="8"/>
      <c r="CV25" s="8"/>
      <c r="CW25" s="8"/>
      <c r="CX25" s="41"/>
      <c r="CY25" s="278"/>
      <c r="CZ25" s="43"/>
      <c r="DA25" s="10"/>
      <c r="DB25" s="12"/>
      <c r="DD25" s="12"/>
      <c r="DE25" s="7"/>
      <c r="DF25" s="8"/>
      <c r="DG25" s="8"/>
      <c r="DH25" s="8"/>
      <c r="DI25" s="8"/>
      <c r="DJ25" s="41"/>
      <c r="DK25" s="278"/>
      <c r="DL25" s="43"/>
      <c r="DM25" s="10"/>
      <c r="DN25" s="12"/>
      <c r="DP25" s="12"/>
      <c r="DQ25" s="7"/>
      <c r="DR25" s="8"/>
      <c r="DS25" s="8"/>
      <c r="DT25" s="8"/>
      <c r="DU25" s="8"/>
      <c r="DV25" s="41"/>
      <c r="DW25" s="278"/>
      <c r="DX25" s="43"/>
      <c r="DY25" s="10"/>
      <c r="DZ25" s="12"/>
      <c r="EB25" s="12"/>
      <c r="EC25" s="7"/>
      <c r="ED25" s="8"/>
      <c r="EE25" s="8"/>
      <c r="EF25" s="8"/>
      <c r="EG25" s="8"/>
      <c r="EH25" s="41"/>
      <c r="EI25" s="278"/>
      <c r="EJ25" s="43"/>
      <c r="EK25" s="10"/>
      <c r="EL25" s="12"/>
      <c r="EN25" s="12"/>
      <c r="EO25" s="7"/>
      <c r="EP25" s="8"/>
      <c r="EQ25" s="8"/>
      <c r="ER25" s="8"/>
      <c r="ES25" s="8"/>
      <c r="ET25" s="41"/>
      <c r="EU25" s="278"/>
      <c r="EV25" s="43"/>
      <c r="EW25" s="10"/>
      <c r="EX25" s="12"/>
      <c r="EZ25" s="12"/>
      <c r="FA25" s="7"/>
      <c r="FB25" s="8"/>
      <c r="FC25" s="8"/>
      <c r="FD25" s="8"/>
      <c r="FE25" s="8"/>
      <c r="FF25" s="41"/>
      <c r="FG25" s="278"/>
      <c r="FH25" s="43"/>
      <c r="FI25" s="10"/>
      <c r="FJ25" s="12"/>
      <c r="FL25" s="12"/>
      <c r="FM25" s="7"/>
      <c r="FN25" s="8"/>
      <c r="FO25" s="8"/>
      <c r="FP25" s="8"/>
      <c r="FQ25" s="8"/>
      <c r="FR25" s="41"/>
      <c r="FS25" s="278"/>
      <c r="FT25" s="43"/>
      <c r="FU25" s="10"/>
      <c r="FV25" s="12"/>
      <c r="FX25" s="12"/>
      <c r="FY25" s="7"/>
      <c r="FZ25" s="8"/>
      <c r="GA25" s="8"/>
      <c r="GB25" s="8"/>
      <c r="GC25" s="8"/>
      <c r="GD25" s="41"/>
      <c r="GE25" s="278"/>
      <c r="GF25" s="43"/>
      <c r="GG25" s="10"/>
      <c r="GH25" s="12"/>
      <c r="GJ25" s="12"/>
      <c r="GK25" s="7"/>
      <c r="GL25" s="8"/>
      <c r="GM25" s="8"/>
      <c r="GN25" s="8"/>
      <c r="GO25" s="8"/>
      <c r="GP25" s="41"/>
      <c r="GQ25" s="278"/>
      <c r="GR25" s="43"/>
      <c r="GS25" s="10"/>
      <c r="GT25" s="12"/>
      <c r="GV25" s="12"/>
      <c r="GW25" s="7"/>
      <c r="GX25" s="8"/>
      <c r="GY25" s="8"/>
      <c r="GZ25" s="8"/>
      <c r="HA25" s="8"/>
      <c r="HB25" s="41"/>
      <c r="HC25" s="278"/>
      <c r="HD25" s="43"/>
      <c r="HE25" s="10"/>
      <c r="HF25" s="12"/>
      <c r="HH25" s="12"/>
      <c r="HI25" s="7"/>
      <c r="HJ25" s="8"/>
      <c r="HK25" s="8"/>
      <c r="HL25" s="8"/>
      <c r="HM25" s="8"/>
      <c r="HN25" s="41"/>
      <c r="HO25" s="278"/>
      <c r="HP25" s="43"/>
      <c r="HQ25" s="10"/>
      <c r="HR25" s="12"/>
      <c r="HT25" s="12"/>
      <c r="HU25" s="7"/>
      <c r="HV25" s="8"/>
      <c r="HW25" s="8"/>
      <c r="HX25" s="8"/>
      <c r="HY25" s="8"/>
      <c r="HZ25" s="41"/>
      <c r="IA25" s="278"/>
      <c r="IB25" s="43"/>
      <c r="IC25" s="10"/>
      <c r="ID25" s="12"/>
      <c r="IJ25" s="39"/>
      <c r="IK25" s="40"/>
      <c r="IL25" s="40"/>
      <c r="IU25" s="39"/>
      <c r="IV25" s="40"/>
      <c r="IW25" s="40"/>
      <c r="JF25" s="39"/>
      <c r="JG25" s="40"/>
      <c r="JH25" s="40"/>
      <c r="JQ25" s="39"/>
      <c r="JR25" s="40"/>
      <c r="JS25" s="40"/>
      <c r="KB25" s="39"/>
      <c r="KC25" s="40"/>
      <c r="KD25" s="40"/>
      <c r="KM25" s="39"/>
      <c r="KN25" s="40"/>
      <c r="KO25" s="40"/>
      <c r="KX25" s="39"/>
      <c r="KY25" s="40"/>
      <c r="KZ25" s="40"/>
      <c r="LI25" s="39"/>
      <c r="LJ25" s="40"/>
      <c r="LK25" s="40"/>
    </row>
    <row r="26" spans="1:323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24921.33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26921.33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28922.629999999997</v>
      </c>
      <c r="AI26" s="12"/>
      <c r="AK26" s="12"/>
      <c r="AL26" s="145">
        <v>45570</v>
      </c>
      <c r="AM26" s="141"/>
      <c r="AN26" s="142"/>
      <c r="AO26" s="142"/>
      <c r="AP26" s="142"/>
      <c r="AQ26" s="143"/>
      <c r="AR26" s="277"/>
      <c r="AS26" s="144"/>
      <c r="AT26" s="272">
        <f>AT24-AN26</f>
        <v>24921.33</v>
      </c>
      <c r="AU26" s="12"/>
      <c r="AW26" s="12"/>
      <c r="AX26" s="145">
        <v>45540</v>
      </c>
      <c r="AY26" s="141"/>
      <c r="AZ26" s="142"/>
      <c r="BA26" s="792"/>
      <c r="BB26" s="792"/>
      <c r="BC26" s="143"/>
      <c r="BD26" s="277"/>
      <c r="BE26" s="144"/>
      <c r="BF26" s="272">
        <f>BF24-AZ26</f>
        <v>36441.33</v>
      </c>
      <c r="BG26" s="12"/>
      <c r="BI26" s="12"/>
      <c r="BJ26" s="145">
        <v>45570</v>
      </c>
      <c r="BK26" s="141"/>
      <c r="BL26" s="142"/>
      <c r="BM26" s="792"/>
      <c r="BN26" s="792"/>
      <c r="BO26" s="143"/>
      <c r="BP26" s="277"/>
      <c r="BQ26" s="144"/>
      <c r="BR26" s="272">
        <f>BR24-BL26</f>
        <v>29921.33</v>
      </c>
      <c r="BS26" s="12"/>
      <c r="BU26" s="12"/>
      <c r="BV26" s="44">
        <v>44870</v>
      </c>
      <c r="BW26" s="34"/>
      <c r="BX26" s="35"/>
      <c r="BY26" s="35"/>
      <c r="BZ26" s="21"/>
      <c r="CA26" s="19"/>
      <c r="CB26" s="36"/>
      <c r="CC26" s="37">
        <f>CC24-BX26</f>
        <v>3011.0000000000036</v>
      </c>
      <c r="CD26" s="12"/>
      <c r="CF26" s="12"/>
      <c r="CG26" s="145">
        <v>45570</v>
      </c>
      <c r="CH26" s="141"/>
      <c r="CI26" s="142"/>
      <c r="CJ26" s="792"/>
      <c r="CK26" s="792"/>
      <c r="CL26" s="143"/>
      <c r="CM26" s="277"/>
      <c r="CN26" s="144"/>
      <c r="CO26" s="272">
        <f>CO24-CI26</f>
        <v>0</v>
      </c>
      <c r="CP26" s="12"/>
      <c r="CR26" s="12"/>
      <c r="CS26" s="145">
        <v>45570</v>
      </c>
      <c r="CT26" s="141"/>
      <c r="CU26" s="142"/>
      <c r="CV26" s="792"/>
      <c r="CW26" s="792"/>
      <c r="CX26" s="143"/>
      <c r="CY26" s="277"/>
      <c r="CZ26" s="144"/>
      <c r="DA26" s="272">
        <f>DA24-CU26</f>
        <v>29921.33</v>
      </c>
      <c r="DB26" s="12"/>
      <c r="DD26" s="12"/>
      <c r="DE26" s="145">
        <v>45570</v>
      </c>
      <c r="DF26" s="141"/>
      <c r="DG26" s="142"/>
      <c r="DH26" s="792"/>
      <c r="DI26" s="792"/>
      <c r="DJ26" s="143"/>
      <c r="DK26" s="277"/>
      <c r="DL26" s="144"/>
      <c r="DM26" s="272">
        <f>DM24-DG26</f>
        <v>24921.33</v>
      </c>
      <c r="DN26" s="12"/>
      <c r="DP26" s="12"/>
      <c r="DQ26" s="145">
        <v>45570</v>
      </c>
      <c r="DR26" s="141"/>
      <c r="DS26" s="142"/>
      <c r="DT26" s="792"/>
      <c r="DU26" s="792"/>
      <c r="DV26" s="143"/>
      <c r="DW26" s="277"/>
      <c r="DX26" s="144"/>
      <c r="DY26" s="272">
        <f>DY24-DS26</f>
        <v>12923.940000000002</v>
      </c>
      <c r="DZ26" s="12"/>
      <c r="EB26" s="12"/>
      <c r="EC26" s="145">
        <v>45570</v>
      </c>
      <c r="ED26" s="141"/>
      <c r="EE26" s="142"/>
      <c r="EF26" s="792"/>
      <c r="EG26" s="792"/>
      <c r="EH26" s="143"/>
      <c r="EI26" s="277"/>
      <c r="EJ26" s="144"/>
      <c r="EK26" s="272">
        <f>EK24-EE26</f>
        <v>24921.329999999998</v>
      </c>
      <c r="EL26" s="12"/>
      <c r="EN26" s="12"/>
      <c r="EO26" s="145">
        <v>45570</v>
      </c>
      <c r="EP26" s="141"/>
      <c r="EQ26" s="142"/>
      <c r="ER26" s="792"/>
      <c r="ES26" s="792"/>
      <c r="ET26" s="143"/>
      <c r="EU26" s="277"/>
      <c r="EV26" s="144"/>
      <c r="EW26" s="272">
        <f>EW24-EQ26</f>
        <v>24921.33</v>
      </c>
      <c r="EX26" s="12"/>
      <c r="EZ26" s="12"/>
      <c r="FA26" s="145">
        <v>45570</v>
      </c>
      <c r="FB26" s="141"/>
      <c r="FC26" s="142"/>
      <c r="FD26" s="792"/>
      <c r="FE26" s="792"/>
      <c r="FF26" s="143"/>
      <c r="FG26" s="277"/>
      <c r="FH26" s="144"/>
      <c r="FI26" s="272">
        <f>FI24-FC26</f>
        <v>26921.33</v>
      </c>
      <c r="FJ26" s="12"/>
      <c r="FL26" s="12"/>
      <c r="FM26" s="145">
        <v>45570</v>
      </c>
      <c r="FN26" s="141"/>
      <c r="FO26" s="142"/>
      <c r="FP26" s="792"/>
      <c r="FQ26" s="792"/>
      <c r="FR26" s="143"/>
      <c r="FS26" s="277"/>
      <c r="FT26" s="144"/>
      <c r="FU26" s="272">
        <f>FU24-FO26</f>
        <v>29921.329999999994</v>
      </c>
      <c r="FV26" s="12"/>
      <c r="FX26" s="12"/>
      <c r="FY26" s="145">
        <v>45570</v>
      </c>
      <c r="FZ26" s="141"/>
      <c r="GA26" s="142"/>
      <c r="GB26" s="792"/>
      <c r="GC26" s="792"/>
      <c r="GD26" s="143"/>
      <c r="GE26" s="277"/>
      <c r="GF26" s="144"/>
      <c r="GG26" s="272">
        <f>GG24-GA26</f>
        <v>36066.329999999994</v>
      </c>
      <c r="GH26" s="12"/>
      <c r="GJ26" s="12"/>
      <c r="GK26" s="145">
        <v>45570</v>
      </c>
      <c r="GL26" s="141"/>
      <c r="GM26" s="142"/>
      <c r="GN26" s="792"/>
      <c r="GO26" s="792"/>
      <c r="GP26" s="143"/>
      <c r="GQ26" s="277"/>
      <c r="GR26" s="144"/>
      <c r="GS26" s="272">
        <f>GS24-GM26</f>
        <v>0</v>
      </c>
      <c r="GT26" s="12"/>
      <c r="GV26" s="12"/>
      <c r="GW26" s="145">
        <v>45570</v>
      </c>
      <c r="GX26" s="141"/>
      <c r="GY26" s="142"/>
      <c r="GZ26" s="792"/>
      <c r="HA26" s="792"/>
      <c r="HB26" s="143"/>
      <c r="HC26" s="277"/>
      <c r="HD26" s="144"/>
      <c r="HE26" s="272">
        <f>HE24-GY26</f>
        <v>22421.629999999997</v>
      </c>
      <c r="HF26" s="12"/>
      <c r="HH26" s="12"/>
      <c r="HI26" s="145">
        <v>45570</v>
      </c>
      <c r="HJ26" s="141"/>
      <c r="HK26" s="142"/>
      <c r="HL26" s="792"/>
      <c r="HM26" s="792"/>
      <c r="HN26" s="143"/>
      <c r="HO26" s="277"/>
      <c r="HP26" s="144"/>
      <c r="HQ26" s="272">
        <f>HQ24-HK26</f>
        <v>33922.629999999997</v>
      </c>
      <c r="HR26" s="12"/>
      <c r="HT26" s="12"/>
      <c r="HU26" s="145">
        <v>45570</v>
      </c>
      <c r="HV26" s="141"/>
      <c r="HW26" s="142"/>
      <c r="HX26" s="792"/>
      <c r="HY26" s="792"/>
      <c r="HZ26" s="143"/>
      <c r="IA26" s="277"/>
      <c r="IB26" s="144"/>
      <c r="IC26" s="272">
        <f>IC24-HW26</f>
        <v>25922.629999999997</v>
      </c>
      <c r="ID26" s="12"/>
      <c r="IJ26" s="39"/>
      <c r="IK26" s="40"/>
      <c r="IL26" s="40"/>
      <c r="IU26" s="39"/>
      <c r="IV26" s="40"/>
      <c r="IW26" s="40"/>
      <c r="JF26" s="39"/>
      <c r="JG26" s="40"/>
      <c r="JH26" s="40"/>
      <c r="JQ26" s="39"/>
      <c r="JR26" s="40"/>
      <c r="JS26" s="40"/>
      <c r="KB26" s="39"/>
      <c r="KC26" s="40"/>
      <c r="KD26" s="40"/>
      <c r="KM26" s="39"/>
      <c r="KN26" s="40"/>
      <c r="KO26" s="40"/>
      <c r="KX26" s="39"/>
      <c r="KY26" s="40"/>
      <c r="KZ26" s="40"/>
      <c r="LI26" s="39"/>
      <c r="LJ26" s="40"/>
      <c r="LK26" s="40"/>
    </row>
    <row r="27" spans="1:323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8"/>
      <c r="BC27" s="41"/>
      <c r="BD27" s="278"/>
      <c r="BE27" s="43"/>
      <c r="BF27" s="10"/>
      <c r="BG27" s="12"/>
      <c r="BI27" s="12"/>
      <c r="BJ27" s="7"/>
      <c r="BK27" s="8"/>
      <c r="BL27" s="8"/>
      <c r="BM27" s="8"/>
      <c r="BN27" s="8"/>
      <c r="BO27" s="41"/>
      <c r="BP27" s="278"/>
      <c r="BQ27" s="43"/>
      <c r="BR27" s="10"/>
      <c r="BS27" s="12"/>
      <c r="BU27" s="12"/>
      <c r="BV27" s="7"/>
      <c r="BW27" s="8"/>
      <c r="BX27" s="8"/>
      <c r="BY27" s="8"/>
      <c r="BZ27" s="41"/>
      <c r="CA27" s="45"/>
      <c r="CB27" s="43"/>
      <c r="CC27" s="8"/>
      <c r="CD27" s="12"/>
      <c r="CF27" s="12"/>
      <c r="CG27" s="7"/>
      <c r="CH27" s="8"/>
      <c r="CI27" s="8"/>
      <c r="CJ27" s="8"/>
      <c r="CK27" s="8"/>
      <c r="CL27" s="41"/>
      <c r="CM27" s="278"/>
      <c r="CN27" s="43"/>
      <c r="CO27" s="10"/>
      <c r="CP27" s="12"/>
      <c r="CR27" s="12"/>
      <c r="CS27" s="7"/>
      <c r="CT27" s="8"/>
      <c r="CU27" s="8"/>
      <c r="CV27" s="8"/>
      <c r="CW27" s="8"/>
      <c r="CX27" s="41"/>
      <c r="CY27" s="278"/>
      <c r="CZ27" s="43"/>
      <c r="DA27" s="10"/>
      <c r="DB27" s="12"/>
      <c r="DD27" s="12"/>
      <c r="DE27" s="7"/>
      <c r="DF27" s="8"/>
      <c r="DG27" s="8"/>
      <c r="DH27" s="8"/>
      <c r="DI27" s="8"/>
      <c r="DJ27" s="41"/>
      <c r="DK27" s="278"/>
      <c r="DL27" s="43"/>
      <c r="DM27" s="10"/>
      <c r="DN27" s="12"/>
      <c r="DP27" s="12"/>
      <c r="DQ27" s="7"/>
      <c r="DR27" s="8"/>
      <c r="DS27" s="8"/>
      <c r="DT27" s="8"/>
      <c r="DU27" s="8"/>
      <c r="DV27" s="41"/>
      <c r="DW27" s="278"/>
      <c r="DX27" s="43"/>
      <c r="DY27" s="10"/>
      <c r="DZ27" s="12"/>
      <c r="EB27" s="12"/>
      <c r="EC27" s="7"/>
      <c r="ED27" s="8"/>
      <c r="EE27" s="8"/>
      <c r="EF27" s="8"/>
      <c r="EG27" s="8"/>
      <c r="EH27" s="41"/>
      <c r="EI27" s="278"/>
      <c r="EJ27" s="43"/>
      <c r="EK27" s="10"/>
      <c r="EL27" s="12"/>
      <c r="EN27" s="12"/>
      <c r="EO27" s="7"/>
      <c r="EP27" s="8"/>
      <c r="EQ27" s="8"/>
      <c r="ER27" s="8"/>
      <c r="ES27" s="8"/>
      <c r="ET27" s="41"/>
      <c r="EU27" s="278"/>
      <c r="EV27" s="43"/>
      <c r="EW27" s="10"/>
      <c r="EX27" s="12"/>
      <c r="EZ27" s="12"/>
      <c r="FA27" s="7"/>
      <c r="FB27" s="8"/>
      <c r="FC27" s="8"/>
      <c r="FD27" s="8"/>
      <c r="FE27" s="8"/>
      <c r="FF27" s="41"/>
      <c r="FG27" s="278"/>
      <c r="FH27" s="43"/>
      <c r="FI27" s="10"/>
      <c r="FJ27" s="12"/>
      <c r="FL27" s="12"/>
      <c r="FM27" s="7"/>
      <c r="FN27" s="8"/>
      <c r="FO27" s="8"/>
      <c r="FP27" s="8"/>
      <c r="FQ27" s="8"/>
      <c r="FR27" s="41"/>
      <c r="FS27" s="278"/>
      <c r="FT27" s="43"/>
      <c r="FU27" s="10"/>
      <c r="FV27" s="12"/>
      <c r="FX27" s="12"/>
      <c r="FY27" s="7"/>
      <c r="FZ27" s="8"/>
      <c r="GA27" s="8"/>
      <c r="GB27" s="8"/>
      <c r="GC27" s="8"/>
      <c r="GD27" s="41"/>
      <c r="GE27" s="278"/>
      <c r="GF27" s="43"/>
      <c r="GG27" s="10"/>
      <c r="GH27" s="12"/>
      <c r="GJ27" s="12"/>
      <c r="GK27" s="7"/>
      <c r="GL27" s="8"/>
      <c r="GM27" s="8"/>
      <c r="GN27" s="8"/>
      <c r="GO27" s="8"/>
      <c r="GP27" s="41"/>
      <c r="GQ27" s="278"/>
      <c r="GR27" s="43"/>
      <c r="GS27" s="10"/>
      <c r="GT27" s="12"/>
      <c r="GV27" s="12"/>
      <c r="GW27" s="7"/>
      <c r="GX27" s="8"/>
      <c r="GY27" s="8"/>
      <c r="GZ27" s="8"/>
      <c r="HA27" s="8"/>
      <c r="HB27" s="41"/>
      <c r="HC27" s="278"/>
      <c r="HD27" s="43"/>
      <c r="HE27" s="10"/>
      <c r="HF27" s="12"/>
      <c r="HH27" s="12"/>
      <c r="HI27" s="7"/>
      <c r="HJ27" s="8"/>
      <c r="HK27" s="8"/>
      <c r="HL27" s="8"/>
      <c r="HM27" s="8"/>
      <c r="HN27" s="41"/>
      <c r="HO27" s="278"/>
      <c r="HP27" s="43"/>
      <c r="HQ27" s="10"/>
      <c r="HR27" s="12"/>
      <c r="HT27" s="12"/>
      <c r="HU27" s="7"/>
      <c r="HV27" s="8"/>
      <c r="HW27" s="8"/>
      <c r="HX27" s="8"/>
      <c r="HY27" s="8"/>
      <c r="HZ27" s="41"/>
      <c r="IA27" s="278"/>
      <c r="IB27" s="43"/>
      <c r="IC27" s="10"/>
      <c r="ID27" s="12"/>
      <c r="IJ27" s="39"/>
      <c r="IK27" s="40"/>
      <c r="IL27" s="40"/>
      <c r="IU27" s="39"/>
      <c r="IV27" s="40"/>
      <c r="IW27" s="40"/>
      <c r="JF27" s="39"/>
      <c r="JG27" s="40"/>
      <c r="JH27" s="40"/>
      <c r="JQ27" s="39"/>
      <c r="JR27" s="40"/>
      <c r="JS27" s="40"/>
      <c r="KB27" s="39"/>
      <c r="KC27" s="40"/>
      <c r="KD27" s="40"/>
      <c r="KM27" s="39"/>
      <c r="KN27" s="40"/>
      <c r="KO27" s="40"/>
      <c r="KX27" s="39"/>
      <c r="KY27" s="40"/>
      <c r="KZ27" s="40"/>
      <c r="LI27" s="39"/>
      <c r="LJ27" s="40"/>
      <c r="LK27" s="40"/>
    </row>
    <row r="28" spans="1:323" s="4" customFormat="1" ht="15.6" x14ac:dyDescent="0.3">
      <c r="A28" s="12"/>
      <c r="B28" s="145">
        <v>45601</v>
      </c>
      <c r="C28" s="141"/>
      <c r="D28" s="142"/>
      <c r="E28" s="142"/>
      <c r="F28" s="142"/>
      <c r="G28" s="143"/>
      <c r="H28" s="277"/>
      <c r="I28" s="144"/>
      <c r="J28" s="272">
        <f>J26-D28</f>
        <v>24921.33</v>
      </c>
      <c r="K28" s="12"/>
      <c r="M28" s="12"/>
      <c r="N28" s="145">
        <v>45601</v>
      </c>
      <c r="O28" s="141"/>
      <c r="P28" s="142"/>
      <c r="Q28" s="142"/>
      <c r="R28" s="142"/>
      <c r="S28" s="143"/>
      <c r="T28" s="277"/>
      <c r="U28" s="144"/>
      <c r="V28" s="272">
        <f>V26-P28</f>
        <v>26921.33</v>
      </c>
      <c r="W28" s="12"/>
      <c r="Y28" s="12"/>
      <c r="Z28" s="145">
        <v>45601</v>
      </c>
      <c r="AA28" s="141"/>
      <c r="AB28" s="142"/>
      <c r="AC28" s="142"/>
      <c r="AD28" s="142"/>
      <c r="AE28" s="143"/>
      <c r="AF28" s="277"/>
      <c r="AG28" s="144"/>
      <c r="AH28" s="272">
        <f>AH26-AB28</f>
        <v>28922.629999999997</v>
      </c>
      <c r="AI28" s="12"/>
      <c r="AK28" s="12"/>
      <c r="AL28" s="145">
        <v>45601</v>
      </c>
      <c r="AM28" s="141"/>
      <c r="AN28" s="142"/>
      <c r="AO28" s="142"/>
      <c r="AP28" s="142"/>
      <c r="AQ28" s="143"/>
      <c r="AR28" s="277"/>
      <c r="AS28" s="144"/>
      <c r="AT28" s="272">
        <f>AT26-AN28</f>
        <v>24921.33</v>
      </c>
      <c r="AU28" s="12"/>
      <c r="AW28" s="12"/>
      <c r="AX28" s="145">
        <v>45570</v>
      </c>
      <c r="AY28" s="141"/>
      <c r="AZ28" s="142"/>
      <c r="BA28" s="792"/>
      <c r="BB28" s="792"/>
      <c r="BC28" s="143"/>
      <c r="BD28" s="277"/>
      <c r="BE28" s="144"/>
      <c r="BF28" s="272">
        <f>BF26-AZ28</f>
        <v>36441.33</v>
      </c>
      <c r="BG28" s="12"/>
      <c r="BI28" s="12"/>
      <c r="BJ28" s="145">
        <v>45601</v>
      </c>
      <c r="BK28" s="141"/>
      <c r="BL28" s="142"/>
      <c r="BM28" s="792"/>
      <c r="BN28" s="792"/>
      <c r="BO28" s="143"/>
      <c r="BP28" s="277"/>
      <c r="BQ28" s="144"/>
      <c r="BR28" s="272">
        <f>BR26-BL28</f>
        <v>29921.33</v>
      </c>
      <c r="BS28" s="12"/>
      <c r="BU28" s="12"/>
      <c r="BV28" s="44">
        <v>44900</v>
      </c>
      <c r="BW28" s="34"/>
      <c r="BX28" s="35"/>
      <c r="BY28" s="35"/>
      <c r="BZ28" s="21"/>
      <c r="CA28" s="19"/>
      <c r="CB28" s="36"/>
      <c r="CC28" s="37">
        <f>CC26-BX28</f>
        <v>3011.0000000000036</v>
      </c>
      <c r="CD28" s="12"/>
      <c r="CF28" s="12"/>
      <c r="CG28" s="145">
        <v>45601</v>
      </c>
      <c r="CH28" s="141"/>
      <c r="CI28" s="142"/>
      <c r="CJ28" s="792"/>
      <c r="CK28" s="792"/>
      <c r="CL28" s="143"/>
      <c r="CM28" s="277"/>
      <c r="CN28" s="144"/>
      <c r="CO28" s="272">
        <f>CO26-CI28</f>
        <v>0</v>
      </c>
      <c r="CP28" s="12"/>
      <c r="CR28" s="12"/>
      <c r="CS28" s="145">
        <v>45601</v>
      </c>
      <c r="CT28" s="141"/>
      <c r="CU28" s="142"/>
      <c r="CV28" s="792"/>
      <c r="CW28" s="792"/>
      <c r="CX28" s="143"/>
      <c r="CY28" s="277"/>
      <c r="CZ28" s="144"/>
      <c r="DA28" s="272">
        <f>DA26-CU28</f>
        <v>29921.33</v>
      </c>
      <c r="DB28" s="12"/>
      <c r="DD28" s="12"/>
      <c r="DE28" s="145">
        <v>45601</v>
      </c>
      <c r="DF28" s="141"/>
      <c r="DG28" s="142"/>
      <c r="DH28" s="792"/>
      <c r="DI28" s="792"/>
      <c r="DJ28" s="143"/>
      <c r="DK28" s="277"/>
      <c r="DL28" s="144"/>
      <c r="DM28" s="272">
        <f>DM26-DG28</f>
        <v>24921.33</v>
      </c>
      <c r="DN28" s="12"/>
      <c r="DP28" s="12"/>
      <c r="DQ28" s="145">
        <v>45601</v>
      </c>
      <c r="DR28" s="141"/>
      <c r="DS28" s="142"/>
      <c r="DT28" s="792"/>
      <c r="DU28" s="792"/>
      <c r="DV28" s="143"/>
      <c r="DW28" s="277"/>
      <c r="DX28" s="144"/>
      <c r="DY28" s="272">
        <f>DY26-DS28</f>
        <v>12923.940000000002</v>
      </c>
      <c r="DZ28" s="12"/>
      <c r="EB28" s="12"/>
      <c r="EC28" s="145">
        <v>45601</v>
      </c>
      <c r="ED28" s="141"/>
      <c r="EE28" s="142"/>
      <c r="EF28" s="792"/>
      <c r="EG28" s="792"/>
      <c r="EH28" s="143"/>
      <c r="EI28" s="277"/>
      <c r="EJ28" s="144"/>
      <c r="EK28" s="272">
        <f>EK26-EE28</f>
        <v>24921.329999999998</v>
      </c>
      <c r="EL28" s="12"/>
      <c r="EN28" s="12"/>
      <c r="EO28" s="145">
        <v>45601</v>
      </c>
      <c r="EP28" s="141"/>
      <c r="EQ28" s="142"/>
      <c r="ER28" s="792"/>
      <c r="ES28" s="792"/>
      <c r="ET28" s="143"/>
      <c r="EU28" s="277"/>
      <c r="EV28" s="144"/>
      <c r="EW28" s="272">
        <f>EW26-EQ28</f>
        <v>24921.33</v>
      </c>
      <c r="EX28" s="12"/>
      <c r="EZ28" s="12"/>
      <c r="FA28" s="145">
        <v>45601</v>
      </c>
      <c r="FB28" s="141"/>
      <c r="FC28" s="142"/>
      <c r="FD28" s="792"/>
      <c r="FE28" s="792"/>
      <c r="FF28" s="143"/>
      <c r="FG28" s="277"/>
      <c r="FH28" s="144"/>
      <c r="FI28" s="272">
        <f>FI26-FC28</f>
        <v>26921.33</v>
      </c>
      <c r="FJ28" s="12"/>
      <c r="FL28" s="12"/>
      <c r="FM28" s="145">
        <v>45601</v>
      </c>
      <c r="FN28" s="141"/>
      <c r="FO28" s="142"/>
      <c r="FP28" s="792"/>
      <c r="FQ28" s="792"/>
      <c r="FR28" s="143"/>
      <c r="FS28" s="277"/>
      <c r="FT28" s="144"/>
      <c r="FU28" s="272">
        <f>FU26-FO28</f>
        <v>29921.329999999994</v>
      </c>
      <c r="FV28" s="12"/>
      <c r="FX28" s="12"/>
      <c r="FY28" s="145">
        <v>45601</v>
      </c>
      <c r="FZ28" s="141"/>
      <c r="GA28" s="142"/>
      <c r="GB28" s="792"/>
      <c r="GC28" s="792"/>
      <c r="GD28" s="143"/>
      <c r="GE28" s="277"/>
      <c r="GF28" s="144"/>
      <c r="GG28" s="272">
        <f>GG26-GA28</f>
        <v>36066.329999999994</v>
      </c>
      <c r="GH28" s="12"/>
      <c r="GJ28" s="12"/>
      <c r="GK28" s="145">
        <v>45601</v>
      </c>
      <c r="GL28" s="141"/>
      <c r="GM28" s="142"/>
      <c r="GN28" s="792"/>
      <c r="GO28" s="792"/>
      <c r="GP28" s="143"/>
      <c r="GQ28" s="277"/>
      <c r="GR28" s="144"/>
      <c r="GS28" s="272">
        <f>GS26-GM28</f>
        <v>0</v>
      </c>
      <c r="GT28" s="12"/>
      <c r="GV28" s="12"/>
      <c r="GW28" s="145">
        <v>45601</v>
      </c>
      <c r="GX28" s="141"/>
      <c r="GY28" s="142"/>
      <c r="GZ28" s="792"/>
      <c r="HA28" s="792"/>
      <c r="HB28" s="143"/>
      <c r="HC28" s="277"/>
      <c r="HD28" s="144"/>
      <c r="HE28" s="272">
        <f>HE26-GY28</f>
        <v>22421.629999999997</v>
      </c>
      <c r="HF28" s="12"/>
      <c r="HH28" s="12"/>
      <c r="HI28" s="145">
        <v>45601</v>
      </c>
      <c r="HJ28" s="141"/>
      <c r="HK28" s="142"/>
      <c r="HL28" s="792"/>
      <c r="HM28" s="792"/>
      <c r="HN28" s="143"/>
      <c r="HO28" s="277"/>
      <c r="HP28" s="144"/>
      <c r="HQ28" s="272">
        <f>HQ26-HK28</f>
        <v>33922.629999999997</v>
      </c>
      <c r="HR28" s="12"/>
      <c r="HT28" s="12"/>
      <c r="HU28" s="145">
        <v>45601</v>
      </c>
      <c r="HV28" s="141"/>
      <c r="HW28" s="142"/>
      <c r="HX28" s="792"/>
      <c r="HY28" s="792"/>
      <c r="HZ28" s="143"/>
      <c r="IA28" s="277"/>
      <c r="IB28" s="144"/>
      <c r="IC28" s="272">
        <f>IC26-HW28</f>
        <v>25922.629999999997</v>
      </c>
      <c r="ID28" s="12"/>
      <c r="IJ28" s="39"/>
      <c r="IK28" s="40"/>
      <c r="IL28" s="40"/>
      <c r="IU28" s="39"/>
      <c r="IV28" s="40"/>
      <c r="IW28" s="40"/>
      <c r="JF28" s="39"/>
      <c r="JG28" s="40"/>
      <c r="JH28" s="40"/>
      <c r="JQ28" s="39"/>
      <c r="JR28" s="40"/>
      <c r="JS28" s="40"/>
      <c r="KB28" s="39"/>
      <c r="KC28" s="40"/>
      <c r="KD28" s="40"/>
      <c r="KM28" s="39"/>
      <c r="KN28" s="40"/>
      <c r="KO28" s="40"/>
      <c r="KX28" s="39"/>
      <c r="KY28" s="40"/>
      <c r="KZ28" s="40"/>
      <c r="LI28" s="39"/>
      <c r="LJ28" s="40"/>
      <c r="LK28" s="40"/>
    </row>
    <row r="29" spans="1:323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8"/>
      <c r="BC29" s="41"/>
      <c r="BD29" s="278"/>
      <c r="BE29" s="43"/>
      <c r="BF29" s="10"/>
      <c r="BG29" s="12"/>
      <c r="BI29" s="12"/>
      <c r="BJ29" s="7"/>
      <c r="BK29" s="8"/>
      <c r="BL29" s="8"/>
      <c r="BM29" s="8"/>
      <c r="BN29" s="8"/>
      <c r="BO29" s="41"/>
      <c r="BP29" s="278"/>
      <c r="BQ29" s="43"/>
      <c r="BR29" s="10"/>
      <c r="BS29" s="12"/>
      <c r="BU29" s="12"/>
      <c r="BV29" s="7"/>
      <c r="BW29" s="8"/>
      <c r="BX29" s="8"/>
      <c r="BY29" s="8"/>
      <c r="BZ29" s="41"/>
      <c r="CA29" s="45"/>
      <c r="CB29" s="43"/>
      <c r="CC29" s="8"/>
      <c r="CD29" s="12"/>
      <c r="CF29" s="12"/>
      <c r="CG29" s="7"/>
      <c r="CH29" s="8"/>
      <c r="CI29" s="8"/>
      <c r="CJ29" s="8"/>
      <c r="CK29" s="8"/>
      <c r="CL29" s="41"/>
      <c r="CM29" s="278"/>
      <c r="CN29" s="43"/>
      <c r="CO29" s="10"/>
      <c r="CP29" s="12"/>
      <c r="CR29" s="12"/>
      <c r="CS29" s="7"/>
      <c r="CT29" s="8"/>
      <c r="CU29" s="8"/>
      <c r="CV29" s="8"/>
      <c r="CW29" s="8"/>
      <c r="CX29" s="41"/>
      <c r="CY29" s="278"/>
      <c r="CZ29" s="43"/>
      <c r="DA29" s="10"/>
      <c r="DB29" s="12"/>
      <c r="DD29" s="12"/>
      <c r="DE29" s="7"/>
      <c r="DF29" s="8"/>
      <c r="DG29" s="8"/>
      <c r="DH29" s="8"/>
      <c r="DI29" s="8"/>
      <c r="DJ29" s="41"/>
      <c r="DK29" s="278"/>
      <c r="DL29" s="43"/>
      <c r="DM29" s="10"/>
      <c r="DN29" s="12"/>
      <c r="DP29" s="12"/>
      <c r="DQ29" s="7"/>
      <c r="DR29" s="8"/>
      <c r="DS29" s="8"/>
      <c r="DT29" s="8"/>
      <c r="DU29" s="8"/>
      <c r="DV29" s="41"/>
      <c r="DW29" s="278"/>
      <c r="DX29" s="43"/>
      <c r="DY29" s="10"/>
      <c r="DZ29" s="12"/>
      <c r="EB29" s="12"/>
      <c r="EC29" s="7"/>
      <c r="ED29" s="8"/>
      <c r="EE29" s="8"/>
      <c r="EF29" s="8"/>
      <c r="EG29" s="8"/>
      <c r="EH29" s="41"/>
      <c r="EI29" s="278"/>
      <c r="EJ29" s="43"/>
      <c r="EK29" s="10"/>
      <c r="EL29" s="12"/>
      <c r="EN29" s="12"/>
      <c r="EO29" s="7"/>
      <c r="EP29" s="8"/>
      <c r="EQ29" s="8"/>
      <c r="ER29" s="8"/>
      <c r="ES29" s="8"/>
      <c r="ET29" s="41"/>
      <c r="EU29" s="278"/>
      <c r="EV29" s="43"/>
      <c r="EW29" s="10"/>
      <c r="EX29" s="12"/>
      <c r="EZ29" s="12"/>
      <c r="FA29" s="7"/>
      <c r="FB29" s="8"/>
      <c r="FC29" s="8"/>
      <c r="FD29" s="8"/>
      <c r="FE29" s="8"/>
      <c r="FF29" s="41"/>
      <c r="FG29" s="278"/>
      <c r="FH29" s="43"/>
      <c r="FI29" s="10"/>
      <c r="FJ29" s="12"/>
      <c r="FL29" s="12"/>
      <c r="FM29" s="7"/>
      <c r="FN29" s="8"/>
      <c r="FO29" s="8"/>
      <c r="FP29" s="8"/>
      <c r="FQ29" s="8"/>
      <c r="FR29" s="41"/>
      <c r="FS29" s="278"/>
      <c r="FT29" s="43"/>
      <c r="FU29" s="10"/>
      <c r="FV29" s="12"/>
      <c r="FX29" s="12"/>
      <c r="FY29" s="7"/>
      <c r="FZ29" s="8"/>
      <c r="GA29" s="8"/>
      <c r="GB29" s="8"/>
      <c r="GC29" s="8"/>
      <c r="GD29" s="41"/>
      <c r="GE29" s="278"/>
      <c r="GF29" s="43"/>
      <c r="GG29" s="10"/>
      <c r="GH29" s="12"/>
      <c r="GJ29" s="12"/>
      <c r="GK29" s="7"/>
      <c r="GL29" s="8"/>
      <c r="GM29" s="8"/>
      <c r="GN29" s="8"/>
      <c r="GO29" s="8"/>
      <c r="GP29" s="41"/>
      <c r="GQ29" s="278"/>
      <c r="GR29" s="43"/>
      <c r="GS29" s="10"/>
      <c r="GT29" s="12"/>
      <c r="GV29" s="12"/>
      <c r="GW29" s="7"/>
      <c r="GX29" s="8"/>
      <c r="GY29" s="8"/>
      <c r="GZ29" s="8"/>
      <c r="HA29" s="8"/>
      <c r="HB29" s="41"/>
      <c r="HC29" s="278"/>
      <c r="HD29" s="43"/>
      <c r="HE29" s="10"/>
      <c r="HF29" s="12"/>
      <c r="HH29" s="12"/>
      <c r="HI29" s="7"/>
      <c r="HJ29" s="8"/>
      <c r="HK29" s="8"/>
      <c r="HL29" s="8"/>
      <c r="HM29" s="8"/>
      <c r="HN29" s="41"/>
      <c r="HO29" s="278"/>
      <c r="HP29" s="43"/>
      <c r="HQ29" s="10"/>
      <c r="HR29" s="12"/>
      <c r="HT29" s="12"/>
      <c r="HU29" s="7"/>
      <c r="HV29" s="8"/>
      <c r="HW29" s="8"/>
      <c r="HX29" s="8"/>
      <c r="HY29" s="8"/>
      <c r="HZ29" s="41"/>
      <c r="IA29" s="278"/>
      <c r="IB29" s="43"/>
      <c r="IC29" s="10"/>
      <c r="ID29" s="12"/>
      <c r="IJ29" s="39"/>
      <c r="IK29" s="40"/>
      <c r="IL29" s="40"/>
      <c r="IU29" s="39"/>
      <c r="IV29" s="40"/>
      <c r="IW29" s="40"/>
      <c r="JF29" s="39"/>
      <c r="JG29" s="40"/>
      <c r="JH29" s="40"/>
      <c r="JQ29" s="39"/>
      <c r="JR29" s="40"/>
      <c r="JS29" s="40"/>
      <c r="KB29" s="39"/>
      <c r="KC29" s="40"/>
      <c r="KD29" s="40"/>
      <c r="KM29" s="39"/>
      <c r="KN29" s="40"/>
      <c r="KO29" s="40"/>
      <c r="KX29" s="39"/>
      <c r="KY29" s="40"/>
      <c r="KZ29" s="40"/>
      <c r="LI29" s="39"/>
      <c r="LJ29" s="40"/>
      <c r="LK29" s="40"/>
    </row>
    <row r="30" spans="1:323" s="4" customFormat="1" ht="15.6" x14ac:dyDescent="0.3">
      <c r="A30" s="12"/>
      <c r="B30" s="145">
        <v>45631</v>
      </c>
      <c r="C30" s="141"/>
      <c r="D30" s="142"/>
      <c r="E30" s="142"/>
      <c r="F30" s="142"/>
      <c r="G30" s="143"/>
      <c r="H30" s="279"/>
      <c r="I30" s="144"/>
      <c r="J30" s="272">
        <f>J28-D30</f>
        <v>24921.33</v>
      </c>
      <c r="K30" s="12"/>
      <c r="M30" s="12"/>
      <c r="N30" s="145">
        <v>45631</v>
      </c>
      <c r="O30" s="141"/>
      <c r="P30" s="142"/>
      <c r="Q30" s="142"/>
      <c r="R30" s="142"/>
      <c r="S30" s="143"/>
      <c r="T30" s="279"/>
      <c r="U30" s="144"/>
      <c r="V30" s="272">
        <f>V28-P30</f>
        <v>26921.33</v>
      </c>
      <c r="W30" s="12"/>
      <c r="Y30" s="12"/>
      <c r="Z30" s="145">
        <v>45631</v>
      </c>
      <c r="AA30" s="141"/>
      <c r="AB30" s="142"/>
      <c r="AC30" s="142"/>
      <c r="AD30" s="142"/>
      <c r="AE30" s="143"/>
      <c r="AF30" s="277"/>
      <c r="AG30" s="144"/>
      <c r="AH30" s="272">
        <f>AH28-AB30</f>
        <v>28922.629999999997</v>
      </c>
      <c r="AI30" s="12"/>
      <c r="AK30" s="12"/>
      <c r="AL30" s="145">
        <v>45631</v>
      </c>
      <c r="AM30" s="141"/>
      <c r="AN30" s="142"/>
      <c r="AO30" s="142"/>
      <c r="AP30" s="142"/>
      <c r="AQ30" s="143"/>
      <c r="AR30" s="277"/>
      <c r="AS30" s="144"/>
      <c r="AT30" s="272">
        <f>AT28-AN30</f>
        <v>24921.33</v>
      </c>
      <c r="AU30" s="12"/>
      <c r="AW30" s="12"/>
      <c r="AX30" s="145">
        <v>45601</v>
      </c>
      <c r="AY30" s="141"/>
      <c r="AZ30" s="142"/>
      <c r="BA30" s="142"/>
      <c r="BB30" s="142"/>
      <c r="BC30" s="143"/>
      <c r="BD30" s="277"/>
      <c r="BE30" s="144"/>
      <c r="BF30" s="272">
        <f>BF28-AZ30</f>
        <v>36441.33</v>
      </c>
      <c r="BG30" s="12"/>
      <c r="BI30" s="12"/>
      <c r="BJ30" s="145">
        <v>45631</v>
      </c>
      <c r="BK30" s="141"/>
      <c r="BL30" s="142"/>
      <c r="BM30" s="142"/>
      <c r="BN30" s="142"/>
      <c r="BO30" s="143"/>
      <c r="BP30" s="277"/>
      <c r="BQ30" s="144"/>
      <c r="BR30" s="272">
        <f>BR28-BL30</f>
        <v>29921.33</v>
      </c>
      <c r="BS30" s="12"/>
      <c r="BU30" s="12"/>
      <c r="BV30" s="44">
        <v>44931</v>
      </c>
      <c r="BW30" s="34"/>
      <c r="BX30" s="35"/>
      <c r="BY30" s="35"/>
      <c r="BZ30" s="21"/>
      <c r="CA30" s="46"/>
      <c r="CB30" s="36"/>
      <c r="CC30" s="37">
        <f>CC28-BX30</f>
        <v>3011.0000000000036</v>
      </c>
      <c r="CD30" s="12"/>
      <c r="CF30" s="12"/>
      <c r="CG30" s="145">
        <v>45631</v>
      </c>
      <c r="CH30" s="141"/>
      <c r="CI30" s="142"/>
      <c r="CJ30" s="142"/>
      <c r="CK30" s="142"/>
      <c r="CL30" s="143"/>
      <c r="CM30" s="277"/>
      <c r="CN30" s="144"/>
      <c r="CO30" s="272">
        <f>CO28-CI30</f>
        <v>0</v>
      </c>
      <c r="CP30" s="12"/>
      <c r="CR30" s="12"/>
      <c r="CS30" s="145">
        <v>45631</v>
      </c>
      <c r="CT30" s="141"/>
      <c r="CU30" s="142"/>
      <c r="CV30" s="142"/>
      <c r="CW30" s="142"/>
      <c r="CX30" s="143"/>
      <c r="CY30" s="277"/>
      <c r="CZ30" s="144"/>
      <c r="DA30" s="272">
        <f>DA28-CU30</f>
        <v>29921.33</v>
      </c>
      <c r="DB30" s="12"/>
      <c r="DD30" s="12"/>
      <c r="DE30" s="145">
        <v>45631</v>
      </c>
      <c r="DF30" s="141"/>
      <c r="DG30" s="142"/>
      <c r="DH30" s="142"/>
      <c r="DI30" s="142"/>
      <c r="DJ30" s="143"/>
      <c r="DK30" s="277"/>
      <c r="DL30" s="144"/>
      <c r="DM30" s="272">
        <f>DM28-DG30</f>
        <v>24921.33</v>
      </c>
      <c r="DN30" s="12"/>
      <c r="DP30" s="12"/>
      <c r="DQ30" s="145">
        <v>45631</v>
      </c>
      <c r="DR30" s="141"/>
      <c r="DS30" s="142"/>
      <c r="DT30" s="142"/>
      <c r="DU30" s="142"/>
      <c r="DV30" s="143"/>
      <c r="DW30" s="277"/>
      <c r="DX30" s="144"/>
      <c r="DY30" s="272">
        <f>DY28-DS30</f>
        <v>12923.940000000002</v>
      </c>
      <c r="DZ30" s="12"/>
      <c r="EB30" s="12"/>
      <c r="EC30" s="145">
        <v>45631</v>
      </c>
      <c r="ED30" s="141"/>
      <c r="EE30" s="142"/>
      <c r="EF30" s="142"/>
      <c r="EG30" s="142"/>
      <c r="EH30" s="143"/>
      <c r="EI30" s="277"/>
      <c r="EJ30" s="144"/>
      <c r="EK30" s="272">
        <f>EK28-EE30</f>
        <v>24921.329999999998</v>
      </c>
      <c r="EL30" s="12"/>
      <c r="EN30" s="12"/>
      <c r="EO30" s="145">
        <v>45631</v>
      </c>
      <c r="EP30" s="141"/>
      <c r="EQ30" s="142"/>
      <c r="ER30" s="142"/>
      <c r="ES30" s="142"/>
      <c r="ET30" s="143"/>
      <c r="EU30" s="277"/>
      <c r="EV30" s="144"/>
      <c r="EW30" s="272">
        <f>EW28-EQ30</f>
        <v>24921.33</v>
      </c>
      <c r="EX30" s="12"/>
      <c r="EZ30" s="12"/>
      <c r="FA30" s="145">
        <v>45631</v>
      </c>
      <c r="FB30" s="141"/>
      <c r="FC30" s="142"/>
      <c r="FD30" s="142"/>
      <c r="FE30" s="142"/>
      <c r="FF30" s="143"/>
      <c r="FG30" s="277"/>
      <c r="FH30" s="144"/>
      <c r="FI30" s="272">
        <f>FI28-FC30</f>
        <v>26921.33</v>
      </c>
      <c r="FJ30" s="12"/>
      <c r="FL30" s="12"/>
      <c r="FM30" s="145">
        <v>45631</v>
      </c>
      <c r="FN30" s="141"/>
      <c r="FO30" s="142"/>
      <c r="FP30" s="142"/>
      <c r="FQ30" s="142"/>
      <c r="FR30" s="143"/>
      <c r="FS30" s="277"/>
      <c r="FT30" s="144"/>
      <c r="FU30" s="272">
        <f>FU28-FO30</f>
        <v>29921.329999999994</v>
      </c>
      <c r="FV30" s="12"/>
      <c r="FX30" s="12"/>
      <c r="FY30" s="145">
        <v>45631</v>
      </c>
      <c r="FZ30" s="141"/>
      <c r="GA30" s="142"/>
      <c r="GB30" s="142"/>
      <c r="GC30" s="142"/>
      <c r="GD30" s="143"/>
      <c r="GE30" s="277"/>
      <c r="GF30" s="144"/>
      <c r="GG30" s="272">
        <f>GG28-GA30</f>
        <v>36066.329999999994</v>
      </c>
      <c r="GH30" s="12"/>
      <c r="GJ30" s="12"/>
      <c r="GK30" s="145">
        <v>45631</v>
      </c>
      <c r="GL30" s="141"/>
      <c r="GM30" s="142"/>
      <c r="GN30" s="142"/>
      <c r="GO30" s="142"/>
      <c r="GP30" s="143"/>
      <c r="GQ30" s="277"/>
      <c r="GR30" s="144"/>
      <c r="GS30" s="272">
        <f>GS28-GM30</f>
        <v>0</v>
      </c>
      <c r="GT30" s="12"/>
      <c r="GV30" s="12"/>
      <c r="GW30" s="145">
        <v>45631</v>
      </c>
      <c r="GX30" s="141"/>
      <c r="GY30" s="142"/>
      <c r="GZ30" s="142"/>
      <c r="HA30" s="142"/>
      <c r="HB30" s="143"/>
      <c r="HC30" s="277"/>
      <c r="HD30" s="144"/>
      <c r="HE30" s="272">
        <f>HE28-GY30</f>
        <v>22421.629999999997</v>
      </c>
      <c r="HF30" s="12"/>
      <c r="HH30" s="12"/>
      <c r="HI30" s="145">
        <v>45631</v>
      </c>
      <c r="HJ30" s="141"/>
      <c r="HK30" s="142"/>
      <c r="HL30" s="142"/>
      <c r="HM30" s="142"/>
      <c r="HN30" s="143"/>
      <c r="HO30" s="277"/>
      <c r="HP30" s="144"/>
      <c r="HQ30" s="272">
        <f>HQ28-HK30</f>
        <v>33922.629999999997</v>
      </c>
      <c r="HR30" s="12"/>
      <c r="HT30" s="12"/>
      <c r="HU30" s="145">
        <v>45631</v>
      </c>
      <c r="HV30" s="141"/>
      <c r="HW30" s="142"/>
      <c r="HX30" s="142"/>
      <c r="HY30" s="142"/>
      <c r="HZ30" s="143"/>
      <c r="IA30" s="277"/>
      <c r="IB30" s="144"/>
      <c r="IC30" s="272">
        <f>IC28-HW30</f>
        <v>25922.629999999997</v>
      </c>
      <c r="ID30" s="12"/>
      <c r="IJ30" s="39"/>
      <c r="IK30" s="40"/>
      <c r="IL30" s="40"/>
      <c r="IU30" s="39"/>
      <c r="IV30" s="40"/>
      <c r="IW30" s="40"/>
      <c r="JF30" s="39"/>
      <c r="JG30" s="40"/>
      <c r="JH30" s="40"/>
      <c r="JQ30" s="39"/>
      <c r="JR30" s="40"/>
      <c r="JS30" s="40"/>
      <c r="KB30" s="39"/>
      <c r="KC30" s="40"/>
      <c r="KD30" s="40"/>
      <c r="KM30" s="39"/>
      <c r="KN30" s="40"/>
      <c r="KO30" s="40"/>
      <c r="KX30" s="39"/>
      <c r="KY30" s="40"/>
      <c r="KZ30" s="40"/>
      <c r="LI30" s="39"/>
      <c r="LJ30" s="40"/>
      <c r="LK30" s="40"/>
    </row>
    <row r="31" spans="1:323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8"/>
      <c r="BC31" s="41"/>
      <c r="BD31" s="278"/>
      <c r="BE31" s="43"/>
      <c r="BF31" s="10"/>
      <c r="BG31" s="12"/>
      <c r="BI31" s="12"/>
      <c r="BJ31" s="7"/>
      <c r="BK31" s="8"/>
      <c r="BL31" s="8"/>
      <c r="BM31" s="8"/>
      <c r="BN31" s="8"/>
      <c r="BO31" s="41"/>
      <c r="BP31" s="278"/>
      <c r="BQ31" s="43"/>
      <c r="BR31" s="10"/>
      <c r="BS31" s="12"/>
      <c r="BU31" s="12"/>
      <c r="BV31" s="7"/>
      <c r="BW31" s="8"/>
      <c r="BX31" s="8"/>
      <c r="BY31" s="8"/>
      <c r="BZ31" s="41"/>
      <c r="CA31" s="45"/>
      <c r="CB31" s="43"/>
      <c r="CC31" s="8"/>
      <c r="CD31" s="12"/>
      <c r="CF31" s="12"/>
      <c r="CG31" s="7"/>
      <c r="CH31" s="8"/>
      <c r="CI31" s="8"/>
      <c r="CJ31" s="8"/>
      <c r="CK31" s="8"/>
      <c r="CL31" s="41"/>
      <c r="CM31" s="278"/>
      <c r="CN31" s="43"/>
      <c r="CO31" s="10"/>
      <c r="CP31" s="12"/>
      <c r="CR31" s="12"/>
      <c r="CS31" s="7"/>
      <c r="CT31" s="8"/>
      <c r="CU31" s="8"/>
      <c r="CV31" s="8"/>
      <c r="CW31" s="8"/>
      <c r="CX31" s="41"/>
      <c r="CY31" s="278"/>
      <c r="CZ31" s="43"/>
      <c r="DA31" s="10"/>
      <c r="DB31" s="12"/>
      <c r="DD31" s="12"/>
      <c r="DE31" s="7"/>
      <c r="DF31" s="8"/>
      <c r="DG31" s="8"/>
      <c r="DH31" s="8"/>
      <c r="DI31" s="8"/>
      <c r="DJ31" s="41"/>
      <c r="DK31" s="278"/>
      <c r="DL31" s="43"/>
      <c r="DM31" s="10"/>
      <c r="DN31" s="12"/>
      <c r="DP31" s="12"/>
      <c r="DQ31" s="7"/>
      <c r="DR31" s="8"/>
      <c r="DS31" s="8"/>
      <c r="DT31" s="8"/>
      <c r="DU31" s="8"/>
      <c r="DV31" s="41"/>
      <c r="DW31" s="278"/>
      <c r="DX31" s="43"/>
      <c r="DY31" s="10"/>
      <c r="DZ31" s="12"/>
      <c r="EB31" s="12"/>
      <c r="EC31" s="7"/>
      <c r="ED31" s="8"/>
      <c r="EE31" s="8"/>
      <c r="EF31" s="8"/>
      <c r="EG31" s="8"/>
      <c r="EH31" s="41"/>
      <c r="EI31" s="278"/>
      <c r="EJ31" s="43"/>
      <c r="EK31" s="10"/>
      <c r="EL31" s="12"/>
      <c r="EN31" s="12"/>
      <c r="EO31" s="7"/>
      <c r="EP31" s="8"/>
      <c r="EQ31" s="8"/>
      <c r="ER31" s="8"/>
      <c r="ES31" s="8"/>
      <c r="ET31" s="41"/>
      <c r="EU31" s="278"/>
      <c r="EV31" s="43"/>
      <c r="EW31" s="10"/>
      <c r="EX31" s="12"/>
      <c r="EZ31" s="12"/>
      <c r="FA31" s="7"/>
      <c r="FB31" s="8"/>
      <c r="FC31" s="8"/>
      <c r="FD31" s="8"/>
      <c r="FE31" s="8"/>
      <c r="FF31" s="41"/>
      <c r="FG31" s="278"/>
      <c r="FH31" s="43"/>
      <c r="FI31" s="10"/>
      <c r="FJ31" s="12"/>
      <c r="FL31" s="12"/>
      <c r="FM31" s="7"/>
      <c r="FN31" s="8"/>
      <c r="FO31" s="8"/>
      <c r="FP31" s="8"/>
      <c r="FQ31" s="8"/>
      <c r="FR31" s="41"/>
      <c r="FS31" s="278"/>
      <c r="FT31" s="43"/>
      <c r="FU31" s="10"/>
      <c r="FV31" s="12"/>
      <c r="FX31" s="12"/>
      <c r="FY31" s="7"/>
      <c r="FZ31" s="8"/>
      <c r="GA31" s="8"/>
      <c r="GB31" s="8"/>
      <c r="GC31" s="8"/>
      <c r="GD31" s="41"/>
      <c r="GE31" s="278"/>
      <c r="GF31" s="43"/>
      <c r="GG31" s="10"/>
      <c r="GH31" s="12"/>
      <c r="GJ31" s="12"/>
      <c r="GK31" s="7"/>
      <c r="GL31" s="8"/>
      <c r="GM31" s="8"/>
      <c r="GN31" s="8"/>
      <c r="GO31" s="8"/>
      <c r="GP31" s="41"/>
      <c r="GQ31" s="278"/>
      <c r="GR31" s="43"/>
      <c r="GS31" s="10"/>
      <c r="GT31" s="12"/>
      <c r="GV31" s="12"/>
      <c r="GW31" s="7"/>
      <c r="GX31" s="8"/>
      <c r="GY31" s="8"/>
      <c r="GZ31" s="8"/>
      <c r="HA31" s="8"/>
      <c r="HB31" s="41"/>
      <c r="HC31" s="278"/>
      <c r="HD31" s="43"/>
      <c r="HE31" s="10"/>
      <c r="HF31" s="12"/>
      <c r="HH31" s="12"/>
      <c r="HI31" s="7"/>
      <c r="HJ31" s="8"/>
      <c r="HK31" s="8"/>
      <c r="HL31" s="8"/>
      <c r="HM31" s="8"/>
      <c r="HN31" s="41"/>
      <c r="HO31" s="278"/>
      <c r="HP31" s="43"/>
      <c r="HQ31" s="10"/>
      <c r="HR31" s="12"/>
      <c r="HT31" s="12"/>
      <c r="HU31" s="7"/>
      <c r="HV31" s="8"/>
      <c r="HW31" s="8"/>
      <c r="HX31" s="8"/>
      <c r="HY31" s="8"/>
      <c r="HZ31" s="41"/>
      <c r="IA31" s="278"/>
      <c r="IB31" s="43"/>
      <c r="IC31" s="10"/>
      <c r="ID31" s="12"/>
      <c r="IJ31" s="39"/>
      <c r="IK31" s="40"/>
      <c r="IL31" s="40"/>
      <c r="IU31" s="39"/>
      <c r="IV31" s="40"/>
      <c r="IW31" s="40"/>
      <c r="JF31" s="39"/>
      <c r="JG31" s="40"/>
      <c r="JH31" s="40"/>
      <c r="JQ31" s="39"/>
      <c r="JR31" s="40"/>
      <c r="JS31" s="40"/>
      <c r="KB31" s="39"/>
      <c r="KC31" s="40"/>
      <c r="KD31" s="40"/>
      <c r="KM31" s="39"/>
      <c r="KN31" s="40"/>
      <c r="KO31" s="40"/>
      <c r="KX31" s="39"/>
      <c r="KY31" s="40"/>
      <c r="KZ31" s="40"/>
      <c r="LI31" s="39"/>
      <c r="LJ31" s="40"/>
      <c r="LK31" s="40"/>
    </row>
    <row r="32" spans="1:323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24921.33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26921.33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28922.629999999997</v>
      </c>
      <c r="AI32" s="12"/>
      <c r="AK32" s="12"/>
      <c r="AL32" s="145">
        <v>45662</v>
      </c>
      <c r="AM32" s="141"/>
      <c r="AN32" s="142"/>
      <c r="AO32" s="142"/>
      <c r="AP32" s="142"/>
      <c r="AQ32" s="143"/>
      <c r="AR32" s="277"/>
      <c r="AS32" s="144"/>
      <c r="AT32" s="272">
        <f>AT30-AN32</f>
        <v>24921.33</v>
      </c>
      <c r="AU32" s="12"/>
      <c r="AW32" s="12"/>
      <c r="AX32" s="145">
        <v>45631</v>
      </c>
      <c r="AY32" s="141"/>
      <c r="AZ32" s="142"/>
      <c r="BA32" s="142"/>
      <c r="BB32" s="142"/>
      <c r="BC32" s="143"/>
      <c r="BD32" s="277"/>
      <c r="BE32" s="144"/>
      <c r="BF32" s="272">
        <f>BF30-AZ32</f>
        <v>36441.33</v>
      </c>
      <c r="BG32" s="12"/>
      <c r="BI32" s="12"/>
      <c r="BJ32" s="145">
        <v>45662</v>
      </c>
      <c r="BK32" s="141"/>
      <c r="BL32" s="142"/>
      <c r="BM32" s="792"/>
      <c r="BN32" s="792"/>
      <c r="BO32" s="143"/>
      <c r="BP32" s="277"/>
      <c r="BQ32" s="144"/>
      <c r="BR32" s="272">
        <f>BR30-BL32</f>
        <v>29921.33</v>
      </c>
      <c r="BS32" s="12"/>
      <c r="BU32" s="12"/>
      <c r="BV32" s="44">
        <v>44962</v>
      </c>
      <c r="BW32" s="34"/>
      <c r="BX32" s="35"/>
      <c r="BY32" s="35"/>
      <c r="BZ32" s="21"/>
      <c r="CA32" s="19"/>
      <c r="CB32" s="36"/>
      <c r="CC32" s="37">
        <f>CC30-BX32</f>
        <v>3011.0000000000036</v>
      </c>
      <c r="CD32" s="12"/>
      <c r="CF32" s="12"/>
      <c r="CG32" s="145">
        <v>45662</v>
      </c>
      <c r="CH32" s="141"/>
      <c r="CI32" s="142"/>
      <c r="CJ32" s="792"/>
      <c r="CK32" s="792"/>
      <c r="CL32" s="143"/>
      <c r="CM32" s="277"/>
      <c r="CN32" s="144"/>
      <c r="CO32" s="272">
        <f>CO30-CI32</f>
        <v>0</v>
      </c>
      <c r="CP32" s="12"/>
      <c r="CR32" s="12"/>
      <c r="CS32" s="145">
        <v>45662</v>
      </c>
      <c r="CT32" s="141"/>
      <c r="CU32" s="142"/>
      <c r="CV32" s="792"/>
      <c r="CW32" s="792"/>
      <c r="CX32" s="143"/>
      <c r="CY32" s="277"/>
      <c r="CZ32" s="144"/>
      <c r="DA32" s="272">
        <f>DA30-CU32</f>
        <v>29921.33</v>
      </c>
      <c r="DB32" s="12"/>
      <c r="DD32" s="12"/>
      <c r="DE32" s="145">
        <v>45662</v>
      </c>
      <c r="DF32" s="141"/>
      <c r="DG32" s="142"/>
      <c r="DH32" s="792"/>
      <c r="DI32" s="792"/>
      <c r="DJ32" s="143"/>
      <c r="DK32" s="277"/>
      <c r="DL32" s="144"/>
      <c r="DM32" s="272">
        <f>DM30-DG32</f>
        <v>24921.33</v>
      </c>
      <c r="DN32" s="12"/>
      <c r="DP32" s="12"/>
      <c r="DQ32" s="145">
        <v>45662</v>
      </c>
      <c r="DR32" s="141"/>
      <c r="DS32" s="142"/>
      <c r="DT32" s="792"/>
      <c r="DU32" s="792"/>
      <c r="DV32" s="143"/>
      <c r="DW32" s="277"/>
      <c r="DX32" s="144"/>
      <c r="DY32" s="272">
        <f>DY30-DS32</f>
        <v>12923.940000000002</v>
      </c>
      <c r="DZ32" s="12"/>
      <c r="EB32" s="12"/>
      <c r="EC32" s="145">
        <v>45662</v>
      </c>
      <c r="ED32" s="141"/>
      <c r="EE32" s="142"/>
      <c r="EF32" s="792"/>
      <c r="EG32" s="792"/>
      <c r="EH32" s="143"/>
      <c r="EI32" s="277"/>
      <c r="EJ32" s="144"/>
      <c r="EK32" s="272">
        <f>EK30-EE32</f>
        <v>24921.329999999998</v>
      </c>
      <c r="EL32" s="12"/>
      <c r="EN32" s="12"/>
      <c r="EO32" s="145">
        <v>45662</v>
      </c>
      <c r="EP32" s="141"/>
      <c r="EQ32" s="142"/>
      <c r="ER32" s="792"/>
      <c r="ES32" s="792"/>
      <c r="ET32" s="143"/>
      <c r="EU32" s="277"/>
      <c r="EV32" s="144"/>
      <c r="EW32" s="272">
        <f>EW30-EQ32</f>
        <v>24921.33</v>
      </c>
      <c r="EX32" s="12"/>
      <c r="EZ32" s="12"/>
      <c r="FA32" s="145">
        <v>45662</v>
      </c>
      <c r="FB32" s="141"/>
      <c r="FC32" s="142"/>
      <c r="FD32" s="792"/>
      <c r="FE32" s="792"/>
      <c r="FF32" s="143"/>
      <c r="FG32" s="277"/>
      <c r="FH32" s="144"/>
      <c r="FI32" s="272">
        <f>FI30-FC32</f>
        <v>26921.33</v>
      </c>
      <c r="FJ32" s="12"/>
      <c r="FL32" s="12"/>
      <c r="FM32" s="145">
        <v>45662</v>
      </c>
      <c r="FN32" s="141"/>
      <c r="FO32" s="142"/>
      <c r="FP32" s="792"/>
      <c r="FQ32" s="792"/>
      <c r="FR32" s="143"/>
      <c r="FS32" s="277"/>
      <c r="FT32" s="144"/>
      <c r="FU32" s="272">
        <f>FU30-FO32</f>
        <v>29921.329999999994</v>
      </c>
      <c r="FV32" s="12"/>
      <c r="FX32" s="12"/>
      <c r="FY32" s="145">
        <v>45662</v>
      </c>
      <c r="FZ32" s="141"/>
      <c r="GA32" s="142"/>
      <c r="GB32" s="792"/>
      <c r="GC32" s="792"/>
      <c r="GD32" s="143"/>
      <c r="GE32" s="277"/>
      <c r="GF32" s="144"/>
      <c r="GG32" s="272">
        <f>GG30-GA32</f>
        <v>36066.329999999994</v>
      </c>
      <c r="GH32" s="12"/>
      <c r="GJ32" s="12"/>
      <c r="GK32" s="145">
        <v>45662</v>
      </c>
      <c r="GL32" s="141"/>
      <c r="GM32" s="142"/>
      <c r="GN32" s="792"/>
      <c r="GO32" s="792"/>
      <c r="GP32" s="143"/>
      <c r="GQ32" s="277"/>
      <c r="GR32" s="144"/>
      <c r="GS32" s="272">
        <f>GS30-GM32</f>
        <v>0</v>
      </c>
      <c r="GT32" s="12"/>
      <c r="GV32" s="12"/>
      <c r="GW32" s="145">
        <v>45662</v>
      </c>
      <c r="GX32" s="141"/>
      <c r="GY32" s="142"/>
      <c r="GZ32" s="792"/>
      <c r="HA32" s="792"/>
      <c r="HB32" s="143"/>
      <c r="HC32" s="277"/>
      <c r="HD32" s="144"/>
      <c r="HE32" s="272">
        <f>HE30-GY32</f>
        <v>22421.629999999997</v>
      </c>
      <c r="HF32" s="12"/>
      <c r="HH32" s="12"/>
      <c r="HI32" s="145">
        <v>45662</v>
      </c>
      <c r="HJ32" s="141"/>
      <c r="HK32" s="142"/>
      <c r="HL32" s="792"/>
      <c r="HM32" s="792"/>
      <c r="HN32" s="143"/>
      <c r="HO32" s="277"/>
      <c r="HP32" s="144"/>
      <c r="HQ32" s="272">
        <f>HQ30-HK32</f>
        <v>33922.629999999997</v>
      </c>
      <c r="HR32" s="12"/>
      <c r="HT32" s="12"/>
      <c r="HU32" s="145">
        <v>45662</v>
      </c>
      <c r="HV32" s="141"/>
      <c r="HW32" s="142"/>
      <c r="HX32" s="792"/>
      <c r="HY32" s="792"/>
      <c r="HZ32" s="143"/>
      <c r="IA32" s="277"/>
      <c r="IB32" s="144"/>
      <c r="IC32" s="272">
        <f>IC30-HW32</f>
        <v>25922.629999999997</v>
      </c>
      <c r="ID32" s="12"/>
      <c r="IJ32" s="39"/>
      <c r="IK32" s="40"/>
      <c r="IL32" s="40"/>
      <c r="IU32" s="39"/>
      <c r="IV32" s="40"/>
      <c r="IW32" s="40"/>
      <c r="JF32" s="39"/>
      <c r="JG32" s="40"/>
      <c r="JH32" s="40"/>
      <c r="JQ32" s="39"/>
      <c r="JR32" s="40"/>
      <c r="JS32" s="40"/>
      <c r="KB32" s="39"/>
      <c r="KC32" s="40"/>
      <c r="KD32" s="40"/>
      <c r="KM32" s="39"/>
      <c r="KN32" s="40"/>
      <c r="KO32" s="40"/>
      <c r="KX32" s="39"/>
      <c r="KY32" s="40"/>
      <c r="KZ32" s="40"/>
      <c r="LI32" s="39"/>
      <c r="LJ32" s="40"/>
      <c r="LK32" s="40"/>
    </row>
    <row r="33" spans="1:323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8"/>
      <c r="BC33" s="41"/>
      <c r="BD33" s="278"/>
      <c r="BE33" s="43"/>
      <c r="BF33" s="10"/>
      <c r="BG33" s="12"/>
      <c r="BI33" s="12"/>
      <c r="BJ33" s="7"/>
      <c r="BK33" s="8"/>
      <c r="BL33" s="8"/>
      <c r="BM33" s="8"/>
      <c r="BN33" s="8"/>
      <c r="BO33" s="41"/>
      <c r="BP33" s="278"/>
      <c r="BQ33" s="43"/>
      <c r="BR33" s="10"/>
      <c r="BS33" s="12"/>
      <c r="BU33" s="12"/>
      <c r="BV33" s="7"/>
      <c r="BW33" s="8"/>
      <c r="BX33" s="8"/>
      <c r="BY33" s="8"/>
      <c r="BZ33" s="41"/>
      <c r="CA33" s="45"/>
      <c r="CB33" s="43"/>
      <c r="CC33" s="8"/>
      <c r="CD33" s="12"/>
      <c r="CF33" s="12"/>
      <c r="CG33" s="7"/>
      <c r="CH33" s="8"/>
      <c r="CI33" s="8"/>
      <c r="CJ33" s="8"/>
      <c r="CK33" s="8"/>
      <c r="CL33" s="41"/>
      <c r="CM33" s="278"/>
      <c r="CN33" s="43"/>
      <c r="CO33" s="10"/>
      <c r="CP33" s="12"/>
      <c r="CR33" s="12"/>
      <c r="CS33" s="7"/>
      <c r="CT33" s="8"/>
      <c r="CU33" s="8"/>
      <c r="CV33" s="8"/>
      <c r="CW33" s="8"/>
      <c r="CX33" s="41"/>
      <c r="CY33" s="278"/>
      <c r="CZ33" s="43"/>
      <c r="DA33" s="10"/>
      <c r="DB33" s="12"/>
      <c r="DD33" s="12"/>
      <c r="DE33" s="7"/>
      <c r="DF33" s="8"/>
      <c r="DG33" s="8"/>
      <c r="DH33" s="8"/>
      <c r="DI33" s="8"/>
      <c r="DJ33" s="41"/>
      <c r="DK33" s="278"/>
      <c r="DL33" s="43"/>
      <c r="DM33" s="10"/>
      <c r="DN33" s="12"/>
      <c r="DP33" s="12"/>
      <c r="DQ33" s="7"/>
      <c r="DR33" s="8"/>
      <c r="DS33" s="8"/>
      <c r="DT33" s="8"/>
      <c r="DU33" s="8"/>
      <c r="DV33" s="41"/>
      <c r="DW33" s="278"/>
      <c r="DX33" s="43"/>
      <c r="DY33" s="10"/>
      <c r="DZ33" s="12"/>
      <c r="EB33" s="12"/>
      <c r="EC33" s="7"/>
      <c r="ED33" s="8"/>
      <c r="EE33" s="8"/>
      <c r="EF33" s="8"/>
      <c r="EG33" s="8"/>
      <c r="EH33" s="41"/>
      <c r="EI33" s="278"/>
      <c r="EJ33" s="43"/>
      <c r="EK33" s="10"/>
      <c r="EL33" s="12"/>
      <c r="EN33" s="12"/>
      <c r="EO33" s="7"/>
      <c r="EP33" s="8"/>
      <c r="EQ33" s="8"/>
      <c r="ER33" s="8"/>
      <c r="ES33" s="8"/>
      <c r="ET33" s="41"/>
      <c r="EU33" s="278"/>
      <c r="EV33" s="43"/>
      <c r="EW33" s="10"/>
      <c r="EX33" s="12"/>
      <c r="EZ33" s="12"/>
      <c r="FA33" s="7"/>
      <c r="FB33" s="8"/>
      <c r="FC33" s="8"/>
      <c r="FD33" s="8"/>
      <c r="FE33" s="8"/>
      <c r="FF33" s="41"/>
      <c r="FG33" s="278"/>
      <c r="FH33" s="43"/>
      <c r="FI33" s="10"/>
      <c r="FJ33" s="12"/>
      <c r="FL33" s="12"/>
      <c r="FM33" s="7"/>
      <c r="FN33" s="8"/>
      <c r="FO33" s="8"/>
      <c r="FP33" s="8"/>
      <c r="FQ33" s="8"/>
      <c r="FR33" s="41"/>
      <c r="FS33" s="278"/>
      <c r="FT33" s="43"/>
      <c r="FU33" s="10"/>
      <c r="FV33" s="12"/>
      <c r="FX33" s="12"/>
      <c r="FY33" s="7"/>
      <c r="FZ33" s="8"/>
      <c r="GA33" s="8"/>
      <c r="GB33" s="8"/>
      <c r="GC33" s="8"/>
      <c r="GD33" s="41"/>
      <c r="GE33" s="278"/>
      <c r="GF33" s="43"/>
      <c r="GG33" s="10"/>
      <c r="GH33" s="12"/>
      <c r="GJ33" s="12"/>
      <c r="GK33" s="7"/>
      <c r="GL33" s="8"/>
      <c r="GM33" s="8"/>
      <c r="GN33" s="8"/>
      <c r="GO33" s="8"/>
      <c r="GP33" s="41"/>
      <c r="GQ33" s="278"/>
      <c r="GR33" s="43"/>
      <c r="GS33" s="10"/>
      <c r="GT33" s="12"/>
      <c r="GV33" s="12"/>
      <c r="GW33" s="7"/>
      <c r="GX33" s="8"/>
      <c r="GY33" s="8"/>
      <c r="GZ33" s="8"/>
      <c r="HA33" s="8"/>
      <c r="HB33" s="41"/>
      <c r="HC33" s="278"/>
      <c r="HD33" s="43"/>
      <c r="HE33" s="10"/>
      <c r="HF33" s="12"/>
      <c r="HH33" s="12"/>
      <c r="HI33" s="7"/>
      <c r="HJ33" s="8"/>
      <c r="HK33" s="8"/>
      <c r="HL33" s="8"/>
      <c r="HM33" s="8"/>
      <c r="HN33" s="41"/>
      <c r="HO33" s="278"/>
      <c r="HP33" s="43"/>
      <c r="HQ33" s="10"/>
      <c r="HR33" s="12"/>
      <c r="HT33" s="12"/>
      <c r="HU33" s="7"/>
      <c r="HV33" s="8"/>
      <c r="HW33" s="8"/>
      <c r="HX33" s="8"/>
      <c r="HY33" s="8"/>
      <c r="HZ33" s="41"/>
      <c r="IA33" s="278"/>
      <c r="IB33" s="43"/>
      <c r="IC33" s="10"/>
      <c r="ID33" s="12"/>
      <c r="IJ33" s="39"/>
      <c r="IK33" s="40"/>
      <c r="IL33" s="40"/>
      <c r="IU33" s="39"/>
      <c r="IV33" s="40"/>
      <c r="IW33" s="40"/>
      <c r="JF33" s="39"/>
      <c r="JG33" s="40"/>
      <c r="JH33" s="40"/>
      <c r="JQ33" s="39"/>
      <c r="JR33" s="40"/>
      <c r="JS33" s="40"/>
      <c r="KB33" s="39"/>
      <c r="KC33" s="40"/>
      <c r="KD33" s="40"/>
      <c r="KM33" s="39"/>
      <c r="KN33" s="40"/>
      <c r="KO33" s="40"/>
      <c r="KX33" s="39"/>
      <c r="KY33" s="40"/>
      <c r="KZ33" s="40"/>
      <c r="LI33" s="39"/>
      <c r="LJ33" s="40"/>
      <c r="LK33" s="40"/>
    </row>
    <row r="34" spans="1:323" s="4" customFormat="1" ht="15.6" x14ac:dyDescent="0.3">
      <c r="A34" s="12"/>
      <c r="B34" s="145">
        <v>45693</v>
      </c>
      <c r="C34" s="141"/>
      <c r="D34" s="142"/>
      <c r="E34" s="142"/>
      <c r="F34" s="142"/>
      <c r="G34" s="143"/>
      <c r="H34" s="277"/>
      <c r="I34" s="144"/>
      <c r="J34" s="272">
        <f>J32-D34</f>
        <v>24921.33</v>
      </c>
      <c r="K34" s="12"/>
      <c r="M34" s="12"/>
      <c r="N34" s="145">
        <v>45693</v>
      </c>
      <c r="O34" s="141"/>
      <c r="P34" s="142"/>
      <c r="Q34" s="142"/>
      <c r="R34" s="142"/>
      <c r="S34" s="143"/>
      <c r="T34" s="277"/>
      <c r="U34" s="144"/>
      <c r="V34" s="272">
        <f>V32-P34</f>
        <v>26921.33</v>
      </c>
      <c r="W34" s="12"/>
      <c r="Y34" s="12"/>
      <c r="Z34" s="145">
        <v>45693</v>
      </c>
      <c r="AA34" s="141"/>
      <c r="AB34" s="142"/>
      <c r="AC34" s="142"/>
      <c r="AD34" s="142"/>
      <c r="AE34" s="143"/>
      <c r="AF34" s="277"/>
      <c r="AG34" s="144"/>
      <c r="AH34" s="272">
        <f>AH32-AB34</f>
        <v>28922.629999999997</v>
      </c>
      <c r="AI34" s="12"/>
      <c r="AK34" s="12"/>
      <c r="AL34" s="145">
        <v>45693</v>
      </c>
      <c r="AM34" s="141"/>
      <c r="AN34" s="142"/>
      <c r="AO34" s="142"/>
      <c r="AP34" s="142"/>
      <c r="AQ34" s="143"/>
      <c r="AR34" s="277"/>
      <c r="AS34" s="144"/>
      <c r="AT34" s="272">
        <f>AT32-AN34</f>
        <v>24921.33</v>
      </c>
      <c r="AU34" s="12"/>
      <c r="AW34" s="12"/>
      <c r="AX34" s="145">
        <v>45662</v>
      </c>
      <c r="AY34" s="141"/>
      <c r="AZ34" s="142"/>
      <c r="BA34" s="792"/>
      <c r="BB34" s="792"/>
      <c r="BC34" s="143"/>
      <c r="BD34" s="277"/>
      <c r="BE34" s="144"/>
      <c r="BF34" s="272">
        <f>BF32-AZ34</f>
        <v>36441.33</v>
      </c>
      <c r="BG34" s="12"/>
      <c r="BI34" s="12"/>
      <c r="BJ34" s="145">
        <v>45693</v>
      </c>
      <c r="BK34" s="141"/>
      <c r="BL34" s="142"/>
      <c r="BM34" s="792"/>
      <c r="BN34" s="792"/>
      <c r="BO34" s="143"/>
      <c r="BP34" s="277"/>
      <c r="BQ34" s="144"/>
      <c r="BR34" s="272">
        <f>BR32-BL34</f>
        <v>29921.33</v>
      </c>
      <c r="BS34" s="12"/>
      <c r="BU34" s="12"/>
      <c r="BV34" s="44">
        <v>44990</v>
      </c>
      <c r="BW34" s="34"/>
      <c r="BX34" s="35"/>
      <c r="BY34" s="35"/>
      <c r="BZ34" s="21"/>
      <c r="CA34" s="19"/>
      <c r="CB34" s="36"/>
      <c r="CC34" s="37">
        <f>CC32-BX34</f>
        <v>3011.0000000000036</v>
      </c>
      <c r="CD34" s="12"/>
      <c r="CF34" s="12"/>
      <c r="CG34" s="145">
        <v>45693</v>
      </c>
      <c r="CH34" s="141"/>
      <c r="CI34" s="142"/>
      <c r="CJ34" s="792"/>
      <c r="CK34" s="792"/>
      <c r="CL34" s="143"/>
      <c r="CM34" s="277"/>
      <c r="CN34" s="144"/>
      <c r="CO34" s="272">
        <f>CO32-CI34</f>
        <v>0</v>
      </c>
      <c r="CP34" s="12"/>
      <c r="CR34" s="12"/>
      <c r="CS34" s="145">
        <v>45693</v>
      </c>
      <c r="CT34" s="141"/>
      <c r="CU34" s="142"/>
      <c r="CV34" s="792"/>
      <c r="CW34" s="792"/>
      <c r="CX34" s="143"/>
      <c r="CY34" s="277"/>
      <c r="CZ34" s="144"/>
      <c r="DA34" s="272">
        <f>DA32-CU34</f>
        <v>29921.33</v>
      </c>
      <c r="DB34" s="12"/>
      <c r="DD34" s="12"/>
      <c r="DE34" s="145">
        <v>45693</v>
      </c>
      <c r="DF34" s="141"/>
      <c r="DG34" s="142"/>
      <c r="DH34" s="792"/>
      <c r="DI34" s="792"/>
      <c r="DJ34" s="143"/>
      <c r="DK34" s="277"/>
      <c r="DL34" s="144"/>
      <c r="DM34" s="272">
        <f>DM32-DG34</f>
        <v>24921.33</v>
      </c>
      <c r="DN34" s="12"/>
      <c r="DP34" s="12"/>
      <c r="DQ34" s="145">
        <v>45693</v>
      </c>
      <c r="DR34" s="141"/>
      <c r="DS34" s="142"/>
      <c r="DT34" s="792"/>
      <c r="DU34" s="792"/>
      <c r="DV34" s="143"/>
      <c r="DW34" s="277"/>
      <c r="DX34" s="144"/>
      <c r="DY34" s="272">
        <f>DY32-DS34</f>
        <v>12923.940000000002</v>
      </c>
      <c r="DZ34" s="12"/>
      <c r="EB34" s="12"/>
      <c r="EC34" s="145">
        <v>45693</v>
      </c>
      <c r="ED34" s="141"/>
      <c r="EE34" s="142"/>
      <c r="EF34" s="792"/>
      <c r="EG34" s="792"/>
      <c r="EH34" s="143"/>
      <c r="EI34" s="277"/>
      <c r="EJ34" s="144"/>
      <c r="EK34" s="272">
        <f>EK32-EE34</f>
        <v>24921.329999999998</v>
      </c>
      <c r="EL34" s="12"/>
      <c r="EN34" s="12"/>
      <c r="EO34" s="145">
        <v>45693</v>
      </c>
      <c r="EP34" s="141"/>
      <c r="EQ34" s="142"/>
      <c r="ER34" s="792"/>
      <c r="ES34" s="792"/>
      <c r="ET34" s="143"/>
      <c r="EU34" s="277"/>
      <c r="EV34" s="144"/>
      <c r="EW34" s="272">
        <f>EW32-EQ34</f>
        <v>24921.33</v>
      </c>
      <c r="EX34" s="12"/>
      <c r="EZ34" s="12"/>
      <c r="FA34" s="145">
        <v>45693</v>
      </c>
      <c r="FB34" s="141"/>
      <c r="FC34" s="142"/>
      <c r="FD34" s="792"/>
      <c r="FE34" s="792"/>
      <c r="FF34" s="143"/>
      <c r="FG34" s="277"/>
      <c r="FH34" s="144"/>
      <c r="FI34" s="272">
        <f>FI32-FC34</f>
        <v>26921.33</v>
      </c>
      <c r="FJ34" s="12"/>
      <c r="FL34" s="12"/>
      <c r="FM34" s="145">
        <v>45693</v>
      </c>
      <c r="FN34" s="141"/>
      <c r="FO34" s="142"/>
      <c r="FP34" s="792"/>
      <c r="FQ34" s="792"/>
      <c r="FR34" s="143"/>
      <c r="FS34" s="277"/>
      <c r="FT34" s="144"/>
      <c r="FU34" s="272">
        <f>FU32-FO34</f>
        <v>29921.329999999994</v>
      </c>
      <c r="FV34" s="12"/>
      <c r="FX34" s="12"/>
      <c r="FY34" s="145">
        <v>45693</v>
      </c>
      <c r="FZ34" s="141"/>
      <c r="GA34" s="142"/>
      <c r="GB34" s="792"/>
      <c r="GC34" s="792"/>
      <c r="GD34" s="143"/>
      <c r="GE34" s="277"/>
      <c r="GF34" s="144"/>
      <c r="GG34" s="272">
        <f>GG32-GA34</f>
        <v>36066.329999999994</v>
      </c>
      <c r="GH34" s="12"/>
      <c r="GJ34" s="12"/>
      <c r="GK34" s="145">
        <v>45693</v>
      </c>
      <c r="GL34" s="141"/>
      <c r="GM34" s="142"/>
      <c r="GN34" s="792"/>
      <c r="GO34" s="792"/>
      <c r="GP34" s="143"/>
      <c r="GQ34" s="277"/>
      <c r="GR34" s="144"/>
      <c r="GS34" s="272">
        <f>GS32-GM34</f>
        <v>0</v>
      </c>
      <c r="GT34" s="12"/>
      <c r="GV34" s="12"/>
      <c r="GW34" s="145">
        <v>45693</v>
      </c>
      <c r="GX34" s="141"/>
      <c r="GY34" s="142"/>
      <c r="GZ34" s="792"/>
      <c r="HA34" s="792"/>
      <c r="HB34" s="143"/>
      <c r="HC34" s="277"/>
      <c r="HD34" s="144"/>
      <c r="HE34" s="272">
        <f>HE32-GY34</f>
        <v>22421.629999999997</v>
      </c>
      <c r="HF34" s="12"/>
      <c r="HH34" s="12"/>
      <c r="HI34" s="145">
        <v>45693</v>
      </c>
      <c r="HJ34" s="141"/>
      <c r="HK34" s="142"/>
      <c r="HL34" s="792"/>
      <c r="HM34" s="792"/>
      <c r="HN34" s="143"/>
      <c r="HO34" s="277"/>
      <c r="HP34" s="144"/>
      <c r="HQ34" s="272">
        <f>HQ32-HK34</f>
        <v>33922.629999999997</v>
      </c>
      <c r="HR34" s="12"/>
      <c r="HT34" s="12"/>
      <c r="HU34" s="145">
        <v>45693</v>
      </c>
      <c r="HV34" s="141"/>
      <c r="HW34" s="142"/>
      <c r="HX34" s="792"/>
      <c r="HY34" s="792"/>
      <c r="HZ34" s="143"/>
      <c r="IA34" s="277"/>
      <c r="IB34" s="144"/>
      <c r="IC34" s="272">
        <f>IC32-HW34</f>
        <v>25922.629999999997</v>
      </c>
      <c r="ID34" s="12"/>
      <c r="IJ34" s="39"/>
      <c r="IK34" s="40"/>
      <c r="IL34" s="40"/>
      <c r="IU34" s="39"/>
      <c r="IV34" s="40"/>
      <c r="IW34" s="40"/>
      <c r="JF34" s="39"/>
      <c r="JG34" s="40"/>
      <c r="JH34" s="40"/>
      <c r="JQ34" s="39"/>
      <c r="JR34" s="40"/>
      <c r="JS34" s="40"/>
      <c r="KB34" s="39"/>
      <c r="KC34" s="40"/>
      <c r="KD34" s="40"/>
      <c r="KM34" s="39"/>
      <c r="KN34" s="40"/>
      <c r="KO34" s="40"/>
      <c r="KX34" s="39"/>
      <c r="KY34" s="40"/>
      <c r="KZ34" s="40"/>
      <c r="LI34" s="39"/>
      <c r="LJ34" s="40"/>
      <c r="LK34" s="40"/>
    </row>
    <row r="35" spans="1:323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8"/>
      <c r="BC35" s="41"/>
      <c r="BD35" s="278"/>
      <c r="BE35" s="43"/>
      <c r="BF35" s="10"/>
      <c r="BG35" s="12"/>
      <c r="BI35" s="12"/>
      <c r="BJ35" s="7"/>
      <c r="BK35" s="8"/>
      <c r="BL35" s="8"/>
      <c r="BM35" s="8"/>
      <c r="BN35" s="8"/>
      <c r="BO35" s="41"/>
      <c r="BP35" s="278"/>
      <c r="BQ35" s="43"/>
      <c r="BR35" s="10"/>
      <c r="BS35" s="12"/>
      <c r="BU35" s="12"/>
      <c r="BV35" s="7"/>
      <c r="BW35" s="8"/>
      <c r="BX35" s="8"/>
      <c r="BY35" s="8"/>
      <c r="BZ35" s="41"/>
      <c r="CA35" s="45"/>
      <c r="CB35" s="43"/>
      <c r="CC35" s="8"/>
      <c r="CD35" s="12"/>
      <c r="CF35" s="12"/>
      <c r="CG35" s="7"/>
      <c r="CH35" s="8"/>
      <c r="CI35" s="8"/>
      <c r="CJ35" s="8"/>
      <c r="CK35" s="8"/>
      <c r="CL35" s="41"/>
      <c r="CM35" s="278"/>
      <c r="CN35" s="43"/>
      <c r="CO35" s="10"/>
      <c r="CP35" s="12"/>
      <c r="CR35" s="12"/>
      <c r="CS35" s="7"/>
      <c r="CT35" s="8"/>
      <c r="CU35" s="8"/>
      <c r="CV35" s="8"/>
      <c r="CW35" s="8"/>
      <c r="CX35" s="41"/>
      <c r="CY35" s="278"/>
      <c r="CZ35" s="43"/>
      <c r="DA35" s="10"/>
      <c r="DB35" s="12"/>
      <c r="DD35" s="12"/>
      <c r="DE35" s="7"/>
      <c r="DF35" s="8"/>
      <c r="DG35" s="8"/>
      <c r="DH35" s="8"/>
      <c r="DI35" s="8"/>
      <c r="DJ35" s="41"/>
      <c r="DK35" s="278"/>
      <c r="DL35" s="43"/>
      <c r="DM35" s="10"/>
      <c r="DN35" s="12"/>
      <c r="DP35" s="12"/>
      <c r="DQ35" s="7"/>
      <c r="DR35" s="8"/>
      <c r="DS35" s="8"/>
      <c r="DT35" s="8"/>
      <c r="DU35" s="8"/>
      <c r="DV35" s="41"/>
      <c r="DW35" s="278"/>
      <c r="DX35" s="43"/>
      <c r="DY35" s="10"/>
      <c r="DZ35" s="12"/>
      <c r="EB35" s="12"/>
      <c r="EC35" s="7"/>
      <c r="ED35" s="8"/>
      <c r="EE35" s="8"/>
      <c r="EF35" s="8"/>
      <c r="EG35" s="8"/>
      <c r="EH35" s="41"/>
      <c r="EI35" s="278"/>
      <c r="EJ35" s="43"/>
      <c r="EK35" s="10"/>
      <c r="EL35" s="12"/>
      <c r="EN35" s="12"/>
      <c r="EO35" s="7"/>
      <c r="EP35" s="8"/>
      <c r="EQ35" s="8"/>
      <c r="ER35" s="8"/>
      <c r="ES35" s="8"/>
      <c r="ET35" s="41"/>
      <c r="EU35" s="278"/>
      <c r="EV35" s="43"/>
      <c r="EW35" s="10"/>
      <c r="EX35" s="12"/>
      <c r="EZ35" s="12"/>
      <c r="FA35" s="7"/>
      <c r="FB35" s="8"/>
      <c r="FC35" s="8"/>
      <c r="FD35" s="8"/>
      <c r="FE35" s="8"/>
      <c r="FF35" s="41"/>
      <c r="FG35" s="278"/>
      <c r="FH35" s="43"/>
      <c r="FI35" s="10"/>
      <c r="FJ35" s="12"/>
      <c r="FL35" s="12"/>
      <c r="FM35" s="7"/>
      <c r="FN35" s="8"/>
      <c r="FO35" s="8"/>
      <c r="FP35" s="8"/>
      <c r="FQ35" s="8"/>
      <c r="FR35" s="41"/>
      <c r="FS35" s="278"/>
      <c r="FT35" s="43"/>
      <c r="FU35" s="10"/>
      <c r="FV35" s="12"/>
      <c r="FX35" s="12"/>
      <c r="FY35" s="7"/>
      <c r="FZ35" s="8"/>
      <c r="GA35" s="8"/>
      <c r="GB35" s="8"/>
      <c r="GC35" s="8"/>
      <c r="GD35" s="41"/>
      <c r="GE35" s="278"/>
      <c r="GF35" s="43"/>
      <c r="GG35" s="10"/>
      <c r="GH35" s="12"/>
      <c r="GJ35" s="12"/>
      <c r="GK35" s="7"/>
      <c r="GL35" s="8"/>
      <c r="GM35" s="8"/>
      <c r="GN35" s="8"/>
      <c r="GO35" s="8"/>
      <c r="GP35" s="41"/>
      <c r="GQ35" s="278"/>
      <c r="GR35" s="43"/>
      <c r="GS35" s="10"/>
      <c r="GT35" s="12"/>
      <c r="GV35" s="12"/>
      <c r="GW35" s="7"/>
      <c r="GX35" s="8"/>
      <c r="GY35" s="8"/>
      <c r="GZ35" s="8"/>
      <c r="HA35" s="8"/>
      <c r="HB35" s="41"/>
      <c r="HC35" s="278"/>
      <c r="HD35" s="43"/>
      <c r="HE35" s="10"/>
      <c r="HF35" s="12"/>
      <c r="HH35" s="12"/>
      <c r="HI35" s="7"/>
      <c r="HJ35" s="8"/>
      <c r="HK35" s="8"/>
      <c r="HL35" s="8"/>
      <c r="HM35" s="8"/>
      <c r="HN35" s="41"/>
      <c r="HO35" s="278"/>
      <c r="HP35" s="43"/>
      <c r="HQ35" s="10"/>
      <c r="HR35" s="12"/>
      <c r="HT35" s="12"/>
      <c r="HU35" s="7"/>
      <c r="HV35" s="8"/>
      <c r="HW35" s="8"/>
      <c r="HX35" s="8"/>
      <c r="HY35" s="8"/>
      <c r="HZ35" s="41"/>
      <c r="IA35" s="278"/>
      <c r="IB35" s="43"/>
      <c r="IC35" s="10"/>
      <c r="ID35" s="12"/>
      <c r="IJ35" s="39"/>
      <c r="IK35" s="40"/>
      <c r="IL35" s="40"/>
      <c r="IU35" s="39"/>
      <c r="IV35" s="40"/>
      <c r="IW35" s="40"/>
      <c r="JF35" s="39"/>
      <c r="JG35" s="40"/>
      <c r="JH35" s="40"/>
      <c r="JQ35" s="39"/>
      <c r="JR35" s="40"/>
      <c r="JS35" s="40"/>
      <c r="KB35" s="39"/>
      <c r="KC35" s="40"/>
      <c r="KD35" s="40"/>
      <c r="KM35" s="39"/>
      <c r="KN35" s="40"/>
      <c r="KO35" s="40"/>
      <c r="KX35" s="39"/>
      <c r="KY35" s="40"/>
      <c r="KZ35" s="40"/>
      <c r="LI35" s="39"/>
      <c r="LJ35" s="40"/>
      <c r="LK35" s="40"/>
    </row>
    <row r="36" spans="1:323" s="4" customFormat="1" ht="15.6" x14ac:dyDescent="0.3">
      <c r="A36" s="12"/>
      <c r="B36" s="145">
        <v>45721</v>
      </c>
      <c r="C36" s="141"/>
      <c r="D36" s="142"/>
      <c r="E36" s="142"/>
      <c r="F36" s="142"/>
      <c r="G36" s="143"/>
      <c r="H36" s="277"/>
      <c r="I36" s="144"/>
      <c r="J36" s="272">
        <f>J34-D36</f>
        <v>24921.33</v>
      </c>
      <c r="K36" s="12"/>
      <c r="M36" s="12"/>
      <c r="N36" s="145">
        <v>45721</v>
      </c>
      <c r="O36" s="141"/>
      <c r="P36" s="142"/>
      <c r="Q36" s="142"/>
      <c r="R36" s="142"/>
      <c r="S36" s="143"/>
      <c r="T36" s="277"/>
      <c r="U36" s="144"/>
      <c r="V36" s="272">
        <f>V34-P36</f>
        <v>26921.33</v>
      </c>
      <c r="W36" s="12"/>
      <c r="Y36" s="12"/>
      <c r="Z36" s="145">
        <v>45721</v>
      </c>
      <c r="AA36" s="141"/>
      <c r="AB36" s="142"/>
      <c r="AC36" s="142"/>
      <c r="AD36" s="142"/>
      <c r="AE36" s="143"/>
      <c r="AF36" s="277"/>
      <c r="AG36" s="144"/>
      <c r="AH36" s="272">
        <f>AH34-AB36</f>
        <v>28922.629999999997</v>
      </c>
      <c r="AI36" s="12"/>
      <c r="AK36" s="12"/>
      <c r="AL36" s="145">
        <v>45721</v>
      </c>
      <c r="AM36" s="141"/>
      <c r="AN36" s="142"/>
      <c r="AO36" s="142"/>
      <c r="AP36" s="142"/>
      <c r="AQ36" s="143"/>
      <c r="AR36" s="277"/>
      <c r="AS36" s="144"/>
      <c r="AT36" s="272">
        <f>AT34-AN36</f>
        <v>24921.33</v>
      </c>
      <c r="AU36" s="12"/>
      <c r="AW36" s="12"/>
      <c r="AX36" s="145">
        <v>45693</v>
      </c>
      <c r="AY36" s="141"/>
      <c r="AZ36" s="142"/>
      <c r="BA36" s="142"/>
      <c r="BB36" s="142"/>
      <c r="BC36" s="143"/>
      <c r="BD36" s="277"/>
      <c r="BE36" s="144"/>
      <c r="BF36" s="272">
        <f>BF34-AZ36</f>
        <v>36441.33</v>
      </c>
      <c r="BG36" s="12"/>
      <c r="BI36" s="12"/>
      <c r="BJ36" s="145">
        <v>45721</v>
      </c>
      <c r="BK36" s="141"/>
      <c r="BL36" s="142"/>
      <c r="BM36" s="792"/>
      <c r="BN36" s="792"/>
      <c r="BO36" s="143"/>
      <c r="BP36" s="277"/>
      <c r="BQ36" s="144"/>
      <c r="BR36" s="272">
        <f>BR34-BL36</f>
        <v>29921.33</v>
      </c>
      <c r="BS36" s="12"/>
      <c r="BU36" s="12"/>
      <c r="BV36" s="44">
        <v>45021</v>
      </c>
      <c r="BW36" s="34"/>
      <c r="BX36" s="35"/>
      <c r="BY36" s="35"/>
      <c r="BZ36" s="21"/>
      <c r="CA36" s="19"/>
      <c r="CB36" s="36"/>
      <c r="CC36" s="37">
        <f>CC34-BX36</f>
        <v>3011.0000000000036</v>
      </c>
      <c r="CD36" s="12"/>
      <c r="CF36" s="12"/>
      <c r="CG36" s="145">
        <v>45721</v>
      </c>
      <c r="CH36" s="141"/>
      <c r="CI36" s="142"/>
      <c r="CJ36" s="792"/>
      <c r="CK36" s="792"/>
      <c r="CL36" s="143"/>
      <c r="CM36" s="277"/>
      <c r="CN36" s="144"/>
      <c r="CO36" s="272">
        <f>CO34-CI36</f>
        <v>0</v>
      </c>
      <c r="CP36" s="12"/>
      <c r="CR36" s="12"/>
      <c r="CS36" s="145">
        <v>45721</v>
      </c>
      <c r="CT36" s="141"/>
      <c r="CU36" s="142"/>
      <c r="CV36" s="792"/>
      <c r="CW36" s="792"/>
      <c r="CX36" s="143"/>
      <c r="CY36" s="277"/>
      <c r="CZ36" s="144"/>
      <c r="DA36" s="272">
        <f>DA34-CU36</f>
        <v>29921.33</v>
      </c>
      <c r="DB36" s="12"/>
      <c r="DD36" s="12"/>
      <c r="DE36" s="145">
        <v>45721</v>
      </c>
      <c r="DF36" s="141"/>
      <c r="DG36" s="142"/>
      <c r="DH36" s="792"/>
      <c r="DI36" s="792"/>
      <c r="DJ36" s="143"/>
      <c r="DK36" s="277"/>
      <c r="DL36" s="144"/>
      <c r="DM36" s="272">
        <f>DM34-DG36</f>
        <v>24921.33</v>
      </c>
      <c r="DN36" s="12"/>
      <c r="DP36" s="12"/>
      <c r="DQ36" s="145">
        <v>45721</v>
      </c>
      <c r="DR36" s="141"/>
      <c r="DS36" s="142"/>
      <c r="DT36" s="792"/>
      <c r="DU36" s="792"/>
      <c r="DV36" s="143"/>
      <c r="DW36" s="277"/>
      <c r="DX36" s="144"/>
      <c r="DY36" s="272">
        <f>DY34-DS36</f>
        <v>12923.940000000002</v>
      </c>
      <c r="DZ36" s="12"/>
      <c r="EB36" s="12"/>
      <c r="EC36" s="145">
        <v>45721</v>
      </c>
      <c r="ED36" s="141"/>
      <c r="EE36" s="142"/>
      <c r="EF36" s="792"/>
      <c r="EG36" s="792"/>
      <c r="EH36" s="143"/>
      <c r="EI36" s="277"/>
      <c r="EJ36" s="144"/>
      <c r="EK36" s="272">
        <f>EK34-EE36</f>
        <v>24921.329999999998</v>
      </c>
      <c r="EL36" s="12"/>
      <c r="EN36" s="12"/>
      <c r="EO36" s="145">
        <v>45721</v>
      </c>
      <c r="EP36" s="141"/>
      <c r="EQ36" s="142"/>
      <c r="ER36" s="792"/>
      <c r="ES36" s="792"/>
      <c r="ET36" s="143"/>
      <c r="EU36" s="277"/>
      <c r="EV36" s="144"/>
      <c r="EW36" s="272">
        <f>EW34-EQ36</f>
        <v>24921.33</v>
      </c>
      <c r="EX36" s="12"/>
      <c r="EY36" s="40"/>
      <c r="EZ36" s="12"/>
      <c r="FA36" s="145">
        <v>45721</v>
      </c>
      <c r="FB36" s="141"/>
      <c r="FC36" s="142"/>
      <c r="FD36" s="792"/>
      <c r="FE36" s="792"/>
      <c r="FF36" s="143"/>
      <c r="FG36" s="277"/>
      <c r="FH36" s="144"/>
      <c r="FI36" s="272">
        <f>FI34-FC36</f>
        <v>26921.33</v>
      </c>
      <c r="FJ36" s="12"/>
      <c r="FK36" s="40"/>
      <c r="FL36" s="12"/>
      <c r="FM36" s="145">
        <v>45721</v>
      </c>
      <c r="FN36" s="141"/>
      <c r="FO36" s="142"/>
      <c r="FP36" s="792"/>
      <c r="FQ36" s="792"/>
      <c r="FR36" s="143"/>
      <c r="FS36" s="277"/>
      <c r="FT36" s="144"/>
      <c r="FU36" s="272">
        <f>FU34-FO36</f>
        <v>29921.329999999994</v>
      </c>
      <c r="FV36" s="12"/>
      <c r="FW36" s="40"/>
      <c r="FX36" s="12"/>
      <c r="FY36" s="145">
        <v>45721</v>
      </c>
      <c r="FZ36" s="141"/>
      <c r="GA36" s="142"/>
      <c r="GB36" s="792"/>
      <c r="GC36" s="792"/>
      <c r="GD36" s="143"/>
      <c r="GE36" s="277"/>
      <c r="GF36" s="144"/>
      <c r="GG36" s="272">
        <f>GG34-GA36</f>
        <v>36066.329999999994</v>
      </c>
      <c r="GH36" s="12"/>
      <c r="GI36" s="40"/>
      <c r="GJ36" s="12"/>
      <c r="GK36" s="145">
        <v>45721</v>
      </c>
      <c r="GL36" s="141"/>
      <c r="GM36" s="142"/>
      <c r="GN36" s="792"/>
      <c r="GO36" s="792"/>
      <c r="GP36" s="143"/>
      <c r="GQ36" s="277"/>
      <c r="GR36" s="144"/>
      <c r="GS36" s="272">
        <f>GS34-GM36</f>
        <v>0</v>
      </c>
      <c r="GT36" s="12"/>
      <c r="GU36" s="40"/>
      <c r="GV36" s="12"/>
      <c r="GW36" s="145">
        <v>45721</v>
      </c>
      <c r="GX36" s="141"/>
      <c r="GY36" s="142"/>
      <c r="GZ36" s="792"/>
      <c r="HA36" s="792"/>
      <c r="HB36" s="143"/>
      <c r="HC36" s="277"/>
      <c r="HD36" s="144"/>
      <c r="HE36" s="272">
        <f>HE34-GY36</f>
        <v>22421.629999999997</v>
      </c>
      <c r="HF36" s="12"/>
      <c r="HG36" s="40"/>
      <c r="HH36" s="12"/>
      <c r="HI36" s="145">
        <v>45721</v>
      </c>
      <c r="HJ36" s="141"/>
      <c r="HK36" s="142"/>
      <c r="HL36" s="792"/>
      <c r="HM36" s="792"/>
      <c r="HN36" s="143"/>
      <c r="HO36" s="277"/>
      <c r="HP36" s="144"/>
      <c r="HQ36" s="272">
        <f>HQ34-HK36</f>
        <v>33922.629999999997</v>
      </c>
      <c r="HR36" s="12"/>
      <c r="HS36" s="40"/>
      <c r="HT36" s="12"/>
      <c r="HU36" s="145">
        <v>45721</v>
      </c>
      <c r="HV36" s="141"/>
      <c r="HW36" s="142"/>
      <c r="HX36" s="792"/>
      <c r="HY36" s="792"/>
      <c r="HZ36" s="143"/>
      <c r="IA36" s="277"/>
      <c r="IB36" s="144"/>
      <c r="IC36" s="272">
        <f>IC34-HW36</f>
        <v>25922.629999999997</v>
      </c>
      <c r="ID36" s="12"/>
      <c r="IE36" s="40"/>
      <c r="IF36" s="40"/>
      <c r="IN36" s="39"/>
      <c r="IO36" s="40"/>
      <c r="IP36" s="40"/>
      <c r="IY36" s="39"/>
      <c r="IZ36" s="40"/>
      <c r="JA36" s="40"/>
      <c r="JJ36" s="39"/>
      <c r="JK36" s="40"/>
      <c r="JL36" s="40"/>
      <c r="JU36" s="39"/>
      <c r="JV36" s="40"/>
      <c r="JW36" s="40"/>
    </row>
    <row r="37" spans="1:323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8"/>
      <c r="BC37" s="41"/>
      <c r="BD37" s="278"/>
      <c r="BE37" s="43"/>
      <c r="BF37" s="10"/>
      <c r="BG37" s="12"/>
      <c r="BI37" s="12"/>
      <c r="BJ37" s="7"/>
      <c r="BK37" s="8"/>
      <c r="BL37" s="8"/>
      <c r="BM37" s="8"/>
      <c r="BN37" s="8"/>
      <c r="BO37" s="41"/>
      <c r="BP37" s="278"/>
      <c r="BQ37" s="43"/>
      <c r="BR37" s="10"/>
      <c r="BS37" s="12"/>
      <c r="BU37" s="12"/>
      <c r="BV37" s="7"/>
      <c r="BW37" s="8"/>
      <c r="BX37" s="8"/>
      <c r="BY37" s="8"/>
      <c r="BZ37" s="41"/>
      <c r="CA37" s="45"/>
      <c r="CB37" s="43"/>
      <c r="CC37" s="8"/>
      <c r="CD37" s="12"/>
      <c r="CF37" s="12"/>
      <c r="CG37" s="7"/>
      <c r="CH37" s="8"/>
      <c r="CI37" s="8"/>
      <c r="CJ37" s="8"/>
      <c r="CK37" s="8"/>
      <c r="CL37" s="41"/>
      <c r="CM37" s="278"/>
      <c r="CN37" s="43"/>
      <c r="CO37" s="10"/>
      <c r="CP37" s="12"/>
      <c r="CR37" s="12"/>
      <c r="CS37" s="7"/>
      <c r="CT37" s="8"/>
      <c r="CU37" s="8"/>
      <c r="CV37" s="8"/>
      <c r="CW37" s="8"/>
      <c r="CX37" s="41"/>
      <c r="CY37" s="278"/>
      <c r="CZ37" s="43"/>
      <c r="DA37" s="10"/>
      <c r="DB37" s="12"/>
      <c r="DD37" s="12"/>
      <c r="DE37" s="7"/>
      <c r="DF37" s="8"/>
      <c r="DG37" s="8"/>
      <c r="DH37" s="8"/>
      <c r="DI37" s="8"/>
      <c r="DJ37" s="41"/>
      <c r="DK37" s="278"/>
      <c r="DL37" s="43"/>
      <c r="DM37" s="10"/>
      <c r="DN37" s="12"/>
      <c r="DP37" s="12"/>
      <c r="DQ37" s="7"/>
      <c r="DR37" s="8"/>
      <c r="DS37" s="8"/>
      <c r="DT37" s="8"/>
      <c r="DU37" s="8"/>
      <c r="DV37" s="41"/>
      <c r="DW37" s="278"/>
      <c r="DX37" s="43"/>
      <c r="DY37" s="10"/>
      <c r="DZ37" s="12"/>
      <c r="EB37" s="12"/>
      <c r="EC37" s="7"/>
      <c r="ED37" s="8"/>
      <c r="EE37" s="8"/>
      <c r="EF37" s="8"/>
      <c r="EG37" s="8"/>
      <c r="EH37" s="41"/>
      <c r="EI37" s="278"/>
      <c r="EJ37" s="43"/>
      <c r="EK37" s="10"/>
      <c r="EL37" s="12"/>
      <c r="EN37" s="12"/>
      <c r="EO37" s="7"/>
      <c r="EP37" s="8"/>
      <c r="EQ37" s="8"/>
      <c r="ER37" s="8"/>
      <c r="ES37" s="8"/>
      <c r="ET37" s="41"/>
      <c r="EU37" s="278"/>
      <c r="EV37" s="43"/>
      <c r="EW37" s="10"/>
      <c r="EX37" s="12"/>
      <c r="EY37" s="40"/>
      <c r="EZ37" s="12"/>
      <c r="FA37" s="7"/>
      <c r="FB37" s="8"/>
      <c r="FC37" s="8"/>
      <c r="FD37" s="8"/>
      <c r="FE37" s="8"/>
      <c r="FF37" s="41"/>
      <c r="FG37" s="278"/>
      <c r="FH37" s="43"/>
      <c r="FI37" s="10"/>
      <c r="FJ37" s="12"/>
      <c r="FK37" s="40"/>
      <c r="FL37" s="12"/>
      <c r="FM37" s="7"/>
      <c r="FN37" s="8"/>
      <c r="FO37" s="8"/>
      <c r="FP37" s="8"/>
      <c r="FQ37" s="8"/>
      <c r="FR37" s="41"/>
      <c r="FS37" s="278"/>
      <c r="FT37" s="43"/>
      <c r="FU37" s="10"/>
      <c r="FV37" s="12"/>
      <c r="FW37" s="40"/>
      <c r="FX37" s="12"/>
      <c r="FY37" s="7"/>
      <c r="FZ37" s="8"/>
      <c r="GA37" s="8"/>
      <c r="GB37" s="8"/>
      <c r="GC37" s="8"/>
      <c r="GD37" s="41"/>
      <c r="GE37" s="278"/>
      <c r="GF37" s="43"/>
      <c r="GG37" s="10"/>
      <c r="GH37" s="12"/>
      <c r="GI37" s="40"/>
      <c r="GJ37" s="12"/>
      <c r="GK37" s="7"/>
      <c r="GL37" s="8"/>
      <c r="GM37" s="8"/>
      <c r="GN37" s="8"/>
      <c r="GO37" s="8"/>
      <c r="GP37" s="41"/>
      <c r="GQ37" s="278"/>
      <c r="GR37" s="43"/>
      <c r="GS37" s="10"/>
      <c r="GT37" s="12"/>
      <c r="GU37" s="40"/>
      <c r="GV37" s="12"/>
      <c r="GW37" s="7"/>
      <c r="GX37" s="8"/>
      <c r="GY37" s="8"/>
      <c r="GZ37" s="8"/>
      <c r="HA37" s="8"/>
      <c r="HB37" s="41"/>
      <c r="HC37" s="278"/>
      <c r="HD37" s="43"/>
      <c r="HE37" s="10"/>
      <c r="HF37" s="12"/>
      <c r="HG37" s="40"/>
      <c r="HH37" s="12"/>
      <c r="HI37" s="7"/>
      <c r="HJ37" s="8"/>
      <c r="HK37" s="8"/>
      <c r="HL37" s="8"/>
      <c r="HM37" s="8"/>
      <c r="HN37" s="41"/>
      <c r="HO37" s="278"/>
      <c r="HP37" s="43"/>
      <c r="HQ37" s="10"/>
      <c r="HR37" s="12"/>
      <c r="HS37" s="40"/>
      <c r="HT37" s="12"/>
      <c r="HU37" s="7"/>
      <c r="HV37" s="8"/>
      <c r="HW37" s="8"/>
      <c r="HX37" s="8"/>
      <c r="HY37" s="8"/>
      <c r="HZ37" s="41"/>
      <c r="IA37" s="278"/>
      <c r="IB37" s="43"/>
      <c r="IC37" s="10"/>
      <c r="ID37" s="12"/>
      <c r="IE37" s="40"/>
      <c r="IF37" s="40"/>
      <c r="IN37" s="39"/>
      <c r="IO37" s="40"/>
      <c r="IP37" s="40"/>
      <c r="IY37" s="39"/>
      <c r="IZ37" s="40"/>
      <c r="JA37" s="40"/>
      <c r="JJ37" s="39"/>
      <c r="JK37" s="40"/>
      <c r="JL37" s="40"/>
      <c r="JU37" s="39"/>
      <c r="JV37" s="40"/>
      <c r="JW37" s="40"/>
    </row>
    <row r="38" spans="1:323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24921.33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26921.33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28922.629999999997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24921.33</v>
      </c>
      <c r="AU38" s="12"/>
      <c r="AW38" s="12"/>
      <c r="AX38" s="145">
        <v>45721</v>
      </c>
      <c r="AY38" s="141"/>
      <c r="AZ38" s="142"/>
      <c r="BA38" s="142"/>
      <c r="BB38" s="142"/>
      <c r="BC38" s="143"/>
      <c r="BD38" s="277"/>
      <c r="BE38" s="144"/>
      <c r="BF38" s="272">
        <f>BF36-AZ38</f>
        <v>36441.33</v>
      </c>
      <c r="BG38" s="12"/>
      <c r="BI38" s="12"/>
      <c r="BJ38" s="145">
        <v>45752</v>
      </c>
      <c r="BK38" s="141"/>
      <c r="BL38" s="142"/>
      <c r="BM38" s="792"/>
      <c r="BN38" s="792"/>
      <c r="BO38" s="143"/>
      <c r="BP38" s="277"/>
      <c r="BQ38" s="144"/>
      <c r="BR38" s="272">
        <f>BR36-BL38</f>
        <v>29921.33</v>
      </c>
      <c r="BS38" s="12"/>
      <c r="BU38" s="12"/>
      <c r="BV38" s="44">
        <v>45051</v>
      </c>
      <c r="BW38" s="34"/>
      <c r="BX38" s="35"/>
      <c r="BY38" s="35"/>
      <c r="BZ38" s="21"/>
      <c r="CA38" s="19"/>
      <c r="CB38" s="36"/>
      <c r="CC38" s="37">
        <f>CC36-BX38</f>
        <v>3011.0000000000036</v>
      </c>
      <c r="CD38" s="12"/>
      <c r="CF38" s="12"/>
      <c r="CG38" s="145">
        <v>45752</v>
      </c>
      <c r="CH38" s="141"/>
      <c r="CI38" s="142"/>
      <c r="CJ38" s="792"/>
      <c r="CK38" s="792"/>
      <c r="CL38" s="143"/>
      <c r="CM38" s="277"/>
      <c r="CN38" s="144"/>
      <c r="CO38" s="272">
        <f>CO36-CI38</f>
        <v>0</v>
      </c>
      <c r="CP38" s="12"/>
      <c r="CR38" s="12"/>
      <c r="CS38" s="145">
        <v>45752</v>
      </c>
      <c r="CT38" s="141"/>
      <c r="CU38" s="142"/>
      <c r="CV38" s="792"/>
      <c r="CW38" s="792"/>
      <c r="CX38" s="143"/>
      <c r="CY38" s="277"/>
      <c r="CZ38" s="144"/>
      <c r="DA38" s="272">
        <f>DA36-CU38</f>
        <v>29921.33</v>
      </c>
      <c r="DB38" s="12"/>
      <c r="DD38" s="12"/>
      <c r="DE38" s="145">
        <v>45752</v>
      </c>
      <c r="DF38" s="141"/>
      <c r="DG38" s="142"/>
      <c r="DH38" s="792"/>
      <c r="DI38" s="792"/>
      <c r="DJ38" s="143"/>
      <c r="DK38" s="277"/>
      <c r="DL38" s="144"/>
      <c r="DM38" s="272">
        <f>DM36-DG38</f>
        <v>24921.33</v>
      </c>
      <c r="DN38" s="12"/>
      <c r="DP38" s="12"/>
      <c r="DQ38" s="145">
        <v>45752</v>
      </c>
      <c r="DR38" s="141"/>
      <c r="DS38" s="142"/>
      <c r="DT38" s="792"/>
      <c r="DU38" s="792"/>
      <c r="DV38" s="143"/>
      <c r="DW38" s="277"/>
      <c r="DX38" s="144"/>
      <c r="DY38" s="272">
        <f>DY36-DS38</f>
        <v>12923.940000000002</v>
      </c>
      <c r="DZ38" s="12"/>
      <c r="EB38" s="12"/>
      <c r="EC38" s="145">
        <v>45752</v>
      </c>
      <c r="ED38" s="141"/>
      <c r="EE38" s="142"/>
      <c r="EF38" s="792"/>
      <c r="EG38" s="792"/>
      <c r="EH38" s="143"/>
      <c r="EI38" s="277"/>
      <c r="EJ38" s="144"/>
      <c r="EK38" s="272">
        <f>EK36-EE38</f>
        <v>24921.329999999998</v>
      </c>
      <c r="EL38" s="12"/>
      <c r="EN38" s="12"/>
      <c r="EO38" s="145">
        <v>45752</v>
      </c>
      <c r="EP38" s="141"/>
      <c r="EQ38" s="142"/>
      <c r="ER38" s="792"/>
      <c r="ES38" s="792"/>
      <c r="ET38" s="143"/>
      <c r="EU38" s="277"/>
      <c r="EV38" s="144"/>
      <c r="EW38" s="272">
        <f>EW36-EQ38</f>
        <v>24921.33</v>
      </c>
      <c r="EX38" s="12"/>
      <c r="EY38" s="40"/>
      <c r="EZ38" s="12"/>
      <c r="FA38" s="145">
        <v>45752</v>
      </c>
      <c r="FB38" s="141"/>
      <c r="FC38" s="142"/>
      <c r="FD38" s="792"/>
      <c r="FE38" s="792"/>
      <c r="FF38" s="143"/>
      <c r="FG38" s="277"/>
      <c r="FH38" s="144"/>
      <c r="FI38" s="272">
        <f>FI36-FC38</f>
        <v>26921.33</v>
      </c>
      <c r="FJ38" s="12"/>
      <c r="FK38" s="40"/>
      <c r="FL38" s="12"/>
      <c r="FM38" s="145">
        <v>45752</v>
      </c>
      <c r="FN38" s="141"/>
      <c r="FO38" s="142"/>
      <c r="FP38" s="792"/>
      <c r="FQ38" s="792"/>
      <c r="FR38" s="143"/>
      <c r="FS38" s="277"/>
      <c r="FT38" s="144"/>
      <c r="FU38" s="272">
        <f>FU36-FO38</f>
        <v>29921.329999999994</v>
      </c>
      <c r="FV38" s="12"/>
      <c r="FW38" s="40"/>
      <c r="FX38" s="12"/>
      <c r="FY38" s="145">
        <v>45752</v>
      </c>
      <c r="FZ38" s="141"/>
      <c r="GA38" s="142"/>
      <c r="GB38" s="792"/>
      <c r="GC38" s="792"/>
      <c r="GD38" s="143"/>
      <c r="GE38" s="277"/>
      <c r="GF38" s="144"/>
      <c r="GG38" s="272">
        <f>GG36-GA38</f>
        <v>36066.329999999994</v>
      </c>
      <c r="GH38" s="12"/>
      <c r="GI38" s="40"/>
      <c r="GJ38" s="12"/>
      <c r="GK38" s="145">
        <v>45752</v>
      </c>
      <c r="GL38" s="141"/>
      <c r="GM38" s="142"/>
      <c r="GN38" s="792"/>
      <c r="GO38" s="792"/>
      <c r="GP38" s="143"/>
      <c r="GQ38" s="277"/>
      <c r="GR38" s="144"/>
      <c r="GS38" s="272">
        <f>GS36-GM38</f>
        <v>0</v>
      </c>
      <c r="GT38" s="12"/>
      <c r="GU38" s="40"/>
      <c r="GV38" s="12"/>
      <c r="GW38" s="145">
        <v>45752</v>
      </c>
      <c r="GX38" s="141"/>
      <c r="GY38" s="142"/>
      <c r="GZ38" s="792"/>
      <c r="HA38" s="792"/>
      <c r="HB38" s="143"/>
      <c r="HC38" s="277"/>
      <c r="HD38" s="144"/>
      <c r="HE38" s="272">
        <f>HE36-GY38</f>
        <v>22421.629999999997</v>
      </c>
      <c r="HF38" s="12"/>
      <c r="HG38" s="40"/>
      <c r="HH38" s="12"/>
      <c r="HI38" s="145">
        <v>45752</v>
      </c>
      <c r="HJ38" s="141"/>
      <c r="HK38" s="142"/>
      <c r="HL38" s="792"/>
      <c r="HM38" s="792"/>
      <c r="HN38" s="143"/>
      <c r="HO38" s="277"/>
      <c r="HP38" s="144"/>
      <c r="HQ38" s="272">
        <f>HQ36-HK38</f>
        <v>33922.629999999997</v>
      </c>
      <c r="HR38" s="12"/>
      <c r="HS38" s="40"/>
      <c r="HT38" s="12"/>
      <c r="HU38" s="145">
        <v>45752</v>
      </c>
      <c r="HV38" s="141"/>
      <c r="HW38" s="142"/>
      <c r="HX38" s="792"/>
      <c r="HY38" s="792"/>
      <c r="HZ38" s="143"/>
      <c r="IA38" s="277"/>
      <c r="IB38" s="144"/>
      <c r="IC38" s="272">
        <f>IC36-HW38</f>
        <v>25922.629999999997</v>
      </c>
      <c r="ID38" s="12"/>
      <c r="IE38" s="40"/>
      <c r="IF38" s="40"/>
      <c r="IN38" s="39"/>
      <c r="IO38" s="40"/>
      <c r="IP38" s="40"/>
      <c r="IY38" s="39"/>
      <c r="IZ38" s="40"/>
      <c r="JA38" s="40"/>
      <c r="JJ38" s="39"/>
      <c r="JK38" s="40"/>
      <c r="JL38" s="40"/>
      <c r="JU38" s="39"/>
      <c r="JV38" s="40"/>
      <c r="JW38" s="40"/>
    </row>
    <row r="39" spans="1:323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8"/>
      <c r="BC39" s="41"/>
      <c r="BD39" s="278"/>
      <c r="BE39" s="43"/>
      <c r="BF39" s="10"/>
      <c r="BG39" s="12"/>
      <c r="BI39" s="12"/>
      <c r="BJ39" s="7"/>
      <c r="BK39" s="8"/>
      <c r="BL39" s="8"/>
      <c r="BM39" s="8"/>
      <c r="BN39" s="8"/>
      <c r="BO39" s="41"/>
      <c r="BP39" s="278"/>
      <c r="BQ39" s="43"/>
      <c r="BR39" s="10"/>
      <c r="BS39" s="12"/>
      <c r="BU39" s="12"/>
      <c r="BV39" s="7"/>
      <c r="BW39" s="8"/>
      <c r="BX39" s="8"/>
      <c r="BY39" s="8"/>
      <c r="BZ39" s="41"/>
      <c r="CA39" s="45"/>
      <c r="CB39" s="43"/>
      <c r="CC39" s="8"/>
      <c r="CD39" s="12"/>
      <c r="CF39" s="12"/>
      <c r="CG39" s="7"/>
      <c r="CH39" s="8"/>
      <c r="CI39" s="8"/>
      <c r="CJ39" s="8"/>
      <c r="CK39" s="8"/>
      <c r="CL39" s="41"/>
      <c r="CM39" s="278"/>
      <c r="CN39" s="43"/>
      <c r="CO39" s="10"/>
      <c r="CP39" s="12"/>
      <c r="CR39" s="12"/>
      <c r="CS39" s="7"/>
      <c r="CT39" s="8"/>
      <c r="CU39" s="8"/>
      <c r="CV39" s="8"/>
      <c r="CW39" s="8"/>
      <c r="CX39" s="41"/>
      <c r="CY39" s="278"/>
      <c r="CZ39" s="43"/>
      <c r="DA39" s="10"/>
      <c r="DB39" s="12"/>
      <c r="DD39" s="12"/>
      <c r="DE39" s="7"/>
      <c r="DF39" s="8"/>
      <c r="DG39" s="8"/>
      <c r="DH39" s="8"/>
      <c r="DI39" s="8"/>
      <c r="DJ39" s="41"/>
      <c r="DK39" s="278"/>
      <c r="DL39" s="43"/>
      <c r="DM39" s="10"/>
      <c r="DN39" s="12"/>
      <c r="DP39" s="12"/>
      <c r="DQ39" s="7"/>
      <c r="DR39" s="8"/>
      <c r="DS39" s="8"/>
      <c r="DT39" s="8"/>
      <c r="DU39" s="8"/>
      <c r="DV39" s="41"/>
      <c r="DW39" s="278"/>
      <c r="DX39" s="43"/>
      <c r="DY39" s="10"/>
      <c r="DZ39" s="12"/>
      <c r="EB39" s="12"/>
      <c r="EC39" s="7"/>
      <c r="ED39" s="8"/>
      <c r="EE39" s="8"/>
      <c r="EF39" s="8"/>
      <c r="EG39" s="8"/>
      <c r="EH39" s="41"/>
      <c r="EI39" s="278"/>
      <c r="EJ39" s="43"/>
      <c r="EK39" s="10"/>
      <c r="EL39" s="12"/>
      <c r="EN39" s="12"/>
      <c r="EO39" s="7"/>
      <c r="EP39" s="8"/>
      <c r="EQ39" s="8"/>
      <c r="ER39" s="8"/>
      <c r="ES39" s="8"/>
      <c r="ET39" s="41"/>
      <c r="EU39" s="278"/>
      <c r="EV39" s="43"/>
      <c r="EW39" s="10"/>
      <c r="EX39" s="12"/>
      <c r="EZ39" s="12"/>
      <c r="FA39" s="7"/>
      <c r="FB39" s="8"/>
      <c r="FC39" s="8"/>
      <c r="FD39" s="8"/>
      <c r="FE39" s="8"/>
      <c r="FF39" s="41"/>
      <c r="FG39" s="278"/>
      <c r="FH39" s="43"/>
      <c r="FI39" s="10"/>
      <c r="FJ39" s="12"/>
      <c r="FL39" s="12"/>
      <c r="FM39" s="7"/>
      <c r="FN39" s="8"/>
      <c r="FO39" s="8"/>
      <c r="FP39" s="8"/>
      <c r="FQ39" s="8"/>
      <c r="FR39" s="41"/>
      <c r="FS39" s="278"/>
      <c r="FT39" s="43"/>
      <c r="FU39" s="10"/>
      <c r="FV39" s="12"/>
      <c r="FX39" s="12"/>
      <c r="FY39" s="7"/>
      <c r="FZ39" s="8"/>
      <c r="GA39" s="8"/>
      <c r="GB39" s="8"/>
      <c r="GC39" s="8"/>
      <c r="GD39" s="41"/>
      <c r="GE39" s="278"/>
      <c r="GF39" s="43"/>
      <c r="GG39" s="10"/>
      <c r="GH39" s="12"/>
      <c r="GJ39" s="12"/>
      <c r="GK39" s="7"/>
      <c r="GL39" s="8"/>
      <c r="GM39" s="8"/>
      <c r="GN39" s="8"/>
      <c r="GO39" s="8"/>
      <c r="GP39" s="41"/>
      <c r="GQ39" s="278"/>
      <c r="GR39" s="43"/>
      <c r="GS39" s="10"/>
      <c r="GT39" s="12"/>
      <c r="GV39" s="12"/>
      <c r="GW39" s="7"/>
      <c r="GX39" s="8"/>
      <c r="GY39" s="8"/>
      <c r="GZ39" s="8"/>
      <c r="HA39" s="8"/>
      <c r="HB39" s="41"/>
      <c r="HC39" s="278"/>
      <c r="HD39" s="43"/>
      <c r="HE39" s="10"/>
      <c r="HF39" s="12"/>
      <c r="HH39" s="12"/>
      <c r="HI39" s="7"/>
      <c r="HJ39" s="8"/>
      <c r="HK39" s="8"/>
      <c r="HL39" s="8"/>
      <c r="HM39" s="8"/>
      <c r="HN39" s="41"/>
      <c r="HO39" s="278"/>
      <c r="HP39" s="43"/>
      <c r="HQ39" s="10"/>
      <c r="HR39" s="12"/>
      <c r="HT39" s="12"/>
      <c r="HU39" s="7"/>
      <c r="HV39" s="8"/>
      <c r="HW39" s="8"/>
      <c r="HX39" s="8"/>
      <c r="HY39" s="8"/>
      <c r="HZ39" s="41"/>
      <c r="IA39" s="278"/>
      <c r="IB39" s="43"/>
      <c r="IC39" s="10"/>
      <c r="ID39" s="12"/>
      <c r="IJ39" s="39"/>
      <c r="IK39" s="40"/>
      <c r="IL39" s="40"/>
    </row>
    <row r="40" spans="1:323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24921.33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26921.33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28922.629999999997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24921.33</v>
      </c>
      <c r="AU40" s="12"/>
      <c r="AW40" s="12"/>
      <c r="AX40" s="145">
        <v>45752</v>
      </c>
      <c r="AY40" s="146"/>
      <c r="AZ40" s="147"/>
      <c r="BA40" s="792"/>
      <c r="BB40" s="792"/>
      <c r="BC40" s="143"/>
      <c r="BD40" s="277"/>
      <c r="BE40" s="144"/>
      <c r="BF40" s="272">
        <f>BF38-AZ40</f>
        <v>36441.33</v>
      </c>
      <c r="BG40" s="12"/>
      <c r="BI40" s="12"/>
      <c r="BJ40" s="145"/>
      <c r="BK40" s="146"/>
      <c r="BL40" s="147"/>
      <c r="BM40" s="792"/>
      <c r="BN40" s="792"/>
      <c r="BO40" s="143"/>
      <c r="BP40" s="277"/>
      <c r="BQ40" s="144"/>
      <c r="BR40" s="272">
        <f>BR38-BL40</f>
        <v>29921.33</v>
      </c>
      <c r="BS40" s="12"/>
      <c r="BU40" s="12"/>
      <c r="BV40" s="44" t="s">
        <v>22</v>
      </c>
      <c r="BW40" s="123"/>
      <c r="BX40" s="124"/>
      <c r="BY40" s="124"/>
      <c r="BZ40" s="21"/>
      <c r="CA40" s="19"/>
      <c r="CB40" s="36"/>
      <c r="CC40" s="125">
        <f>CC36-BX40</f>
        <v>3011.0000000000036</v>
      </c>
      <c r="CD40" s="12"/>
      <c r="CF40" s="12"/>
      <c r="CG40" s="145"/>
      <c r="CH40" s="146"/>
      <c r="CI40" s="147"/>
      <c r="CJ40" s="792"/>
      <c r="CK40" s="792"/>
      <c r="CL40" s="143"/>
      <c r="CM40" s="277"/>
      <c r="CN40" s="144"/>
      <c r="CO40" s="272">
        <f>CO38-CI40</f>
        <v>0</v>
      </c>
      <c r="CP40" s="12"/>
      <c r="CR40" s="12"/>
      <c r="CS40" s="145"/>
      <c r="CT40" s="146"/>
      <c r="CU40" s="147"/>
      <c r="CV40" s="792"/>
      <c r="CW40" s="792"/>
      <c r="CX40" s="143"/>
      <c r="CY40" s="277"/>
      <c r="CZ40" s="144"/>
      <c r="DA40" s="272">
        <f>DA38-CU40</f>
        <v>29921.33</v>
      </c>
      <c r="DB40" s="12"/>
      <c r="DD40" s="12"/>
      <c r="DE40" s="145"/>
      <c r="DF40" s="146"/>
      <c r="DG40" s="147"/>
      <c r="DH40" s="792"/>
      <c r="DI40" s="792"/>
      <c r="DJ40" s="143"/>
      <c r="DK40" s="277"/>
      <c r="DL40" s="144"/>
      <c r="DM40" s="272">
        <f>DM38-DG40</f>
        <v>24921.33</v>
      </c>
      <c r="DN40" s="12"/>
      <c r="DP40" s="12"/>
      <c r="DQ40" s="145"/>
      <c r="DR40" s="146"/>
      <c r="DS40" s="147"/>
      <c r="DT40" s="792"/>
      <c r="DU40" s="792"/>
      <c r="DV40" s="143"/>
      <c r="DW40" s="277"/>
      <c r="DX40" s="144"/>
      <c r="DY40" s="272">
        <f>DY38-DS40</f>
        <v>12923.940000000002</v>
      </c>
      <c r="DZ40" s="12"/>
      <c r="EB40" s="12"/>
      <c r="EC40" s="145"/>
      <c r="ED40" s="146"/>
      <c r="EE40" s="147"/>
      <c r="EF40" s="792"/>
      <c r="EG40" s="792"/>
      <c r="EH40" s="143"/>
      <c r="EI40" s="277"/>
      <c r="EJ40" s="144"/>
      <c r="EK40" s="272">
        <f>EK38-EE40</f>
        <v>24921.329999999998</v>
      </c>
      <c r="EL40" s="12"/>
      <c r="EN40" s="12"/>
      <c r="EO40" s="145"/>
      <c r="EP40" s="146"/>
      <c r="EQ40" s="147"/>
      <c r="ER40" s="792"/>
      <c r="ES40" s="792"/>
      <c r="ET40" s="143"/>
      <c r="EU40" s="277"/>
      <c r="EV40" s="144"/>
      <c r="EW40" s="272">
        <f>EW38-EQ40</f>
        <v>24921.33</v>
      </c>
      <c r="EX40" s="12"/>
      <c r="EZ40" s="12"/>
      <c r="FA40" s="145"/>
      <c r="FB40" s="146"/>
      <c r="FC40" s="147"/>
      <c r="FD40" s="792"/>
      <c r="FE40" s="792"/>
      <c r="FF40" s="143"/>
      <c r="FG40" s="277"/>
      <c r="FH40" s="144"/>
      <c r="FI40" s="272">
        <f>FI38-FC40</f>
        <v>26921.33</v>
      </c>
      <c r="FJ40" s="12"/>
      <c r="FL40" s="12"/>
      <c r="FM40" s="145"/>
      <c r="FN40" s="146"/>
      <c r="FO40" s="147"/>
      <c r="FP40" s="792"/>
      <c r="FQ40" s="792"/>
      <c r="FR40" s="143"/>
      <c r="FS40" s="277"/>
      <c r="FT40" s="144"/>
      <c r="FU40" s="272">
        <f>FU38-FO40</f>
        <v>29921.329999999994</v>
      </c>
      <c r="FV40" s="12"/>
      <c r="FX40" s="12"/>
      <c r="FY40" s="145"/>
      <c r="FZ40" s="146"/>
      <c r="GA40" s="147"/>
      <c r="GB40" s="792"/>
      <c r="GC40" s="792"/>
      <c r="GD40" s="143"/>
      <c r="GE40" s="277"/>
      <c r="GF40" s="144"/>
      <c r="GG40" s="272">
        <f>GG38-GA40</f>
        <v>36066.329999999994</v>
      </c>
      <c r="GH40" s="12"/>
      <c r="GJ40" s="12"/>
      <c r="GK40" s="145"/>
      <c r="GL40" s="146"/>
      <c r="GM40" s="147"/>
      <c r="GN40" s="792"/>
      <c r="GO40" s="792"/>
      <c r="GP40" s="143"/>
      <c r="GQ40" s="277"/>
      <c r="GR40" s="144"/>
      <c r="GS40" s="272">
        <f>GS38-GM40</f>
        <v>0</v>
      </c>
      <c r="GT40" s="12"/>
      <c r="GV40" s="12"/>
      <c r="GW40" s="145"/>
      <c r="GX40" s="146"/>
      <c r="GY40" s="147"/>
      <c r="GZ40" s="792"/>
      <c r="HA40" s="792"/>
      <c r="HB40" s="143"/>
      <c r="HC40" s="277"/>
      <c r="HD40" s="144"/>
      <c r="HE40" s="272">
        <f>HE38-GY40</f>
        <v>22421.629999999997</v>
      </c>
      <c r="HF40" s="12"/>
      <c r="HH40" s="12"/>
      <c r="HI40" s="145"/>
      <c r="HJ40" s="146"/>
      <c r="HK40" s="147"/>
      <c r="HL40" s="792"/>
      <c r="HM40" s="792"/>
      <c r="HN40" s="143"/>
      <c r="HO40" s="277"/>
      <c r="HP40" s="144"/>
      <c r="HQ40" s="272">
        <f>HQ38-HK40</f>
        <v>33922.629999999997</v>
      </c>
      <c r="HR40" s="12"/>
      <c r="HT40" s="12"/>
      <c r="HU40" s="145"/>
      <c r="HV40" s="146"/>
      <c r="HW40" s="147"/>
      <c r="HX40" s="792"/>
      <c r="HY40" s="792"/>
      <c r="HZ40" s="143"/>
      <c r="IA40" s="277"/>
      <c r="IB40" s="144"/>
      <c r="IC40" s="272">
        <f>IC38-HW40</f>
        <v>25922.629999999997</v>
      </c>
      <c r="ID40" s="12"/>
      <c r="IJ40" s="39"/>
      <c r="IK40" s="40"/>
      <c r="IL40" s="40"/>
    </row>
    <row r="41" spans="1:323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8"/>
      <c r="BC41" s="41"/>
      <c r="BD41" s="278"/>
      <c r="BE41" s="43"/>
      <c r="BF41" s="10"/>
      <c r="BG41" s="12"/>
      <c r="BI41" s="12"/>
      <c r="BJ41" s="7"/>
      <c r="BK41" s="8"/>
      <c r="BL41" s="8"/>
      <c r="BM41" s="8"/>
      <c r="BN41" s="8"/>
      <c r="BO41" s="41"/>
      <c r="BP41" s="278"/>
      <c r="BQ41" s="43"/>
      <c r="BR41" s="10"/>
      <c r="BS41" s="12"/>
      <c r="BU41" s="12"/>
      <c r="BV41" s="7"/>
      <c r="BW41" s="8"/>
      <c r="BX41" s="8"/>
      <c r="BY41" s="8"/>
      <c r="BZ41" s="41"/>
      <c r="CA41" s="45"/>
      <c r="CB41" s="43"/>
      <c r="CC41" s="8"/>
      <c r="CD41" s="12"/>
      <c r="CF41" s="12"/>
      <c r="CG41" s="7"/>
      <c r="CH41" s="8"/>
      <c r="CI41" s="8"/>
      <c r="CJ41" s="8"/>
      <c r="CK41" s="8"/>
      <c r="CL41" s="41"/>
      <c r="CM41" s="278"/>
      <c r="CN41" s="43"/>
      <c r="CO41" s="10"/>
      <c r="CP41" s="12"/>
      <c r="CR41" s="12"/>
      <c r="CS41" s="7"/>
      <c r="CT41" s="8"/>
      <c r="CU41" s="8"/>
      <c r="CV41" s="8"/>
      <c r="CW41" s="8"/>
      <c r="CX41" s="41"/>
      <c r="CY41" s="278"/>
      <c r="CZ41" s="43"/>
      <c r="DA41" s="10"/>
      <c r="DB41" s="12"/>
      <c r="DD41" s="12"/>
      <c r="DE41" s="7"/>
      <c r="DF41" s="8"/>
      <c r="DG41" s="8"/>
      <c r="DH41" s="8"/>
      <c r="DI41" s="8"/>
      <c r="DJ41" s="41"/>
      <c r="DK41" s="278"/>
      <c r="DL41" s="43"/>
      <c r="DM41" s="10"/>
      <c r="DN41" s="12"/>
      <c r="DP41" s="12"/>
      <c r="DQ41" s="7"/>
      <c r="DR41" s="8"/>
      <c r="DS41" s="8"/>
      <c r="DT41" s="8"/>
      <c r="DU41" s="8"/>
      <c r="DV41" s="41"/>
      <c r="DW41" s="278"/>
      <c r="DX41" s="43"/>
      <c r="DY41" s="10"/>
      <c r="DZ41" s="12"/>
      <c r="EB41" s="12"/>
      <c r="EC41" s="7"/>
      <c r="ED41" s="8"/>
      <c r="EE41" s="8"/>
      <c r="EF41" s="8"/>
      <c r="EG41" s="8"/>
      <c r="EH41" s="41"/>
      <c r="EI41" s="278"/>
      <c r="EJ41" s="43"/>
      <c r="EK41" s="10"/>
      <c r="EL41" s="12"/>
      <c r="EN41" s="12"/>
      <c r="EO41" s="7"/>
      <c r="EP41" s="8"/>
      <c r="EQ41" s="8"/>
      <c r="ER41" s="8"/>
      <c r="ES41" s="8"/>
      <c r="ET41" s="41"/>
      <c r="EU41" s="278"/>
      <c r="EV41" s="43"/>
      <c r="EW41" s="10"/>
      <c r="EX41" s="12"/>
      <c r="EZ41" s="12"/>
      <c r="FA41" s="7"/>
      <c r="FB41" s="8"/>
      <c r="FC41" s="8"/>
      <c r="FD41" s="8"/>
      <c r="FE41" s="8"/>
      <c r="FF41" s="41"/>
      <c r="FG41" s="278"/>
      <c r="FH41" s="43"/>
      <c r="FI41" s="10"/>
      <c r="FJ41" s="12"/>
      <c r="FL41" s="12"/>
      <c r="FM41" s="7"/>
      <c r="FN41" s="8"/>
      <c r="FO41" s="8"/>
      <c r="FP41" s="8"/>
      <c r="FQ41" s="8"/>
      <c r="FR41" s="41"/>
      <c r="FS41" s="278"/>
      <c r="FT41" s="43"/>
      <c r="FU41" s="10"/>
      <c r="FV41" s="12"/>
      <c r="FX41" s="12"/>
      <c r="FY41" s="7"/>
      <c r="FZ41" s="8"/>
      <c r="GA41" s="8"/>
      <c r="GB41" s="8"/>
      <c r="GC41" s="8"/>
      <c r="GD41" s="41"/>
      <c r="GE41" s="278"/>
      <c r="GF41" s="43"/>
      <c r="GG41" s="10"/>
      <c r="GH41" s="12"/>
      <c r="GJ41" s="12"/>
      <c r="GK41" s="7"/>
      <c r="GL41" s="8"/>
      <c r="GM41" s="8"/>
      <c r="GN41" s="8"/>
      <c r="GO41" s="8"/>
      <c r="GP41" s="41"/>
      <c r="GQ41" s="278"/>
      <c r="GR41" s="43"/>
      <c r="GS41" s="10"/>
      <c r="GT41" s="12"/>
      <c r="GV41" s="12"/>
      <c r="GW41" s="7"/>
      <c r="GX41" s="8"/>
      <c r="GY41" s="8"/>
      <c r="GZ41" s="8"/>
      <c r="HA41" s="8"/>
      <c r="HB41" s="41"/>
      <c r="HC41" s="278"/>
      <c r="HD41" s="43"/>
      <c r="HE41" s="10"/>
      <c r="HF41" s="12"/>
      <c r="HH41" s="12"/>
      <c r="HI41" s="7"/>
      <c r="HJ41" s="8"/>
      <c r="HK41" s="8"/>
      <c r="HL41" s="8"/>
      <c r="HM41" s="8"/>
      <c r="HN41" s="41"/>
      <c r="HO41" s="278"/>
      <c r="HP41" s="43"/>
      <c r="HQ41" s="10"/>
      <c r="HR41" s="12"/>
      <c r="HT41" s="12"/>
      <c r="HU41" s="7"/>
      <c r="HV41" s="8"/>
      <c r="HW41" s="8"/>
      <c r="HX41" s="8"/>
      <c r="HY41" s="8"/>
      <c r="HZ41" s="41"/>
      <c r="IA41" s="278"/>
      <c r="IB41" s="43"/>
      <c r="IC41" s="10"/>
      <c r="ID41" s="12"/>
      <c r="IJ41" s="39"/>
      <c r="IK41" s="40"/>
      <c r="IL41" s="40"/>
    </row>
    <row r="42" spans="1:323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35"/>
      <c r="BC42" s="21"/>
      <c r="BD42" s="280"/>
      <c r="BE42" s="36"/>
      <c r="BF42" s="36"/>
      <c r="BG42" s="12"/>
      <c r="BI42" s="12"/>
      <c r="BJ42" s="47" t="s">
        <v>22</v>
      </c>
      <c r="BK42" s="34"/>
      <c r="BL42" s="35"/>
      <c r="BM42" s="35"/>
      <c r="BN42" s="35"/>
      <c r="BO42" s="21"/>
      <c r="BP42" s="280"/>
      <c r="BQ42" s="36"/>
      <c r="BR42" s="36"/>
      <c r="BS42" s="12"/>
      <c r="BU42" s="12"/>
      <c r="BV42" s="47" t="s">
        <v>22</v>
      </c>
      <c r="BW42" s="34"/>
      <c r="BX42" s="35"/>
      <c r="BY42" s="35"/>
      <c r="BZ42" s="21"/>
      <c r="CA42" s="19"/>
      <c r="CB42" s="36"/>
      <c r="CC42" s="37">
        <f>CC38-BX42</f>
        <v>3011.0000000000036</v>
      </c>
      <c r="CD42" s="12"/>
      <c r="CF42" s="12"/>
      <c r="CG42" s="47" t="s">
        <v>22</v>
      </c>
      <c r="CH42" s="34"/>
      <c r="CI42" s="35"/>
      <c r="CJ42" s="35"/>
      <c r="CK42" s="35"/>
      <c r="CL42" s="21"/>
      <c r="CM42" s="280"/>
      <c r="CN42" s="36"/>
      <c r="CO42" s="36"/>
      <c r="CP42" s="12"/>
      <c r="CR42" s="12"/>
      <c r="CS42" s="47" t="s">
        <v>22</v>
      </c>
      <c r="CT42" s="34"/>
      <c r="CU42" s="35"/>
      <c r="CV42" s="35"/>
      <c r="CW42" s="35"/>
      <c r="CX42" s="21"/>
      <c r="CY42" s="280"/>
      <c r="CZ42" s="36"/>
      <c r="DA42" s="36"/>
      <c r="DB42" s="12"/>
      <c r="DD42" s="12"/>
      <c r="DE42" s="47" t="s">
        <v>22</v>
      </c>
      <c r="DF42" s="34"/>
      <c r="DG42" s="35"/>
      <c r="DH42" s="35"/>
      <c r="DI42" s="35"/>
      <c r="DJ42" s="21"/>
      <c r="DK42" s="280"/>
      <c r="DL42" s="36"/>
      <c r="DM42" s="36"/>
      <c r="DN42" s="12"/>
      <c r="DP42" s="12"/>
      <c r="DQ42" s="47" t="s">
        <v>22</v>
      </c>
      <c r="DR42" s="34"/>
      <c r="DS42" s="35"/>
      <c r="DT42" s="35"/>
      <c r="DU42" s="35"/>
      <c r="DV42" s="21"/>
      <c r="DW42" s="280"/>
      <c r="DX42" s="36"/>
      <c r="DY42" s="36"/>
      <c r="DZ42" s="12"/>
      <c r="EB42" s="12"/>
      <c r="EC42" s="47" t="s">
        <v>22</v>
      </c>
      <c r="ED42" s="34"/>
      <c r="EE42" s="35"/>
      <c r="EF42" s="35"/>
      <c r="EG42" s="35"/>
      <c r="EH42" s="21"/>
      <c r="EI42" s="280"/>
      <c r="EJ42" s="36"/>
      <c r="EK42" s="36"/>
      <c r="EL42" s="12"/>
      <c r="EN42" s="12"/>
      <c r="EO42" s="47" t="s">
        <v>22</v>
      </c>
      <c r="EP42" s="34"/>
      <c r="EQ42" s="35"/>
      <c r="ER42" s="35"/>
      <c r="ES42" s="35"/>
      <c r="ET42" s="21"/>
      <c r="EU42" s="280"/>
      <c r="EV42" s="36"/>
      <c r="EW42" s="36"/>
      <c r="EX42" s="12"/>
      <c r="EZ42" s="12"/>
      <c r="FA42" s="47" t="s">
        <v>22</v>
      </c>
      <c r="FB42" s="34"/>
      <c r="FC42" s="35"/>
      <c r="FD42" s="35"/>
      <c r="FE42" s="35"/>
      <c r="FF42" s="21"/>
      <c r="FG42" s="280"/>
      <c r="FH42" s="36"/>
      <c r="FI42" s="36"/>
      <c r="FJ42" s="12"/>
      <c r="FL42" s="12"/>
      <c r="FM42" s="47" t="s">
        <v>22</v>
      </c>
      <c r="FN42" s="34"/>
      <c r="FO42" s="35"/>
      <c r="FP42" s="35"/>
      <c r="FQ42" s="35"/>
      <c r="FR42" s="21"/>
      <c r="FS42" s="280"/>
      <c r="FT42" s="36"/>
      <c r="FU42" s="36"/>
      <c r="FV42" s="12"/>
      <c r="FX42" s="12"/>
      <c r="FY42" s="47" t="s">
        <v>22</v>
      </c>
      <c r="FZ42" s="34"/>
      <c r="GA42" s="35"/>
      <c r="GB42" s="35"/>
      <c r="GC42" s="35"/>
      <c r="GD42" s="21"/>
      <c r="GE42" s="280"/>
      <c r="GF42" s="36"/>
      <c r="GG42" s="36"/>
      <c r="GH42" s="12"/>
      <c r="GJ42" s="12"/>
      <c r="GK42" s="47" t="s">
        <v>22</v>
      </c>
      <c r="GL42" s="34"/>
      <c r="GM42" s="35"/>
      <c r="GN42" s="35"/>
      <c r="GO42" s="35"/>
      <c r="GP42" s="21"/>
      <c r="GQ42" s="280"/>
      <c r="GR42" s="36"/>
      <c r="GS42" s="36"/>
      <c r="GT42" s="12"/>
      <c r="GV42" s="12"/>
      <c r="GW42" s="47" t="s">
        <v>22</v>
      </c>
      <c r="GX42" s="34"/>
      <c r="GY42" s="35"/>
      <c r="GZ42" s="35"/>
      <c r="HA42" s="35"/>
      <c r="HB42" s="21"/>
      <c r="HC42" s="280"/>
      <c r="HD42" s="36"/>
      <c r="HE42" s="36"/>
      <c r="HF42" s="12"/>
      <c r="HH42" s="12"/>
      <c r="HI42" s="47" t="s">
        <v>22</v>
      </c>
      <c r="HJ42" s="34"/>
      <c r="HK42" s="35"/>
      <c r="HL42" s="35"/>
      <c r="HM42" s="35"/>
      <c r="HN42" s="21"/>
      <c r="HO42" s="280"/>
      <c r="HP42" s="36"/>
      <c r="HQ42" s="36"/>
      <c r="HR42" s="12"/>
      <c r="HT42" s="12"/>
      <c r="HU42" s="47" t="s">
        <v>22</v>
      </c>
      <c r="HV42" s="34"/>
      <c r="HW42" s="35"/>
      <c r="HX42" s="35"/>
      <c r="HY42" s="35"/>
      <c r="HZ42" s="21"/>
      <c r="IA42" s="280"/>
      <c r="IB42" s="36"/>
      <c r="IC42" s="36"/>
      <c r="ID42" s="12"/>
      <c r="IJ42" s="39"/>
      <c r="IK42" s="40"/>
      <c r="IL42" s="40"/>
    </row>
    <row r="43" spans="1:323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8"/>
      <c r="BC43" s="41"/>
      <c r="BD43" s="278"/>
      <c r="BE43" s="43"/>
      <c r="BF43" s="10"/>
      <c r="BG43" s="12"/>
      <c r="BI43" s="12"/>
      <c r="BJ43" s="7"/>
      <c r="BK43" s="8"/>
      <c r="BL43" s="8"/>
      <c r="BM43" s="8"/>
      <c r="BN43" s="8"/>
      <c r="BO43" s="41"/>
      <c r="BP43" s="278"/>
      <c r="BQ43" s="43"/>
      <c r="BR43" s="10"/>
      <c r="BS43" s="12"/>
      <c r="BU43" s="12"/>
      <c r="BV43" s="7"/>
      <c r="BW43" s="8"/>
      <c r="BX43" s="8"/>
      <c r="BY43" s="8"/>
      <c r="BZ43" s="41"/>
      <c r="CA43" s="45"/>
      <c r="CB43" s="43"/>
      <c r="CC43" s="8"/>
      <c r="CD43" s="12"/>
      <c r="CF43" s="12"/>
      <c r="CG43" s="7"/>
      <c r="CH43" s="8"/>
      <c r="CI43" s="8"/>
      <c r="CJ43" s="8"/>
      <c r="CK43" s="8"/>
      <c r="CL43" s="41"/>
      <c r="CM43" s="278"/>
      <c r="CN43" s="43"/>
      <c r="CO43" s="10"/>
      <c r="CP43" s="12"/>
      <c r="CR43" s="12"/>
      <c r="CS43" s="7"/>
      <c r="CT43" s="8"/>
      <c r="CU43" s="8"/>
      <c r="CV43" s="8"/>
      <c r="CW43" s="8"/>
      <c r="CX43" s="41"/>
      <c r="CY43" s="278"/>
      <c r="CZ43" s="43"/>
      <c r="DA43" s="10"/>
      <c r="DB43" s="12"/>
      <c r="DD43" s="12"/>
      <c r="DE43" s="7"/>
      <c r="DF43" s="8"/>
      <c r="DG43" s="8"/>
      <c r="DH43" s="8"/>
      <c r="DI43" s="8"/>
      <c r="DJ43" s="41"/>
      <c r="DK43" s="278"/>
      <c r="DL43" s="43"/>
      <c r="DM43" s="10"/>
      <c r="DN43" s="12"/>
      <c r="DP43" s="12"/>
      <c r="DQ43" s="7"/>
      <c r="DR43" s="8"/>
      <c r="DS43" s="8"/>
      <c r="DT43" s="8"/>
      <c r="DU43" s="8"/>
      <c r="DV43" s="41"/>
      <c r="DW43" s="278"/>
      <c r="DX43" s="43"/>
      <c r="DY43" s="10"/>
      <c r="DZ43" s="12"/>
      <c r="EB43" s="12"/>
      <c r="EC43" s="7"/>
      <c r="ED43" s="8"/>
      <c r="EE43" s="8"/>
      <c r="EF43" s="8"/>
      <c r="EG43" s="8"/>
      <c r="EH43" s="41"/>
      <c r="EI43" s="278"/>
      <c r="EJ43" s="43"/>
      <c r="EK43" s="10"/>
      <c r="EL43" s="12"/>
      <c r="EN43" s="12"/>
      <c r="EO43" s="7"/>
      <c r="EP43" s="8"/>
      <c r="EQ43" s="8"/>
      <c r="ER43" s="8"/>
      <c r="ES43" s="8"/>
      <c r="ET43" s="41"/>
      <c r="EU43" s="278"/>
      <c r="EV43" s="43"/>
      <c r="EW43" s="10"/>
      <c r="EX43" s="12"/>
      <c r="EZ43" s="12"/>
      <c r="FA43" s="7"/>
      <c r="FB43" s="8"/>
      <c r="FC43" s="8"/>
      <c r="FD43" s="8"/>
      <c r="FE43" s="8"/>
      <c r="FF43" s="41"/>
      <c r="FG43" s="278"/>
      <c r="FH43" s="43"/>
      <c r="FI43" s="10"/>
      <c r="FJ43" s="12"/>
      <c r="FL43" s="12"/>
      <c r="FM43" s="7"/>
      <c r="FN43" s="8"/>
      <c r="FO43" s="8"/>
      <c r="FP43" s="8"/>
      <c r="FQ43" s="8"/>
      <c r="FR43" s="41"/>
      <c r="FS43" s="278"/>
      <c r="FT43" s="43"/>
      <c r="FU43" s="10"/>
      <c r="FV43" s="12"/>
      <c r="FX43" s="12"/>
      <c r="FY43" s="7"/>
      <c r="FZ43" s="8"/>
      <c r="GA43" s="8"/>
      <c r="GB43" s="8"/>
      <c r="GC43" s="8"/>
      <c r="GD43" s="41"/>
      <c r="GE43" s="278"/>
      <c r="GF43" s="43"/>
      <c r="GG43" s="10"/>
      <c r="GH43" s="12"/>
      <c r="GJ43" s="12"/>
      <c r="GK43" s="7"/>
      <c r="GL43" s="8"/>
      <c r="GM43" s="8"/>
      <c r="GN43" s="8"/>
      <c r="GO43" s="8"/>
      <c r="GP43" s="41"/>
      <c r="GQ43" s="278"/>
      <c r="GR43" s="43"/>
      <c r="GS43" s="10"/>
      <c r="GT43" s="12"/>
      <c r="GV43" s="12"/>
      <c r="GW43" s="7"/>
      <c r="GX43" s="8"/>
      <c r="GY43" s="8"/>
      <c r="GZ43" s="8"/>
      <c r="HA43" s="8"/>
      <c r="HB43" s="41"/>
      <c r="HC43" s="278"/>
      <c r="HD43" s="43"/>
      <c r="HE43" s="10"/>
      <c r="HF43" s="12"/>
      <c r="HH43" s="12"/>
      <c r="HI43" s="7"/>
      <c r="HJ43" s="8"/>
      <c r="HK43" s="8"/>
      <c r="HL43" s="8"/>
      <c r="HM43" s="8"/>
      <c r="HN43" s="41"/>
      <c r="HO43" s="278"/>
      <c r="HP43" s="43"/>
      <c r="HQ43" s="10"/>
      <c r="HR43" s="12"/>
      <c r="HT43" s="12"/>
      <c r="HU43" s="7"/>
      <c r="HV43" s="8"/>
      <c r="HW43" s="8"/>
      <c r="HX43" s="8"/>
      <c r="HY43" s="8"/>
      <c r="HZ43" s="41"/>
      <c r="IA43" s="278"/>
      <c r="IB43" s="43"/>
      <c r="IC43" s="10"/>
      <c r="ID43" s="12"/>
      <c r="IJ43" s="39"/>
      <c r="IK43" s="40"/>
      <c r="IL43" s="40"/>
    </row>
    <row r="44" spans="1:323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24921.33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26921.33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28922.629999999997</v>
      </c>
      <c r="AI44" s="12"/>
      <c r="AK44" s="12"/>
      <c r="AL44" s="145" t="s">
        <v>78</v>
      </c>
      <c r="AM44" s="141"/>
      <c r="AN44" s="142"/>
      <c r="AO44" s="142"/>
      <c r="AP44" s="142"/>
      <c r="AQ44" s="143"/>
      <c r="AR44" s="277"/>
      <c r="AS44" s="144"/>
      <c r="AT44" s="272">
        <f>AT40-AN44</f>
        <v>24921.33</v>
      </c>
      <c r="AU44" s="12"/>
      <c r="AW44" s="12"/>
      <c r="AX44" s="145" t="s">
        <v>78</v>
      </c>
      <c r="AY44" s="141"/>
      <c r="AZ44" s="142"/>
      <c r="BA44" s="142"/>
      <c r="BB44" s="142"/>
      <c r="BC44" s="143"/>
      <c r="BD44" s="277"/>
      <c r="BE44" s="144"/>
      <c r="BF44" s="272">
        <f>BF40-AZ44</f>
        <v>36441.33</v>
      </c>
      <c r="BG44" s="12"/>
      <c r="BI44" s="12"/>
      <c r="BJ44" s="145" t="s">
        <v>78</v>
      </c>
      <c r="BK44" s="141"/>
      <c r="BL44" s="142"/>
      <c r="BM44" s="142"/>
      <c r="BN44" s="142"/>
      <c r="BO44" s="143"/>
      <c r="BP44" s="277"/>
      <c r="BQ44" s="144"/>
      <c r="BR44" s="272">
        <f>BR40-BL44</f>
        <v>29921.33</v>
      </c>
      <c r="BS44" s="12"/>
      <c r="BU44" s="12"/>
      <c r="BV44" s="44" t="s">
        <v>74</v>
      </c>
      <c r="BW44" s="34"/>
      <c r="BX44" s="35"/>
      <c r="BY44" s="35"/>
      <c r="BZ44" s="21"/>
      <c r="CA44" s="19"/>
      <c r="CB44" s="36"/>
      <c r="CC44" s="37">
        <f>CC42-BX44</f>
        <v>3011.0000000000036</v>
      </c>
      <c r="CD44" s="12"/>
      <c r="CF44" s="12"/>
      <c r="CG44" s="145" t="s">
        <v>78</v>
      </c>
      <c r="CH44" s="141"/>
      <c r="CI44" s="142"/>
      <c r="CJ44" s="142"/>
      <c r="CK44" s="142"/>
      <c r="CL44" s="143"/>
      <c r="CM44" s="277"/>
      <c r="CN44" s="144"/>
      <c r="CO44" s="272">
        <f>CO40-CI44</f>
        <v>0</v>
      </c>
      <c r="CP44" s="12"/>
      <c r="CR44" s="12"/>
      <c r="CS44" s="145" t="s">
        <v>78</v>
      </c>
      <c r="CT44" s="141"/>
      <c r="CU44" s="142"/>
      <c r="CV44" s="142"/>
      <c r="CW44" s="142"/>
      <c r="CX44" s="143"/>
      <c r="CY44" s="277"/>
      <c r="CZ44" s="144"/>
      <c r="DA44" s="272">
        <f>DA40-CU44</f>
        <v>29921.33</v>
      </c>
      <c r="DB44" s="12"/>
      <c r="DD44" s="12"/>
      <c r="DE44" s="145" t="s">
        <v>78</v>
      </c>
      <c r="DF44" s="141"/>
      <c r="DG44" s="142"/>
      <c r="DH44" s="142"/>
      <c r="DI44" s="142"/>
      <c r="DJ44" s="143"/>
      <c r="DK44" s="277"/>
      <c r="DL44" s="144"/>
      <c r="DM44" s="272">
        <f>DM40-DG44</f>
        <v>24921.33</v>
      </c>
      <c r="DN44" s="12"/>
      <c r="DP44" s="12"/>
      <c r="DQ44" s="145" t="s">
        <v>78</v>
      </c>
      <c r="DR44" s="141"/>
      <c r="DS44" s="142"/>
      <c r="DT44" s="142"/>
      <c r="DU44" s="142"/>
      <c r="DV44" s="143"/>
      <c r="DW44" s="277"/>
      <c r="DX44" s="144"/>
      <c r="DY44" s="272">
        <f>DY40-DS44</f>
        <v>12923.940000000002</v>
      </c>
      <c r="DZ44" s="12"/>
      <c r="EB44" s="12"/>
      <c r="EC44" s="145" t="s">
        <v>78</v>
      </c>
      <c r="ED44" s="141"/>
      <c r="EE44" s="142"/>
      <c r="EF44" s="142"/>
      <c r="EG44" s="142"/>
      <c r="EH44" s="143"/>
      <c r="EI44" s="277"/>
      <c r="EJ44" s="144"/>
      <c r="EK44" s="272">
        <f>EK36+EE44</f>
        <v>24921.329999999998</v>
      </c>
      <c r="EL44" s="12"/>
      <c r="EN44" s="12"/>
      <c r="EO44" s="145" t="s">
        <v>78</v>
      </c>
      <c r="EP44" s="141"/>
      <c r="EQ44" s="142"/>
      <c r="ER44" s="142"/>
      <c r="ES44" s="142"/>
      <c r="ET44" s="143"/>
      <c r="EU44" s="277"/>
      <c r="EV44" s="144"/>
      <c r="EW44" s="272">
        <f>EW40-EQ44</f>
        <v>24921.33</v>
      </c>
      <c r="EX44" s="12"/>
      <c r="EZ44" s="12"/>
      <c r="FA44" s="145" t="s">
        <v>78</v>
      </c>
      <c r="FB44" s="141"/>
      <c r="FC44" s="142"/>
      <c r="FD44" s="142"/>
      <c r="FE44" s="142"/>
      <c r="FF44" s="143"/>
      <c r="FG44" s="277"/>
      <c r="FH44" s="144"/>
      <c r="FI44" s="272">
        <f>FI40-FC44</f>
        <v>26921.33</v>
      </c>
      <c r="FJ44" s="12"/>
      <c r="FL44" s="12"/>
      <c r="FM44" s="145" t="s">
        <v>78</v>
      </c>
      <c r="FN44" s="141"/>
      <c r="FO44" s="142"/>
      <c r="FP44" s="142"/>
      <c r="FQ44" s="142"/>
      <c r="FR44" s="143"/>
      <c r="FS44" s="277"/>
      <c r="FT44" s="144"/>
      <c r="FU44" s="272">
        <f>FU40-FO44</f>
        <v>29921.329999999994</v>
      </c>
      <c r="FV44" s="12"/>
      <c r="FX44" s="12"/>
      <c r="FY44" s="145" t="s">
        <v>78</v>
      </c>
      <c r="FZ44" s="141"/>
      <c r="GA44" s="142"/>
      <c r="GB44" s="142"/>
      <c r="GC44" s="142"/>
      <c r="GD44" s="143"/>
      <c r="GE44" s="277"/>
      <c r="GF44" s="144"/>
      <c r="GG44" s="272">
        <f>GG40-GA44</f>
        <v>36066.329999999994</v>
      </c>
      <c r="GH44" s="12"/>
      <c r="GJ44" s="12"/>
      <c r="GK44" s="145" t="s">
        <v>78</v>
      </c>
      <c r="GL44" s="141"/>
      <c r="GM44" s="142"/>
      <c r="GN44" s="142"/>
      <c r="GO44" s="142"/>
      <c r="GP44" s="143"/>
      <c r="GQ44" s="277"/>
      <c r="GR44" s="144"/>
      <c r="GS44" s="272">
        <f>GS40-GM44</f>
        <v>0</v>
      </c>
      <c r="GT44" s="12"/>
      <c r="GV44" s="12"/>
      <c r="GW44" s="145" t="s">
        <v>78</v>
      </c>
      <c r="GX44" s="141"/>
      <c r="GY44" s="142"/>
      <c r="GZ44" s="142"/>
      <c r="HA44" s="142"/>
      <c r="HB44" s="143"/>
      <c r="HC44" s="277"/>
      <c r="HD44" s="144"/>
      <c r="HE44" s="272">
        <f>HE40-GY44</f>
        <v>22421.629999999997</v>
      </c>
      <c r="HF44" s="12"/>
      <c r="HH44" s="12"/>
      <c r="HI44" s="145" t="s">
        <v>78</v>
      </c>
      <c r="HJ44" s="141"/>
      <c r="HK44" s="142"/>
      <c r="HL44" s="142"/>
      <c r="HM44" s="142"/>
      <c r="HN44" s="143"/>
      <c r="HO44" s="277"/>
      <c r="HP44" s="144"/>
      <c r="HQ44" s="272">
        <f>HQ40-HK44</f>
        <v>33922.629999999997</v>
      </c>
      <c r="HR44" s="12"/>
      <c r="HT44" s="12"/>
      <c r="HU44" s="145" t="s">
        <v>78</v>
      </c>
      <c r="HV44" s="141"/>
      <c r="HW44" s="142"/>
      <c r="HX44" s="142"/>
      <c r="HY44" s="142"/>
      <c r="HZ44" s="143"/>
      <c r="IA44" s="277"/>
      <c r="IB44" s="144"/>
      <c r="IC44" s="272">
        <f>IC40-HW44</f>
        <v>25922.629999999997</v>
      </c>
      <c r="ID44" s="12"/>
      <c r="IJ44" s="39"/>
      <c r="IK44" s="40"/>
      <c r="IL44" s="40"/>
    </row>
    <row r="45" spans="1:323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8"/>
      <c r="BC45" s="41"/>
      <c r="BD45" s="278"/>
      <c r="BE45" s="43"/>
      <c r="BF45" s="10"/>
      <c r="BG45" s="12"/>
      <c r="BI45" s="12"/>
      <c r="BJ45" s="7"/>
      <c r="BK45" s="8"/>
      <c r="BL45" s="8"/>
      <c r="BM45" s="8"/>
      <c r="BN45" s="8"/>
      <c r="BO45" s="41"/>
      <c r="BP45" s="278"/>
      <c r="BQ45" s="43"/>
      <c r="BR45" s="10"/>
      <c r="BS45" s="12"/>
      <c r="BU45" s="12"/>
      <c r="BV45" s="7"/>
      <c r="BW45" s="8"/>
      <c r="BX45" s="8"/>
      <c r="BY45" s="8"/>
      <c r="BZ45" s="41"/>
      <c r="CA45" s="45"/>
      <c r="CB45" s="43"/>
      <c r="CC45" s="8"/>
      <c r="CD45" s="12"/>
      <c r="CF45" s="12"/>
      <c r="CG45" s="7"/>
      <c r="CH45" s="8"/>
      <c r="CI45" s="8"/>
      <c r="CJ45" s="8"/>
      <c r="CK45" s="8"/>
      <c r="CL45" s="41"/>
      <c r="CM45" s="278"/>
      <c r="CN45" s="43"/>
      <c r="CO45" s="10"/>
      <c r="CP45" s="12"/>
      <c r="CR45" s="12"/>
      <c r="CS45" s="7"/>
      <c r="CT45" s="8"/>
      <c r="CU45" s="8"/>
      <c r="CV45" s="8"/>
      <c r="CW45" s="8"/>
      <c r="CX45" s="41"/>
      <c r="CY45" s="278"/>
      <c r="CZ45" s="43"/>
      <c r="DA45" s="10"/>
      <c r="DB45" s="12"/>
      <c r="DD45" s="12"/>
      <c r="DE45" s="7"/>
      <c r="DF45" s="8"/>
      <c r="DG45" s="8"/>
      <c r="DH45" s="8"/>
      <c r="DI45" s="8"/>
      <c r="DJ45" s="41"/>
      <c r="DK45" s="278"/>
      <c r="DL45" s="43"/>
      <c r="DM45" s="10"/>
      <c r="DN45" s="12"/>
      <c r="DP45" s="12"/>
      <c r="DQ45" s="7"/>
      <c r="DR45" s="8"/>
      <c r="DS45" s="8"/>
      <c r="DT45" s="8"/>
      <c r="DU45" s="8"/>
      <c r="DV45" s="41"/>
      <c r="DW45" s="278"/>
      <c r="DX45" s="43"/>
      <c r="DY45" s="10"/>
      <c r="DZ45" s="12"/>
      <c r="EB45" s="12"/>
      <c r="EC45" s="7"/>
      <c r="ED45" s="8"/>
      <c r="EE45" s="8"/>
      <c r="EF45" s="8"/>
      <c r="EG45" s="8"/>
      <c r="EH45" s="41"/>
      <c r="EI45" s="278"/>
      <c r="EJ45" s="43"/>
      <c r="EK45" s="10"/>
      <c r="EL45" s="12"/>
      <c r="EN45" s="12"/>
      <c r="EO45" s="7"/>
      <c r="EP45" s="8"/>
      <c r="EQ45" s="8"/>
      <c r="ER45" s="8"/>
      <c r="ES45" s="8"/>
      <c r="ET45" s="41"/>
      <c r="EU45" s="278"/>
      <c r="EV45" s="43"/>
      <c r="EW45" s="10"/>
      <c r="EX45" s="12"/>
      <c r="EZ45" s="12"/>
      <c r="FA45" s="7"/>
      <c r="FB45" s="8"/>
      <c r="FC45" s="8"/>
      <c r="FD45" s="8"/>
      <c r="FE45" s="8"/>
      <c r="FF45" s="41"/>
      <c r="FG45" s="278"/>
      <c r="FH45" s="43"/>
      <c r="FI45" s="10"/>
      <c r="FJ45" s="12"/>
      <c r="FL45" s="12"/>
      <c r="FM45" s="7"/>
      <c r="FN45" s="8"/>
      <c r="FO45" s="8"/>
      <c r="FP45" s="8"/>
      <c r="FQ45" s="8"/>
      <c r="FR45" s="41"/>
      <c r="FS45" s="278"/>
      <c r="FT45" s="43"/>
      <c r="FU45" s="10"/>
      <c r="FV45" s="12"/>
      <c r="FX45" s="12"/>
      <c r="FY45" s="7"/>
      <c r="FZ45" s="8"/>
      <c r="GA45" s="8"/>
      <c r="GB45" s="8"/>
      <c r="GC45" s="8"/>
      <c r="GD45" s="41"/>
      <c r="GE45" s="278"/>
      <c r="GF45" s="43"/>
      <c r="GG45" s="10"/>
      <c r="GH45" s="12"/>
      <c r="GJ45" s="12"/>
      <c r="GK45" s="7"/>
      <c r="GL45" s="8"/>
      <c r="GM45" s="8"/>
      <c r="GN45" s="8"/>
      <c r="GO45" s="8"/>
      <c r="GP45" s="41"/>
      <c r="GQ45" s="278"/>
      <c r="GR45" s="43"/>
      <c r="GS45" s="10"/>
      <c r="GT45" s="12"/>
      <c r="GV45" s="12"/>
      <c r="GW45" s="7"/>
      <c r="GX45" s="8"/>
      <c r="GY45" s="8"/>
      <c r="GZ45" s="8"/>
      <c r="HA45" s="8"/>
      <c r="HB45" s="41"/>
      <c r="HC45" s="278"/>
      <c r="HD45" s="43"/>
      <c r="HE45" s="10"/>
      <c r="HF45" s="12"/>
      <c r="HH45" s="12"/>
      <c r="HI45" s="7"/>
      <c r="HJ45" s="8"/>
      <c r="HK45" s="8"/>
      <c r="HL45" s="8"/>
      <c r="HM45" s="8"/>
      <c r="HN45" s="41"/>
      <c r="HO45" s="278"/>
      <c r="HP45" s="43"/>
      <c r="HQ45" s="10"/>
      <c r="HR45" s="12"/>
      <c r="HT45" s="12"/>
      <c r="HU45" s="7"/>
      <c r="HV45" s="8"/>
      <c r="HW45" s="8"/>
      <c r="HX45" s="8"/>
      <c r="HY45" s="8"/>
      <c r="HZ45" s="41"/>
      <c r="IA45" s="278"/>
      <c r="IB45" s="43"/>
      <c r="IC45" s="10"/>
      <c r="ID45" s="12"/>
      <c r="IJ45" s="39"/>
      <c r="IK45" s="40"/>
      <c r="IL45" s="40"/>
    </row>
    <row r="46" spans="1:323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24921.33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26921.33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28922.629999999997</v>
      </c>
      <c r="AI46" s="12"/>
      <c r="AK46" s="12"/>
      <c r="AL46" s="145" t="s">
        <v>74</v>
      </c>
      <c r="AM46" s="141"/>
      <c r="AN46" s="142"/>
      <c r="AO46" s="142"/>
      <c r="AP46" s="142"/>
      <c r="AQ46" s="143"/>
      <c r="AR46" s="277"/>
      <c r="AS46" s="144"/>
      <c r="AT46" s="272">
        <f>AT44-AN46</f>
        <v>24921.33</v>
      </c>
      <c r="AU46" s="12"/>
      <c r="AW46" s="12"/>
      <c r="AX46" s="145" t="s">
        <v>74</v>
      </c>
      <c r="AY46" s="141"/>
      <c r="AZ46" s="142"/>
      <c r="BA46" s="142"/>
      <c r="BB46" s="142"/>
      <c r="BC46" s="143"/>
      <c r="BD46" s="277"/>
      <c r="BE46" s="144"/>
      <c r="BF46" s="272">
        <f>BF44-AZ46</f>
        <v>36441.33</v>
      </c>
      <c r="BG46" s="12"/>
      <c r="BI46" s="12"/>
      <c r="BJ46" s="145" t="s">
        <v>74</v>
      </c>
      <c r="BK46" s="141"/>
      <c r="BL46" s="142"/>
      <c r="BM46" s="142"/>
      <c r="BN46" s="142"/>
      <c r="BO46" s="143"/>
      <c r="BP46" s="277"/>
      <c r="BQ46" s="144"/>
      <c r="BR46" s="272">
        <f>BR44-BL46</f>
        <v>29921.33</v>
      </c>
      <c r="BS46" s="12"/>
      <c r="BU46" s="12"/>
      <c r="BV46" s="44"/>
      <c r="BW46" s="34"/>
      <c r="BX46" s="35"/>
      <c r="BY46" s="35"/>
      <c r="BZ46" s="48"/>
      <c r="CA46" s="19"/>
      <c r="CB46" s="36"/>
      <c r="CC46" s="37">
        <f>CC44-BX46</f>
        <v>3011.0000000000036</v>
      </c>
      <c r="CD46" s="12"/>
      <c r="CF46" s="12"/>
      <c r="CG46" s="145" t="s">
        <v>74</v>
      </c>
      <c r="CH46" s="141"/>
      <c r="CI46" s="142"/>
      <c r="CJ46" s="142"/>
      <c r="CK46" s="142"/>
      <c r="CL46" s="143"/>
      <c r="CM46" s="277"/>
      <c r="CN46" s="144"/>
      <c r="CO46" s="272">
        <f>CO44-CI46</f>
        <v>0</v>
      </c>
      <c r="CP46" s="12"/>
      <c r="CR46" s="12"/>
      <c r="CS46" s="145" t="s">
        <v>74</v>
      </c>
      <c r="CT46" s="141"/>
      <c r="CU46" s="142"/>
      <c r="CV46" s="142"/>
      <c r="CW46" s="142"/>
      <c r="CX46" s="143"/>
      <c r="CY46" s="277"/>
      <c r="CZ46" s="144"/>
      <c r="DA46" s="272">
        <f>DA44-CU46</f>
        <v>29921.33</v>
      </c>
      <c r="DB46" s="12"/>
      <c r="DD46" s="12"/>
      <c r="DE46" s="145" t="s">
        <v>74</v>
      </c>
      <c r="DF46" s="141"/>
      <c r="DG46" s="142"/>
      <c r="DH46" s="142"/>
      <c r="DI46" s="142"/>
      <c r="DJ46" s="143"/>
      <c r="DK46" s="277"/>
      <c r="DL46" s="144"/>
      <c r="DM46" s="272">
        <f>DM44-DG46</f>
        <v>24921.33</v>
      </c>
      <c r="DN46" s="12"/>
      <c r="DP46" s="12"/>
      <c r="DQ46" s="145" t="s">
        <v>74</v>
      </c>
      <c r="DR46" s="141"/>
      <c r="DS46" s="142"/>
      <c r="DT46" s="142"/>
      <c r="DU46" s="142"/>
      <c r="DV46" s="143"/>
      <c r="DW46" s="277"/>
      <c r="DX46" s="144"/>
      <c r="DY46" s="272">
        <f>DY44-DS46</f>
        <v>12923.940000000002</v>
      </c>
      <c r="DZ46" s="12"/>
      <c r="EB46" s="12"/>
      <c r="EC46" s="145" t="s">
        <v>74</v>
      </c>
      <c r="ED46" s="141"/>
      <c r="EE46" s="142"/>
      <c r="EF46" s="142"/>
      <c r="EG46" s="142"/>
      <c r="EH46" s="143"/>
      <c r="EI46" s="277"/>
      <c r="EJ46" s="144"/>
      <c r="EK46" s="272">
        <f>EK44-EE46</f>
        <v>24921.329999999998</v>
      </c>
      <c r="EL46" s="12"/>
      <c r="EN46" s="12"/>
      <c r="EO46" s="145" t="s">
        <v>74</v>
      </c>
      <c r="EP46" s="141"/>
      <c r="EQ46" s="142"/>
      <c r="ER46" s="142"/>
      <c r="ES46" s="142"/>
      <c r="ET46" s="143"/>
      <c r="EU46" s="277"/>
      <c r="EV46" s="144"/>
      <c r="EW46" s="272">
        <f>EW44-EQ46</f>
        <v>24921.33</v>
      </c>
      <c r="EX46" s="12"/>
      <c r="EZ46" s="12"/>
      <c r="FA46" s="145" t="s">
        <v>74</v>
      </c>
      <c r="FB46" s="141"/>
      <c r="FC46" s="142"/>
      <c r="FD46" s="142"/>
      <c r="FE46" s="142"/>
      <c r="FF46" s="143"/>
      <c r="FG46" s="277"/>
      <c r="FH46" s="144"/>
      <c r="FI46" s="272">
        <f>FI44-FC46</f>
        <v>26921.33</v>
      </c>
      <c r="FJ46" s="12"/>
      <c r="FL46" s="12"/>
      <c r="FM46" s="145" t="s">
        <v>74</v>
      </c>
      <c r="FN46" s="141"/>
      <c r="FO46" s="142"/>
      <c r="FP46" s="142"/>
      <c r="FQ46" s="142"/>
      <c r="FR46" s="143"/>
      <c r="FS46" s="277"/>
      <c r="FT46" s="144"/>
      <c r="FU46" s="272">
        <f>FU44-FO46</f>
        <v>29921.329999999994</v>
      </c>
      <c r="FV46" s="12"/>
      <c r="FX46" s="12"/>
      <c r="FY46" s="145" t="s">
        <v>74</v>
      </c>
      <c r="FZ46" s="141"/>
      <c r="GA46" s="142"/>
      <c r="GB46" s="142"/>
      <c r="GC46" s="142"/>
      <c r="GD46" s="143"/>
      <c r="GE46" s="277"/>
      <c r="GF46" s="144"/>
      <c r="GG46" s="272">
        <f>GG44-GA46</f>
        <v>36066.329999999994</v>
      </c>
      <c r="GH46" s="12"/>
      <c r="GJ46" s="12"/>
      <c r="GK46" s="145" t="s">
        <v>74</v>
      </c>
      <c r="GL46" s="141"/>
      <c r="GM46" s="142"/>
      <c r="GN46" s="142"/>
      <c r="GO46" s="142"/>
      <c r="GP46" s="143"/>
      <c r="GQ46" s="277"/>
      <c r="GR46" s="144"/>
      <c r="GS46" s="272">
        <f>GS44-GM46</f>
        <v>0</v>
      </c>
      <c r="GT46" s="12"/>
      <c r="GV46" s="12"/>
      <c r="GW46" s="145" t="s">
        <v>74</v>
      </c>
      <c r="GX46" s="141"/>
      <c r="GY46" s="142"/>
      <c r="GZ46" s="142"/>
      <c r="HA46" s="142"/>
      <c r="HB46" s="143"/>
      <c r="HC46" s="277"/>
      <c r="HD46" s="144"/>
      <c r="HE46" s="272">
        <f>HE44-GY46</f>
        <v>22421.629999999997</v>
      </c>
      <c r="HF46" s="12"/>
      <c r="HH46" s="12"/>
      <c r="HI46" s="145" t="s">
        <v>74</v>
      </c>
      <c r="HJ46" s="141"/>
      <c r="HK46" s="142"/>
      <c r="HL46" s="142"/>
      <c r="HM46" s="142"/>
      <c r="HN46" s="143"/>
      <c r="HO46" s="277"/>
      <c r="HP46" s="144"/>
      <c r="HQ46" s="272">
        <f>HQ44-HK46</f>
        <v>33922.629999999997</v>
      </c>
      <c r="HR46" s="12"/>
      <c r="HT46" s="12"/>
      <c r="HU46" s="145" t="s">
        <v>74</v>
      </c>
      <c r="HV46" s="141"/>
      <c r="HW46" s="142"/>
      <c r="HX46" s="142"/>
      <c r="HY46" s="142"/>
      <c r="HZ46" s="143"/>
      <c r="IA46" s="277"/>
      <c r="IB46" s="144"/>
      <c r="IC46" s="272">
        <f>IC44-HW46</f>
        <v>25922.629999999997</v>
      </c>
      <c r="ID46" s="12"/>
    </row>
    <row r="47" spans="1:323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8"/>
      <c r="BC47" s="41"/>
      <c r="BD47" s="278"/>
      <c r="BE47" s="43"/>
      <c r="BF47" s="10"/>
      <c r="BG47" s="12"/>
      <c r="BI47" s="12"/>
      <c r="BJ47" s="7"/>
      <c r="BK47" s="8"/>
      <c r="BL47" s="8"/>
      <c r="BM47" s="8"/>
      <c r="BN47" s="8"/>
      <c r="BO47" s="41"/>
      <c r="BP47" s="278"/>
      <c r="BQ47" s="43"/>
      <c r="BR47" s="10"/>
      <c r="BS47" s="12"/>
      <c r="BU47" s="12"/>
      <c r="BV47" s="7"/>
      <c r="BW47" s="8"/>
      <c r="BX47" s="8"/>
      <c r="BY47" s="8"/>
      <c r="BZ47" s="41"/>
      <c r="CA47" s="45"/>
      <c r="CB47" s="43"/>
      <c r="CC47" s="8"/>
      <c r="CD47" s="12"/>
      <c r="CF47" s="12"/>
      <c r="CG47" s="7"/>
      <c r="CH47" s="8"/>
      <c r="CI47" s="8"/>
      <c r="CJ47" s="8"/>
      <c r="CK47" s="8"/>
      <c r="CL47" s="41"/>
      <c r="CM47" s="278"/>
      <c r="CN47" s="43"/>
      <c r="CO47" s="10"/>
      <c r="CP47" s="12"/>
      <c r="CR47" s="12"/>
      <c r="CS47" s="7"/>
      <c r="CT47" s="8"/>
      <c r="CU47" s="8"/>
      <c r="CV47" s="8"/>
      <c r="CW47" s="8"/>
      <c r="CX47" s="41"/>
      <c r="CY47" s="278"/>
      <c r="CZ47" s="43"/>
      <c r="DA47" s="10"/>
      <c r="DB47" s="12"/>
      <c r="DD47" s="12"/>
      <c r="DE47" s="7"/>
      <c r="DF47" s="8"/>
      <c r="DG47" s="8"/>
      <c r="DH47" s="8"/>
      <c r="DI47" s="8"/>
      <c r="DJ47" s="41"/>
      <c r="DK47" s="278"/>
      <c r="DL47" s="43"/>
      <c r="DM47" s="10"/>
      <c r="DN47" s="12"/>
      <c r="DP47" s="12"/>
      <c r="DQ47" s="7"/>
      <c r="DR47" s="8"/>
      <c r="DS47" s="8"/>
      <c r="DT47" s="8"/>
      <c r="DU47" s="8"/>
      <c r="DV47" s="41"/>
      <c r="DW47" s="278"/>
      <c r="DX47" s="43"/>
      <c r="DY47" s="10"/>
      <c r="DZ47" s="12"/>
      <c r="EB47" s="12"/>
      <c r="EC47" s="7"/>
      <c r="ED47" s="8"/>
      <c r="EE47" s="8"/>
      <c r="EF47" s="8"/>
      <c r="EG47" s="8"/>
      <c r="EH47" s="41"/>
      <c r="EI47" s="278"/>
      <c r="EJ47" s="43"/>
      <c r="EK47" s="10"/>
      <c r="EL47" s="12"/>
      <c r="EN47" s="12"/>
      <c r="EO47" s="7"/>
      <c r="EP47" s="8"/>
      <c r="EQ47" s="8"/>
      <c r="ER47" s="8"/>
      <c r="ES47" s="8"/>
      <c r="ET47" s="41"/>
      <c r="EU47" s="278"/>
      <c r="EV47" s="43"/>
      <c r="EW47" s="10"/>
      <c r="EX47" s="12"/>
      <c r="EZ47" s="12"/>
      <c r="FA47" s="7"/>
      <c r="FB47" s="8"/>
      <c r="FC47" s="8"/>
      <c r="FD47" s="8"/>
      <c r="FE47" s="8"/>
      <c r="FF47" s="41"/>
      <c r="FG47" s="278"/>
      <c r="FH47" s="43"/>
      <c r="FI47" s="10"/>
      <c r="FJ47" s="12"/>
      <c r="FL47" s="12"/>
      <c r="FM47" s="7"/>
      <c r="FN47" s="8"/>
      <c r="FO47" s="8"/>
      <c r="FP47" s="8"/>
      <c r="FQ47" s="8"/>
      <c r="FR47" s="41"/>
      <c r="FS47" s="278"/>
      <c r="FT47" s="43"/>
      <c r="FU47" s="10"/>
      <c r="FV47" s="12"/>
      <c r="FX47" s="12"/>
      <c r="FY47" s="7"/>
      <c r="FZ47" s="8"/>
      <c r="GA47" s="8"/>
      <c r="GB47" s="8"/>
      <c r="GC47" s="8"/>
      <c r="GD47" s="41"/>
      <c r="GE47" s="278"/>
      <c r="GF47" s="43"/>
      <c r="GG47" s="10"/>
      <c r="GH47" s="12"/>
      <c r="GJ47" s="12"/>
      <c r="GK47" s="7"/>
      <c r="GL47" s="8"/>
      <c r="GM47" s="8"/>
      <c r="GN47" s="8"/>
      <c r="GO47" s="8"/>
      <c r="GP47" s="41"/>
      <c r="GQ47" s="278"/>
      <c r="GR47" s="43"/>
      <c r="GS47" s="10"/>
      <c r="GT47" s="12"/>
      <c r="GV47" s="12"/>
      <c r="GW47" s="7"/>
      <c r="GX47" s="8"/>
      <c r="GY47" s="8"/>
      <c r="GZ47" s="8"/>
      <c r="HA47" s="8"/>
      <c r="HB47" s="41"/>
      <c r="HC47" s="278"/>
      <c r="HD47" s="43"/>
      <c r="HE47" s="10"/>
      <c r="HF47" s="12"/>
      <c r="HH47" s="12"/>
      <c r="HI47" s="7"/>
      <c r="HJ47" s="8"/>
      <c r="HK47" s="8"/>
      <c r="HL47" s="8"/>
      <c r="HM47" s="8"/>
      <c r="HN47" s="41"/>
      <c r="HO47" s="278"/>
      <c r="HP47" s="43"/>
      <c r="HQ47" s="10"/>
      <c r="HR47" s="12"/>
      <c r="HT47" s="12"/>
      <c r="HU47" s="7"/>
      <c r="HV47" s="8"/>
      <c r="HW47" s="8"/>
      <c r="HX47" s="8"/>
      <c r="HY47" s="8"/>
      <c r="HZ47" s="41"/>
      <c r="IA47" s="278"/>
      <c r="IB47" s="43"/>
      <c r="IC47" s="10"/>
      <c r="ID47" s="12"/>
      <c r="IJ47" s="39"/>
      <c r="IK47" s="40"/>
      <c r="IL47" s="40"/>
    </row>
    <row r="48" spans="1:323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24921.33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26921.33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28922.629999999997</v>
      </c>
      <c r="AI48" s="12"/>
      <c r="AK48" s="12"/>
      <c r="AL48" s="145"/>
      <c r="AM48" s="141"/>
      <c r="AN48" s="142"/>
      <c r="AO48" s="142"/>
      <c r="AP48" s="142"/>
      <c r="AQ48" s="143"/>
      <c r="AR48" s="277"/>
      <c r="AS48" s="144"/>
      <c r="AT48" s="272">
        <f>AT46-AN48</f>
        <v>24921.33</v>
      </c>
      <c r="AU48" s="12"/>
      <c r="AW48" s="12"/>
      <c r="AX48" s="145"/>
      <c r="AY48" s="141"/>
      <c r="AZ48" s="142"/>
      <c r="BA48" s="142"/>
      <c r="BB48" s="142"/>
      <c r="BC48" s="143"/>
      <c r="BD48" s="277"/>
      <c r="BE48" s="144"/>
      <c r="BF48" s="272">
        <f>BF46-AZ48</f>
        <v>36441.33</v>
      </c>
      <c r="BG48" s="12"/>
      <c r="BI48" s="12"/>
      <c r="BJ48" s="145"/>
      <c r="BK48" s="145"/>
      <c r="BL48" s="142"/>
      <c r="BM48" s="792"/>
      <c r="BN48" s="792"/>
      <c r="BO48" s="506"/>
      <c r="BP48" s="277"/>
      <c r="BQ48" s="144"/>
      <c r="BR48" s="272">
        <f>BR46-BL48</f>
        <v>29921.33</v>
      </c>
      <c r="BS48" s="12"/>
      <c r="BU48" s="12"/>
      <c r="BV48" s="44" t="s">
        <v>105</v>
      </c>
      <c r="BW48" s="34"/>
      <c r="BX48" s="35"/>
      <c r="BY48" s="35"/>
      <c r="BZ48" s="48"/>
      <c r="CA48" s="19"/>
      <c r="CB48" s="36"/>
      <c r="CC48" s="37"/>
      <c r="CD48" s="12"/>
      <c r="CF48" s="12"/>
      <c r="CG48" s="145"/>
      <c r="CH48" s="145"/>
      <c r="CI48" s="142"/>
      <c r="CJ48" s="792"/>
      <c r="CK48" s="792"/>
      <c r="CL48" s="506"/>
      <c r="CM48" s="277"/>
      <c r="CN48" s="144"/>
      <c r="CO48" s="272">
        <f>CO46-CI48</f>
        <v>0</v>
      </c>
      <c r="CP48" s="12"/>
      <c r="CR48" s="12"/>
      <c r="CS48" s="145"/>
      <c r="CT48" s="145"/>
      <c r="CU48" s="142"/>
      <c r="CV48" s="792"/>
      <c r="CW48" s="792"/>
      <c r="CX48" s="506"/>
      <c r="CY48" s="277"/>
      <c r="CZ48" s="144"/>
      <c r="DA48" s="272">
        <f>DA46-CU48</f>
        <v>29921.33</v>
      </c>
      <c r="DB48" s="12"/>
      <c r="DD48" s="12"/>
      <c r="DE48" s="145"/>
      <c r="DF48" s="145"/>
      <c r="DG48" s="142"/>
      <c r="DH48" s="792"/>
      <c r="DI48" s="792"/>
      <c r="DJ48" s="506"/>
      <c r="DK48" s="277"/>
      <c r="DL48" s="144"/>
      <c r="DM48" s="272">
        <f>DM46-DG48</f>
        <v>24921.33</v>
      </c>
      <c r="DN48" s="12"/>
      <c r="DP48" s="12"/>
      <c r="DQ48" s="145"/>
      <c r="DR48" s="145"/>
      <c r="DS48" s="142"/>
      <c r="DT48" s="792"/>
      <c r="DU48" s="792"/>
      <c r="DV48" s="506"/>
      <c r="DW48" s="277"/>
      <c r="DX48" s="144"/>
      <c r="DY48" s="272">
        <f>DY46-DS48</f>
        <v>12923.940000000002</v>
      </c>
      <c r="DZ48" s="12"/>
      <c r="EB48" s="12"/>
      <c r="EC48" s="145"/>
      <c r="ED48" s="145"/>
      <c r="EE48" s="142"/>
      <c r="EF48" s="792"/>
      <c r="EG48" s="792"/>
      <c r="EH48" s="506"/>
      <c r="EI48" s="277"/>
      <c r="EJ48" s="144"/>
      <c r="EK48" s="272">
        <f>EK46-EE48</f>
        <v>24921.329999999998</v>
      </c>
      <c r="EL48" s="12"/>
      <c r="EN48" s="12"/>
      <c r="EO48" s="145"/>
      <c r="EP48" s="145"/>
      <c r="EQ48" s="142"/>
      <c r="ER48" s="792"/>
      <c r="ES48" s="792"/>
      <c r="ET48" s="506"/>
      <c r="EU48" s="277"/>
      <c r="EV48" s="144"/>
      <c r="EW48" s="272">
        <f>EW46-EQ48</f>
        <v>24921.33</v>
      </c>
      <c r="EX48" s="12"/>
      <c r="EZ48" s="12"/>
      <c r="FA48" s="145"/>
      <c r="FB48" s="145"/>
      <c r="FC48" s="142"/>
      <c r="FD48" s="792"/>
      <c r="FE48" s="792"/>
      <c r="FF48" s="506"/>
      <c r="FG48" s="277"/>
      <c r="FH48" s="144"/>
      <c r="FI48" s="272">
        <f>FI46-FC48</f>
        <v>26921.33</v>
      </c>
      <c r="FJ48" s="12"/>
      <c r="FL48" s="12"/>
      <c r="FM48" s="145"/>
      <c r="FN48" s="145"/>
      <c r="FO48" s="142"/>
      <c r="FP48" s="792"/>
      <c r="FQ48" s="792"/>
      <c r="FR48" s="506"/>
      <c r="FS48" s="277"/>
      <c r="FT48" s="144"/>
      <c r="FU48" s="272">
        <f>FU46-FO48</f>
        <v>29921.329999999994</v>
      </c>
      <c r="FV48" s="12"/>
      <c r="FX48" s="12"/>
      <c r="FY48" s="145"/>
      <c r="FZ48" s="145"/>
      <c r="GA48" s="142"/>
      <c r="GB48" s="792"/>
      <c r="GC48" s="792"/>
      <c r="GD48" s="506"/>
      <c r="GE48" s="277"/>
      <c r="GF48" s="144"/>
      <c r="GG48" s="272">
        <f>GG46-GA48</f>
        <v>36066.329999999994</v>
      </c>
      <c r="GH48" s="12"/>
      <c r="GJ48" s="12"/>
      <c r="GK48" s="145"/>
      <c r="GL48" s="145"/>
      <c r="GM48" s="142"/>
      <c r="GN48" s="792"/>
      <c r="GO48" s="792"/>
      <c r="GP48" s="506"/>
      <c r="GQ48" s="277"/>
      <c r="GR48" s="144"/>
      <c r="GS48" s="272">
        <f>GS46-GM48</f>
        <v>0</v>
      </c>
      <c r="GT48" s="12"/>
      <c r="GV48" s="12"/>
      <c r="GW48" s="145"/>
      <c r="GX48" s="145"/>
      <c r="GY48" s="142"/>
      <c r="GZ48" s="792"/>
      <c r="HA48" s="792"/>
      <c r="HB48" s="506"/>
      <c r="HC48" s="277"/>
      <c r="HD48" s="144"/>
      <c r="HE48" s="272">
        <f>HE46-GY48</f>
        <v>22421.629999999997</v>
      </c>
      <c r="HF48" s="12"/>
      <c r="HH48" s="12"/>
      <c r="HI48" s="145"/>
      <c r="HJ48" s="145"/>
      <c r="HK48" s="142"/>
      <c r="HL48" s="792"/>
      <c r="HM48" s="792"/>
      <c r="HN48" s="506"/>
      <c r="HO48" s="277"/>
      <c r="HP48" s="144"/>
      <c r="HQ48" s="272">
        <f>HQ46-HK48</f>
        <v>33922.629999999997</v>
      </c>
      <c r="HR48" s="12"/>
      <c r="HT48" s="12"/>
      <c r="HU48" s="145"/>
      <c r="HV48" s="145"/>
      <c r="HW48" s="142"/>
      <c r="HX48" s="792"/>
      <c r="HY48" s="792"/>
      <c r="HZ48" s="506"/>
      <c r="IA48" s="277"/>
      <c r="IB48" s="144"/>
      <c r="IC48" s="272">
        <f>IC46-HW48</f>
        <v>25922.629999999997</v>
      </c>
      <c r="ID48" s="12"/>
    </row>
    <row r="49" spans="1:286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8"/>
      <c r="BC49" s="41"/>
      <c r="BD49" s="278"/>
      <c r="BE49" s="43"/>
      <c r="BF49" s="10"/>
      <c r="BG49" s="12"/>
      <c r="BI49" s="12"/>
      <c r="BJ49" s="7"/>
      <c r="BK49" s="8"/>
      <c r="BL49" s="8"/>
      <c r="BM49" s="8"/>
      <c r="BN49" s="8"/>
      <c r="BO49" s="41"/>
      <c r="BP49" s="278"/>
      <c r="BQ49" s="43"/>
      <c r="BR49" s="10"/>
      <c r="BS49" s="12"/>
      <c r="BU49" s="12"/>
      <c r="BV49" s="7"/>
      <c r="BW49" s="8"/>
      <c r="BX49" s="8"/>
      <c r="BY49" s="8"/>
      <c r="BZ49" s="41"/>
      <c r="CA49" s="45"/>
      <c r="CB49" s="43"/>
      <c r="CC49" s="8"/>
      <c r="CD49" s="12"/>
      <c r="CF49" s="12"/>
      <c r="CG49" s="7"/>
      <c r="CH49" s="8"/>
      <c r="CI49" s="8"/>
      <c r="CJ49" s="8"/>
      <c r="CK49" s="8"/>
      <c r="CL49" s="41"/>
      <c r="CM49" s="278"/>
      <c r="CN49" s="43"/>
      <c r="CO49" s="10"/>
      <c r="CP49" s="12"/>
      <c r="CR49" s="12"/>
      <c r="CS49" s="7"/>
      <c r="CT49" s="8"/>
      <c r="CU49" s="8"/>
      <c r="CV49" s="8"/>
      <c r="CW49" s="8"/>
      <c r="CX49" s="41"/>
      <c r="CY49" s="278"/>
      <c r="CZ49" s="43"/>
      <c r="DA49" s="10"/>
      <c r="DB49" s="12"/>
      <c r="DD49" s="12"/>
      <c r="DE49" s="7"/>
      <c r="DF49" s="8"/>
      <c r="DG49" s="8"/>
      <c r="DH49" s="8"/>
      <c r="DI49" s="8"/>
      <c r="DJ49" s="41"/>
      <c r="DK49" s="278"/>
      <c r="DL49" s="43"/>
      <c r="DM49" s="10"/>
      <c r="DN49" s="12"/>
      <c r="DP49" s="12"/>
      <c r="DQ49" s="7"/>
      <c r="DR49" s="8"/>
      <c r="DS49" s="8"/>
      <c r="DT49" s="8"/>
      <c r="DU49" s="8"/>
      <c r="DV49" s="41"/>
      <c r="DW49" s="278"/>
      <c r="DX49" s="43"/>
      <c r="DY49" s="10"/>
      <c r="DZ49" s="12"/>
      <c r="EB49" s="12"/>
      <c r="EC49" s="7"/>
      <c r="ED49" s="8"/>
      <c r="EE49" s="8"/>
      <c r="EF49" s="8"/>
      <c r="EG49" s="8"/>
      <c r="EH49" s="41"/>
      <c r="EI49" s="278"/>
      <c r="EJ49" s="43"/>
      <c r="EK49" s="10"/>
      <c r="EL49" s="12"/>
      <c r="EN49" s="12"/>
      <c r="EO49" s="7"/>
      <c r="EP49" s="8"/>
      <c r="EQ49" s="8"/>
      <c r="ER49" s="8"/>
      <c r="ES49" s="8"/>
      <c r="ET49" s="41"/>
      <c r="EU49" s="278"/>
      <c r="EV49" s="43"/>
      <c r="EW49" s="10"/>
      <c r="EX49" s="12"/>
      <c r="EZ49" s="12"/>
      <c r="FA49" s="7"/>
      <c r="FB49" s="8"/>
      <c r="FC49" s="8"/>
      <c r="FD49" s="8"/>
      <c r="FE49" s="8"/>
      <c r="FF49" s="41"/>
      <c r="FG49" s="278"/>
      <c r="FH49" s="43"/>
      <c r="FI49" s="10"/>
      <c r="FJ49" s="12"/>
      <c r="FL49" s="12"/>
      <c r="FM49" s="7"/>
      <c r="FN49" s="8"/>
      <c r="FO49" s="8"/>
      <c r="FP49" s="8"/>
      <c r="FQ49" s="8"/>
      <c r="FR49" s="41"/>
      <c r="FS49" s="278"/>
      <c r="FT49" s="43"/>
      <c r="FU49" s="10"/>
      <c r="FV49" s="12"/>
      <c r="FX49" s="12"/>
      <c r="FY49" s="7"/>
      <c r="FZ49" s="8"/>
      <c r="GA49" s="8"/>
      <c r="GB49" s="8"/>
      <c r="GC49" s="8"/>
      <c r="GD49" s="41"/>
      <c r="GE49" s="278"/>
      <c r="GF49" s="43"/>
      <c r="GG49" s="10"/>
      <c r="GH49" s="12"/>
      <c r="GJ49" s="12"/>
      <c r="GK49" s="7"/>
      <c r="GL49" s="8"/>
      <c r="GM49" s="8"/>
      <c r="GN49" s="8"/>
      <c r="GO49" s="8"/>
      <c r="GP49" s="41"/>
      <c r="GQ49" s="278"/>
      <c r="GR49" s="43"/>
      <c r="GS49" s="10"/>
      <c r="GT49" s="12"/>
      <c r="GV49" s="12"/>
      <c r="GW49" s="7"/>
      <c r="GX49" s="8"/>
      <c r="GY49" s="8"/>
      <c r="GZ49" s="8"/>
      <c r="HA49" s="8"/>
      <c r="HB49" s="41"/>
      <c r="HC49" s="278"/>
      <c r="HD49" s="43"/>
      <c r="HE49" s="10"/>
      <c r="HF49" s="12"/>
      <c r="HH49" s="12"/>
      <c r="HI49" s="7"/>
      <c r="HJ49" s="8"/>
      <c r="HK49" s="8"/>
      <c r="HL49" s="8"/>
      <c r="HM49" s="8"/>
      <c r="HN49" s="41"/>
      <c r="HO49" s="278"/>
      <c r="HP49" s="43"/>
      <c r="HQ49" s="10"/>
      <c r="HR49" s="12"/>
      <c r="HT49" s="12"/>
      <c r="HU49" s="7"/>
      <c r="HV49" s="8"/>
      <c r="HW49" s="8"/>
      <c r="HX49" s="8"/>
      <c r="HY49" s="8"/>
      <c r="HZ49" s="41"/>
      <c r="IA49" s="278"/>
      <c r="IB49" s="43"/>
      <c r="IC49" s="10"/>
      <c r="ID49" s="12"/>
      <c r="IJ49" s="39"/>
      <c r="IK49" s="40"/>
      <c r="IL49" s="40"/>
    </row>
    <row r="50" spans="1:286" s="4" customFormat="1" ht="15.6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24921.33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26921.33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28922.629999999997</v>
      </c>
      <c r="AI50" s="12"/>
      <c r="AK50" s="12"/>
      <c r="AL50" s="145"/>
      <c r="AM50" s="141"/>
      <c r="AN50" s="142"/>
      <c r="AO50" s="142"/>
      <c r="AP50" s="142"/>
      <c r="AQ50" s="143"/>
      <c r="AR50" s="277"/>
      <c r="AS50" s="144"/>
      <c r="AT50" s="272">
        <f>AT48-AN50</f>
        <v>24921.33</v>
      </c>
      <c r="AU50" s="12"/>
      <c r="AW50" s="12"/>
      <c r="AX50" s="145"/>
      <c r="AY50" s="141"/>
      <c r="AZ50" s="142"/>
      <c r="BA50" s="142"/>
      <c r="BB50" s="142"/>
      <c r="BC50" s="143"/>
      <c r="BD50" s="277"/>
      <c r="BE50" s="144"/>
      <c r="BF50" s="272">
        <f>BF48-AZ50</f>
        <v>36441.33</v>
      </c>
      <c r="BG50" s="12"/>
      <c r="BI50" s="12"/>
      <c r="BJ50" s="145"/>
      <c r="BK50" s="141"/>
      <c r="BL50" s="142"/>
      <c r="BM50" s="142"/>
      <c r="BN50" s="142"/>
      <c r="BO50" s="143"/>
      <c r="BP50" s="277"/>
      <c r="BQ50" s="144"/>
      <c r="BR50" s="272">
        <f>BR48-BL50</f>
        <v>29921.33</v>
      </c>
      <c r="BS50" s="12"/>
      <c r="BU50" s="12"/>
      <c r="BV50" s="44"/>
      <c r="BW50" s="34"/>
      <c r="BX50" s="35"/>
      <c r="BY50" s="35"/>
      <c r="BZ50" s="48"/>
      <c r="CA50" s="19"/>
      <c r="CB50" s="36"/>
      <c r="CC50" s="37"/>
      <c r="CD50" s="12"/>
      <c r="CF50" s="12"/>
      <c r="CG50" s="145"/>
      <c r="CH50" s="141"/>
      <c r="CI50" s="142"/>
      <c r="CJ50" s="142"/>
      <c r="CK50" s="142"/>
      <c r="CL50" s="143"/>
      <c r="CM50" s="277"/>
      <c r="CN50" s="144"/>
      <c r="CO50" s="272">
        <f>CO48-CI50</f>
        <v>0</v>
      </c>
      <c r="CP50" s="12"/>
      <c r="CR50" s="12"/>
      <c r="CS50" s="145"/>
      <c r="CT50" s="141"/>
      <c r="CU50" s="142"/>
      <c r="CV50" s="142"/>
      <c r="CW50" s="142"/>
      <c r="CX50" s="143"/>
      <c r="CY50" s="277"/>
      <c r="CZ50" s="144"/>
      <c r="DA50" s="272">
        <f>DA48-CU50</f>
        <v>29921.33</v>
      </c>
      <c r="DB50" s="12"/>
      <c r="DD50" s="12"/>
      <c r="DE50" s="145"/>
      <c r="DF50" s="141"/>
      <c r="DG50" s="142"/>
      <c r="DH50" s="142"/>
      <c r="DI50" s="142"/>
      <c r="DJ50" s="143"/>
      <c r="DK50" s="277"/>
      <c r="DL50" s="144"/>
      <c r="DM50" s="272">
        <f>DM48-DG50</f>
        <v>24921.33</v>
      </c>
      <c r="DN50" s="12"/>
      <c r="DP50" s="12"/>
      <c r="DQ50" s="145"/>
      <c r="DR50" s="141"/>
      <c r="DS50" s="142"/>
      <c r="DT50" s="142"/>
      <c r="DU50" s="142"/>
      <c r="DV50" s="143"/>
      <c r="DW50" s="277"/>
      <c r="DX50" s="144"/>
      <c r="DY50" s="272">
        <f>DY48-DS50</f>
        <v>12923.940000000002</v>
      </c>
      <c r="DZ50" s="12"/>
      <c r="EB50" s="12"/>
      <c r="EC50" s="145"/>
      <c r="ED50" s="141"/>
      <c r="EE50" s="142"/>
      <c r="EF50" s="142"/>
      <c r="EG50" s="142"/>
      <c r="EH50" s="143"/>
      <c r="EI50" s="277"/>
      <c r="EJ50" s="144"/>
      <c r="EK50" s="272">
        <f>EK48-EE50</f>
        <v>24921.329999999998</v>
      </c>
      <c r="EL50" s="12"/>
      <c r="EN50" s="12"/>
      <c r="EO50" s="145"/>
      <c r="EP50" s="141"/>
      <c r="EQ50" s="142"/>
      <c r="ER50" s="142"/>
      <c r="ES50" s="142"/>
      <c r="ET50" s="143"/>
      <c r="EU50" s="277"/>
      <c r="EV50" s="144"/>
      <c r="EW50" s="272">
        <f>EW48-EQ50</f>
        <v>24921.33</v>
      </c>
      <c r="EX50" s="12"/>
      <c r="EZ50" s="12"/>
      <c r="FA50" s="145"/>
      <c r="FB50" s="141"/>
      <c r="FC50" s="142"/>
      <c r="FD50" s="142"/>
      <c r="FE50" s="142"/>
      <c r="FF50" s="143"/>
      <c r="FG50" s="277"/>
      <c r="FH50" s="144"/>
      <c r="FI50" s="272">
        <f>FI48-FC50</f>
        <v>26921.33</v>
      </c>
      <c r="FJ50" s="12"/>
      <c r="FL50" s="12"/>
      <c r="FM50" s="145"/>
      <c r="FN50" s="141"/>
      <c r="FO50" s="142"/>
      <c r="FP50" s="142"/>
      <c r="FQ50" s="142"/>
      <c r="FR50" s="143"/>
      <c r="FS50" s="277"/>
      <c r="FT50" s="144"/>
      <c r="FU50" s="272">
        <f>FU48-FO50</f>
        <v>29921.329999999994</v>
      </c>
      <c r="FV50" s="12"/>
      <c r="FX50" s="12"/>
      <c r="FY50" s="145"/>
      <c r="FZ50" s="141"/>
      <c r="GA50" s="142"/>
      <c r="GB50" s="142"/>
      <c r="GC50" s="142"/>
      <c r="GD50" s="143"/>
      <c r="GE50" s="277"/>
      <c r="GF50" s="144"/>
      <c r="GG50" s="272">
        <f>GG48-GA50</f>
        <v>36066.329999999994</v>
      </c>
      <c r="GH50" s="12"/>
      <c r="GJ50" s="12"/>
      <c r="GK50" s="145"/>
      <c r="GL50" s="141"/>
      <c r="GM50" s="142"/>
      <c r="GN50" s="142"/>
      <c r="GO50" s="142"/>
      <c r="GP50" s="143"/>
      <c r="GQ50" s="277"/>
      <c r="GR50" s="144"/>
      <c r="GS50" s="272">
        <f>GS48-GM50</f>
        <v>0</v>
      </c>
      <c r="GT50" s="12"/>
      <c r="GV50" s="12"/>
      <c r="GW50" s="145"/>
      <c r="GX50" s="141"/>
      <c r="GY50" s="142"/>
      <c r="GZ50" s="142"/>
      <c r="HA50" s="142"/>
      <c r="HB50" s="143"/>
      <c r="HC50" s="277"/>
      <c r="HD50" s="144"/>
      <c r="HE50" s="272">
        <f>HE48-GY50</f>
        <v>22421.629999999997</v>
      </c>
      <c r="HF50" s="12"/>
      <c r="HH50" s="12"/>
      <c r="HI50" s="145"/>
      <c r="HJ50" s="141"/>
      <c r="HK50" s="142"/>
      <c r="HL50" s="142"/>
      <c r="HM50" s="142"/>
      <c r="HN50" s="143"/>
      <c r="HO50" s="277"/>
      <c r="HP50" s="144"/>
      <c r="HQ50" s="272">
        <f>HQ48-HK50</f>
        <v>33922.629999999997</v>
      </c>
      <c r="HR50" s="12"/>
      <c r="HT50" s="12"/>
      <c r="HU50" s="145"/>
      <c r="HV50" s="141"/>
      <c r="HW50" s="142"/>
      <c r="HX50" s="142"/>
      <c r="HY50" s="142"/>
      <c r="HZ50" s="143"/>
      <c r="IA50" s="277"/>
      <c r="IB50" s="144"/>
      <c r="IC50" s="272">
        <f>IC48-HW50</f>
        <v>25922.629999999997</v>
      </c>
      <c r="ID50" s="12"/>
    </row>
    <row r="51" spans="1:286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8"/>
      <c r="BC51" s="41"/>
      <c r="BD51" s="278"/>
      <c r="BE51" s="43"/>
      <c r="BF51" s="10"/>
      <c r="BG51" s="12"/>
      <c r="BI51" s="12"/>
      <c r="BJ51" s="7"/>
      <c r="BK51" s="8"/>
      <c r="BL51" s="8"/>
      <c r="BM51" s="8"/>
      <c r="BN51" s="8"/>
      <c r="BO51" s="41"/>
      <c r="BP51" s="278"/>
      <c r="BQ51" s="43"/>
      <c r="BR51" s="10"/>
      <c r="BS51" s="12"/>
      <c r="BU51" s="12"/>
      <c r="BV51" s="7"/>
      <c r="BW51" s="8"/>
      <c r="BX51" s="8"/>
      <c r="BY51" s="8"/>
      <c r="BZ51" s="41"/>
      <c r="CA51" s="45"/>
      <c r="CB51" s="43"/>
      <c r="CC51" s="8"/>
      <c r="CD51" s="12"/>
      <c r="CF51" s="12"/>
      <c r="CG51" s="7"/>
      <c r="CH51" s="8"/>
      <c r="CI51" s="8"/>
      <c r="CJ51" s="8"/>
      <c r="CK51" s="8"/>
      <c r="CL51" s="41"/>
      <c r="CM51" s="278"/>
      <c r="CN51" s="43"/>
      <c r="CO51" s="10"/>
      <c r="CP51" s="12"/>
      <c r="CR51" s="12"/>
      <c r="CS51" s="7"/>
      <c r="CT51" s="8"/>
      <c r="CU51" s="8"/>
      <c r="CV51" s="8"/>
      <c r="CW51" s="8"/>
      <c r="CX51" s="41"/>
      <c r="CY51" s="278"/>
      <c r="CZ51" s="43"/>
      <c r="DA51" s="10"/>
      <c r="DB51" s="12"/>
      <c r="DD51" s="12"/>
      <c r="DE51" s="7"/>
      <c r="DF51" s="8"/>
      <c r="DG51" s="8"/>
      <c r="DH51" s="8"/>
      <c r="DI51" s="8"/>
      <c r="DJ51" s="41"/>
      <c r="DK51" s="278"/>
      <c r="DL51" s="43"/>
      <c r="DM51" s="10"/>
      <c r="DN51" s="12"/>
      <c r="DP51" s="12"/>
      <c r="DQ51" s="7"/>
      <c r="DR51" s="8"/>
      <c r="DS51" s="8"/>
      <c r="DT51" s="8"/>
      <c r="DU51" s="8"/>
      <c r="DV51" s="41"/>
      <c r="DW51" s="278"/>
      <c r="DX51" s="43"/>
      <c r="DY51" s="10"/>
      <c r="DZ51" s="12"/>
      <c r="EB51" s="12"/>
      <c r="EC51" s="7"/>
      <c r="ED51" s="8"/>
      <c r="EE51" s="8"/>
      <c r="EF51" s="8"/>
      <c r="EG51" s="8"/>
      <c r="EH51" s="41"/>
      <c r="EI51" s="278"/>
      <c r="EJ51" s="43"/>
      <c r="EK51" s="10"/>
      <c r="EL51" s="12"/>
      <c r="EN51" s="12"/>
      <c r="EO51" s="7"/>
      <c r="EP51" s="8"/>
      <c r="EQ51" s="8"/>
      <c r="ER51" s="8"/>
      <c r="ES51" s="8"/>
      <c r="ET51" s="41"/>
      <c r="EU51" s="278"/>
      <c r="EV51" s="43"/>
      <c r="EW51" s="10"/>
      <c r="EX51" s="12"/>
      <c r="EZ51" s="12"/>
      <c r="FA51" s="7"/>
      <c r="FB51" s="8"/>
      <c r="FC51" s="8"/>
      <c r="FD51" s="8"/>
      <c r="FE51" s="8"/>
      <c r="FF51" s="41"/>
      <c r="FG51" s="278"/>
      <c r="FH51" s="43"/>
      <c r="FI51" s="10"/>
      <c r="FJ51" s="12"/>
      <c r="FL51" s="12"/>
      <c r="FM51" s="7"/>
      <c r="FN51" s="8"/>
      <c r="FO51" s="8"/>
      <c r="FP51" s="8"/>
      <c r="FQ51" s="8"/>
      <c r="FR51" s="41"/>
      <c r="FS51" s="278"/>
      <c r="FT51" s="43"/>
      <c r="FU51" s="10"/>
      <c r="FV51" s="12"/>
      <c r="FX51" s="12"/>
      <c r="FY51" s="7"/>
      <c r="FZ51" s="8"/>
      <c r="GA51" s="8"/>
      <c r="GB51" s="8"/>
      <c r="GC51" s="8"/>
      <c r="GD51" s="41"/>
      <c r="GE51" s="278"/>
      <c r="GF51" s="43"/>
      <c r="GG51" s="10"/>
      <c r="GH51" s="12"/>
      <c r="GJ51" s="12"/>
      <c r="GK51" s="7"/>
      <c r="GL51" s="8"/>
      <c r="GM51" s="8"/>
      <c r="GN51" s="8"/>
      <c r="GO51" s="8"/>
      <c r="GP51" s="41"/>
      <c r="GQ51" s="278"/>
      <c r="GR51" s="43"/>
      <c r="GS51" s="10"/>
      <c r="GT51" s="12"/>
      <c r="GV51" s="12"/>
      <c r="GW51" s="7"/>
      <c r="GX51" s="8"/>
      <c r="GY51" s="8"/>
      <c r="GZ51" s="8"/>
      <c r="HA51" s="8"/>
      <c r="HB51" s="41"/>
      <c r="HC51" s="278"/>
      <c r="HD51" s="43"/>
      <c r="HE51" s="10"/>
      <c r="HF51" s="12"/>
      <c r="HH51" s="12"/>
      <c r="HI51" s="7"/>
      <c r="HJ51" s="8"/>
      <c r="HK51" s="8"/>
      <c r="HL51" s="8"/>
      <c r="HM51" s="8"/>
      <c r="HN51" s="41"/>
      <c r="HO51" s="278"/>
      <c r="HP51" s="43"/>
      <c r="HQ51" s="10"/>
      <c r="HR51" s="12"/>
      <c r="HT51" s="12"/>
      <c r="HU51" s="7"/>
      <c r="HV51" s="8"/>
      <c r="HW51" s="8"/>
      <c r="HX51" s="8"/>
      <c r="HY51" s="8"/>
      <c r="HZ51" s="41"/>
      <c r="IA51" s="278"/>
      <c r="IB51" s="43"/>
      <c r="IC51" s="10"/>
      <c r="ID51" s="12"/>
    </row>
    <row r="52" spans="1:286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24921.33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26921.33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28922.629999999997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24921.33</v>
      </c>
      <c r="AU52" s="12"/>
      <c r="AW52" s="12"/>
      <c r="AX52" s="145"/>
      <c r="AY52" s="141"/>
      <c r="AZ52" s="142"/>
      <c r="BA52" s="142"/>
      <c r="BB52" s="142"/>
      <c r="BC52" s="143"/>
      <c r="BD52" s="277"/>
      <c r="BE52" s="144"/>
      <c r="BF52" s="272">
        <f>BF50-AZ52</f>
        <v>36441.33</v>
      </c>
      <c r="BG52" s="12"/>
      <c r="BI52" s="12"/>
      <c r="BJ52" s="145"/>
      <c r="BK52" s="141"/>
      <c r="BL52" s="142"/>
      <c r="BM52" s="142"/>
      <c r="BN52" s="142"/>
      <c r="BO52" s="143"/>
      <c r="BP52" s="277"/>
      <c r="BQ52" s="144"/>
      <c r="BR52" s="272">
        <f>BR50-BL52</f>
        <v>29921.33</v>
      </c>
      <c r="BS52" s="12"/>
      <c r="BU52" s="12"/>
      <c r="BV52" s="44"/>
      <c r="BW52" s="34"/>
      <c r="BX52" s="35"/>
      <c r="BY52" s="35"/>
      <c r="BZ52" s="48"/>
      <c r="CA52" s="19"/>
      <c r="CB52" s="36"/>
      <c r="CC52" s="37"/>
      <c r="CD52" s="12"/>
      <c r="CF52" s="12"/>
      <c r="CG52" s="145"/>
      <c r="CH52" s="141"/>
      <c r="CI52" s="142"/>
      <c r="CJ52" s="142"/>
      <c r="CK52" s="142"/>
      <c r="CL52" s="143"/>
      <c r="CM52" s="277"/>
      <c r="CN52" s="144"/>
      <c r="CO52" s="272">
        <f>CO50-CI52</f>
        <v>0</v>
      </c>
      <c r="CP52" s="12"/>
      <c r="CR52" s="12"/>
      <c r="CS52" s="145"/>
      <c r="CT52" s="141"/>
      <c r="CU52" s="142"/>
      <c r="CV52" s="142"/>
      <c r="CW52" s="142"/>
      <c r="CX52" s="143"/>
      <c r="CY52" s="277"/>
      <c r="CZ52" s="144"/>
      <c r="DA52" s="272">
        <f>DA50-CU52</f>
        <v>29921.33</v>
      </c>
      <c r="DB52" s="12"/>
      <c r="DD52" s="12"/>
      <c r="DE52" s="145"/>
      <c r="DF52" s="141"/>
      <c r="DG52" s="142"/>
      <c r="DH52" s="142"/>
      <c r="DI52" s="142"/>
      <c r="DJ52" s="143"/>
      <c r="DK52" s="277"/>
      <c r="DL52" s="144"/>
      <c r="DM52" s="272">
        <f>DM50-DG52</f>
        <v>24921.33</v>
      </c>
      <c r="DN52" s="12"/>
      <c r="DP52" s="12"/>
      <c r="DQ52" s="145"/>
      <c r="DR52" s="141"/>
      <c r="DS52" s="142"/>
      <c r="DT52" s="142"/>
      <c r="DU52" s="142"/>
      <c r="DV52" s="143"/>
      <c r="DW52" s="277"/>
      <c r="DX52" s="144"/>
      <c r="DY52" s="272">
        <f>DY50-DS52</f>
        <v>12923.940000000002</v>
      </c>
      <c r="DZ52" s="12"/>
      <c r="EB52" s="12"/>
      <c r="EC52" s="145"/>
      <c r="ED52" s="141"/>
      <c r="EE52" s="142"/>
      <c r="EF52" s="142"/>
      <c r="EG52" s="142"/>
      <c r="EH52" s="143"/>
      <c r="EI52" s="277"/>
      <c r="EJ52" s="144"/>
      <c r="EK52" s="272">
        <f>EK50-EE52</f>
        <v>24921.329999999998</v>
      </c>
      <c r="EL52" s="12"/>
      <c r="EN52" s="12"/>
      <c r="EO52" s="145"/>
      <c r="EP52" s="141"/>
      <c r="EQ52" s="142"/>
      <c r="ER52" s="142"/>
      <c r="ES52" s="142"/>
      <c r="ET52" s="143"/>
      <c r="EU52" s="277"/>
      <c r="EV52" s="144"/>
      <c r="EW52" s="272">
        <f>EW50-EQ52</f>
        <v>24921.33</v>
      </c>
      <c r="EX52" s="12"/>
      <c r="EZ52" s="12"/>
      <c r="FA52" s="145"/>
      <c r="FB52" s="141"/>
      <c r="FC52" s="142"/>
      <c r="FD52" s="142"/>
      <c r="FE52" s="142"/>
      <c r="FF52" s="143"/>
      <c r="FG52" s="277"/>
      <c r="FH52" s="144"/>
      <c r="FI52" s="272">
        <f>FI50-FC52</f>
        <v>26921.33</v>
      </c>
      <c r="FJ52" s="12"/>
      <c r="FL52" s="12"/>
      <c r="FM52" s="145"/>
      <c r="FN52" s="141"/>
      <c r="FO52" s="142"/>
      <c r="FP52" s="142"/>
      <c r="FQ52" s="142"/>
      <c r="FR52" s="143"/>
      <c r="FS52" s="277"/>
      <c r="FT52" s="144"/>
      <c r="FU52" s="272">
        <f>FU50-FO52</f>
        <v>29921.329999999994</v>
      </c>
      <c r="FV52" s="12"/>
      <c r="FX52" s="12"/>
      <c r="FY52" s="145"/>
      <c r="FZ52" s="141"/>
      <c r="GA52" s="142"/>
      <c r="GB52" s="142"/>
      <c r="GC52" s="142"/>
      <c r="GD52" s="143"/>
      <c r="GE52" s="277"/>
      <c r="GF52" s="144"/>
      <c r="GG52" s="272">
        <f>GG50-GA52</f>
        <v>36066.329999999994</v>
      </c>
      <c r="GH52" s="12"/>
      <c r="GJ52" s="12"/>
      <c r="GK52" s="145"/>
      <c r="GL52" s="141"/>
      <c r="GM52" s="142"/>
      <c r="GN52" s="142"/>
      <c r="GO52" s="142"/>
      <c r="GP52" s="143"/>
      <c r="GQ52" s="277"/>
      <c r="GR52" s="144"/>
      <c r="GS52" s="272">
        <f>GS50-GM52</f>
        <v>0</v>
      </c>
      <c r="GT52" s="12"/>
      <c r="GV52" s="12"/>
      <c r="GW52" s="145"/>
      <c r="GX52" s="141"/>
      <c r="GY52" s="142"/>
      <c r="GZ52" s="142"/>
      <c r="HA52" s="142"/>
      <c r="HB52" s="143"/>
      <c r="HC52" s="277"/>
      <c r="HD52" s="144"/>
      <c r="HE52" s="272">
        <f>HE50-GY52</f>
        <v>22421.629999999997</v>
      </c>
      <c r="HF52" s="12"/>
      <c r="HH52" s="12"/>
      <c r="HI52" s="145"/>
      <c r="HJ52" s="141"/>
      <c r="HK52" s="142"/>
      <c r="HL52" s="142"/>
      <c r="HM52" s="142"/>
      <c r="HN52" s="143"/>
      <c r="HO52" s="277"/>
      <c r="HP52" s="144"/>
      <c r="HQ52" s="272">
        <f>HQ50-HK52</f>
        <v>33922.629999999997</v>
      </c>
      <c r="HR52" s="12"/>
      <c r="HT52" s="12"/>
      <c r="HU52" s="145"/>
      <c r="HV52" s="141"/>
      <c r="HW52" s="142"/>
      <c r="HX52" s="142"/>
      <c r="HY52" s="142"/>
      <c r="HZ52" s="143"/>
      <c r="IA52" s="277"/>
      <c r="IB52" s="144"/>
      <c r="IC52" s="272">
        <f>IC50-HW52</f>
        <v>25922.629999999997</v>
      </c>
      <c r="ID52" s="12"/>
    </row>
    <row r="53" spans="1:286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49"/>
      <c r="BC53" s="12"/>
      <c r="BD53" s="12"/>
      <c r="BE53" s="49"/>
      <c r="BF53" s="49"/>
      <c r="BG53" s="12"/>
      <c r="BI53" s="12"/>
      <c r="BJ53" s="12"/>
      <c r="BK53" s="49"/>
      <c r="BL53" s="49"/>
      <c r="BM53" s="49"/>
      <c r="BN53" s="49"/>
      <c r="BO53" s="12"/>
      <c r="BP53" s="12"/>
      <c r="BQ53" s="49"/>
      <c r="BR53" s="49"/>
      <c r="BS53" s="12"/>
      <c r="BU53" s="12"/>
      <c r="BV53" s="12"/>
      <c r="BW53" s="49"/>
      <c r="BX53" s="49"/>
      <c r="BY53" s="49"/>
      <c r="BZ53" s="12"/>
      <c r="CA53" s="12"/>
      <c r="CB53" s="49"/>
      <c r="CC53" s="49"/>
      <c r="CD53" s="12"/>
      <c r="CF53" s="12"/>
      <c r="CG53" s="12"/>
      <c r="CH53" s="49"/>
      <c r="CI53" s="49"/>
      <c r="CJ53" s="49"/>
      <c r="CK53" s="49"/>
      <c r="CL53" s="12"/>
      <c r="CM53" s="12"/>
      <c r="CN53" s="49"/>
      <c r="CO53" s="49"/>
      <c r="CP53" s="12"/>
      <c r="CR53" s="12"/>
      <c r="CS53" s="12"/>
      <c r="CT53" s="49"/>
      <c r="CU53" s="49"/>
      <c r="CV53" s="49"/>
      <c r="CW53" s="49"/>
      <c r="CX53" s="12"/>
      <c r="CY53" s="12"/>
      <c r="CZ53" s="49"/>
      <c r="DA53" s="49"/>
      <c r="DB53" s="12"/>
      <c r="DD53" s="12"/>
      <c r="DE53" s="12"/>
      <c r="DF53" s="49"/>
      <c r="DG53" s="49"/>
      <c r="DH53" s="49"/>
      <c r="DI53" s="49"/>
      <c r="DJ53" s="12"/>
      <c r="DK53" s="12"/>
      <c r="DL53" s="49"/>
      <c r="DM53" s="49"/>
      <c r="DN53" s="12"/>
      <c r="DP53" s="12"/>
      <c r="DQ53" s="12"/>
      <c r="DR53" s="49"/>
      <c r="DS53" s="49"/>
      <c r="DT53" s="49"/>
      <c r="DU53" s="49"/>
      <c r="DV53" s="12"/>
      <c r="DW53" s="12"/>
      <c r="DX53" s="49"/>
      <c r="DY53" s="49"/>
      <c r="DZ53" s="12"/>
      <c r="EB53" s="12"/>
      <c r="EC53" s="12"/>
      <c r="ED53" s="49"/>
      <c r="EE53" s="49"/>
      <c r="EF53" s="49"/>
      <c r="EG53" s="49"/>
      <c r="EH53" s="12"/>
      <c r="EI53" s="12"/>
      <c r="EJ53" s="49"/>
      <c r="EK53" s="49"/>
      <c r="EL53" s="12"/>
      <c r="EN53" s="12"/>
      <c r="EO53" s="12"/>
      <c r="EP53" s="49"/>
      <c r="EQ53" s="49"/>
      <c r="ER53" s="49"/>
      <c r="ES53" s="49"/>
      <c r="ET53" s="12"/>
      <c r="EU53" s="12"/>
      <c r="EV53" s="49"/>
      <c r="EW53" s="49"/>
      <c r="EX53" s="12"/>
      <c r="EZ53" s="12"/>
      <c r="FA53" s="12"/>
      <c r="FB53" s="49"/>
      <c r="FC53" s="49"/>
      <c r="FD53" s="49"/>
      <c r="FE53" s="49"/>
      <c r="FF53" s="12"/>
      <c r="FG53" s="12"/>
      <c r="FH53" s="49"/>
      <c r="FI53" s="49"/>
      <c r="FJ53" s="12"/>
      <c r="FL53" s="12"/>
      <c r="FM53" s="12"/>
      <c r="FN53" s="49"/>
      <c r="FO53" s="49"/>
      <c r="FP53" s="49"/>
      <c r="FQ53" s="49"/>
      <c r="FR53" s="12"/>
      <c r="FS53" s="12"/>
      <c r="FT53" s="49"/>
      <c r="FU53" s="49"/>
      <c r="FV53" s="12"/>
      <c r="FX53" s="12"/>
      <c r="FY53" s="12"/>
      <c r="FZ53" s="49"/>
      <c r="GA53" s="49"/>
      <c r="GB53" s="49"/>
      <c r="GC53" s="49"/>
      <c r="GD53" s="12"/>
      <c r="GE53" s="12"/>
      <c r="GF53" s="49"/>
      <c r="GG53" s="49"/>
      <c r="GH53" s="12"/>
      <c r="GJ53" s="12"/>
      <c r="GK53" s="12"/>
      <c r="GL53" s="49"/>
      <c r="GM53" s="49"/>
      <c r="GN53" s="49"/>
      <c r="GO53" s="49"/>
      <c r="GP53" s="12"/>
      <c r="GQ53" s="12"/>
      <c r="GR53" s="49"/>
      <c r="GS53" s="49"/>
      <c r="GT53" s="12"/>
      <c r="GV53" s="12"/>
      <c r="GW53" s="12"/>
      <c r="GX53" s="49"/>
      <c r="GY53" s="49"/>
      <c r="GZ53" s="49"/>
      <c r="HA53" s="49"/>
      <c r="HB53" s="12"/>
      <c r="HC53" s="12"/>
      <c r="HD53" s="49"/>
      <c r="HE53" s="49"/>
      <c r="HF53" s="12"/>
      <c r="HH53" s="12"/>
      <c r="HI53" s="12"/>
      <c r="HJ53" s="49"/>
      <c r="HK53" s="49"/>
      <c r="HL53" s="49"/>
      <c r="HM53" s="49"/>
      <c r="HN53" s="12"/>
      <c r="HO53" s="12"/>
      <c r="HP53" s="49"/>
      <c r="HQ53" s="49"/>
      <c r="HR53" s="12"/>
      <c r="HT53" s="12"/>
      <c r="HU53" s="12"/>
      <c r="HV53" s="49"/>
      <c r="HW53" s="49"/>
      <c r="HX53" s="49"/>
      <c r="HY53" s="49"/>
      <c r="HZ53" s="12"/>
      <c r="IA53" s="12"/>
      <c r="IB53" s="49"/>
      <c r="IC53" s="49"/>
      <c r="ID53" s="12"/>
    </row>
    <row r="54" spans="1:286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W54" s="50" t="s">
        <v>530</v>
      </c>
      <c r="AY54" s="51"/>
      <c r="AZ54" s="51"/>
      <c r="BA54" s="51"/>
      <c r="BB54" s="51"/>
      <c r="BE54" s="51"/>
      <c r="BF54" s="51"/>
      <c r="BH54" s="4"/>
      <c r="BI54" s="50" t="s">
        <v>530</v>
      </c>
      <c r="BK54" s="51"/>
      <c r="BL54" s="51"/>
      <c r="BM54" s="51"/>
      <c r="BN54" s="51"/>
      <c r="BQ54" s="51"/>
      <c r="BR54" s="51"/>
      <c r="BT54" s="4"/>
      <c r="BV54" s="51"/>
      <c r="BW54" s="51"/>
      <c r="BX54" s="51"/>
      <c r="BY54" s="51"/>
      <c r="CB54" s="51"/>
      <c r="CC54" s="51"/>
      <c r="CE54" s="4"/>
      <c r="CF54" s="50" t="s">
        <v>530</v>
      </c>
      <c r="CH54" s="51"/>
      <c r="CI54" s="51"/>
      <c r="CJ54" s="51"/>
      <c r="CK54" s="51"/>
      <c r="CN54" s="51"/>
      <c r="CO54" s="51"/>
      <c r="CQ54" s="4"/>
      <c r="CR54" s="50" t="s">
        <v>530</v>
      </c>
      <c r="CT54" s="51"/>
      <c r="CU54" s="51"/>
      <c r="CV54" s="51"/>
      <c r="CW54" s="51"/>
      <c r="CZ54" s="51"/>
      <c r="DA54" s="51"/>
      <c r="DC54" s="4"/>
      <c r="DD54" s="50" t="s">
        <v>530</v>
      </c>
      <c r="DF54" s="51"/>
      <c r="DG54" s="51"/>
      <c r="DH54" s="51"/>
      <c r="DI54" s="51"/>
      <c r="DL54" s="51"/>
      <c r="DM54" s="51"/>
      <c r="DO54" s="4"/>
      <c r="DP54" s="50" t="s">
        <v>530</v>
      </c>
      <c r="DR54" s="51"/>
      <c r="DS54" s="51"/>
      <c r="DT54" s="51"/>
      <c r="DU54" s="51"/>
      <c r="DX54" s="51"/>
      <c r="DY54" s="51"/>
      <c r="EA54" s="4"/>
      <c r="EB54" s="50" t="s">
        <v>530</v>
      </c>
      <c r="ED54" s="51"/>
      <c r="EE54" s="51"/>
      <c r="EF54" s="51"/>
      <c r="EG54" s="51"/>
      <c r="EJ54" s="51"/>
      <c r="EK54" s="51"/>
      <c r="EM54" s="4"/>
      <c r="EN54" s="50" t="s">
        <v>530</v>
      </c>
      <c r="EP54" s="51"/>
      <c r="EQ54" s="51"/>
      <c r="ER54" s="51"/>
      <c r="ES54" s="51"/>
      <c r="EV54" s="51"/>
      <c r="EW54" s="51"/>
      <c r="EY54" s="4"/>
      <c r="EZ54" s="50" t="s">
        <v>530</v>
      </c>
      <c r="FB54" s="51"/>
      <c r="FC54" s="51"/>
      <c r="FD54" s="51"/>
      <c r="FE54" s="51"/>
      <c r="FH54" s="51"/>
      <c r="FI54" s="51"/>
      <c r="FK54" s="4"/>
      <c r="FL54" s="50" t="s">
        <v>530</v>
      </c>
      <c r="FN54" s="51"/>
      <c r="FO54" s="51"/>
      <c r="FP54" s="51"/>
      <c r="FQ54" s="51"/>
      <c r="FT54" s="51"/>
      <c r="FU54" s="51"/>
      <c r="FW54" s="4"/>
      <c r="FX54" s="50" t="s">
        <v>530</v>
      </c>
      <c r="FZ54" s="51"/>
      <c r="GA54" s="51"/>
      <c r="GB54" s="51"/>
      <c r="GC54" s="51"/>
      <c r="GF54" s="51"/>
      <c r="GG54" s="51"/>
      <c r="GI54" s="4"/>
      <c r="GJ54" s="50" t="s">
        <v>530</v>
      </c>
      <c r="GL54" s="51"/>
      <c r="GM54" s="51"/>
      <c r="GN54" s="51"/>
      <c r="GO54" s="51"/>
      <c r="GR54" s="51"/>
      <c r="GS54" s="51"/>
      <c r="GU54" s="4"/>
      <c r="GV54" s="50" t="s">
        <v>530</v>
      </c>
      <c r="GX54" s="51"/>
      <c r="GY54" s="51"/>
      <c r="GZ54" s="51"/>
      <c r="HA54" s="51"/>
      <c r="HD54" s="51"/>
      <c r="HE54" s="51"/>
      <c r="HG54" s="4"/>
      <c r="HH54" s="50" t="s">
        <v>530</v>
      </c>
      <c r="HJ54" s="51"/>
      <c r="HK54" s="51"/>
      <c r="HL54" s="51"/>
      <c r="HM54" s="51"/>
      <c r="HP54" s="51"/>
      <c r="HQ54" s="51"/>
      <c r="HS54" s="4"/>
      <c r="HT54" s="50" t="s">
        <v>530</v>
      </c>
      <c r="HV54" s="51"/>
      <c r="HW54" s="51"/>
      <c r="HX54" s="51"/>
      <c r="HY54" s="51"/>
      <c r="IB54" s="51"/>
      <c r="IC54" s="51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</row>
    <row r="55" spans="1:286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Y55" s="309" t="s">
        <v>371</v>
      </c>
      <c r="AZ55" s="309"/>
      <c r="BA55" s="309"/>
      <c r="BB55" s="309"/>
      <c r="BE55" s="309"/>
      <c r="BH55" s="342"/>
      <c r="BK55" s="309" t="s">
        <v>371</v>
      </c>
      <c r="BL55" s="309"/>
      <c r="BM55" s="309"/>
      <c r="BN55" s="309"/>
      <c r="BQ55" s="309"/>
      <c r="BT55" s="342"/>
      <c r="BV55" s="309" t="s">
        <v>371</v>
      </c>
      <c r="BW55" s="309"/>
      <c r="BX55" s="309"/>
      <c r="BY55" s="309"/>
      <c r="CB55" s="309"/>
      <c r="CE55" s="342"/>
      <c r="CH55" s="309" t="s">
        <v>371</v>
      </c>
      <c r="CI55" s="309"/>
      <c r="CJ55" s="309"/>
      <c r="CK55" s="309"/>
      <c r="CN55" s="309"/>
      <c r="CQ55" s="342"/>
      <c r="CT55" s="309" t="s">
        <v>371</v>
      </c>
      <c r="CU55" s="309"/>
      <c r="CV55" s="309"/>
      <c r="CW55" s="309"/>
      <c r="CZ55" s="309"/>
      <c r="DC55" s="342"/>
      <c r="DF55" s="309" t="s">
        <v>371</v>
      </c>
      <c r="DG55" s="309"/>
      <c r="DH55" s="309"/>
      <c r="DI55" s="309"/>
      <c r="DL55" s="309"/>
      <c r="DO55" s="342"/>
      <c r="DR55" s="309" t="s">
        <v>371</v>
      </c>
      <c r="DS55" s="309"/>
      <c r="DT55" s="309"/>
      <c r="DU55" s="309"/>
      <c r="DX55" s="309"/>
      <c r="EA55" s="342"/>
      <c r="ED55" s="309" t="s">
        <v>371</v>
      </c>
      <c r="EE55" s="309"/>
      <c r="EF55" s="309"/>
      <c r="EG55" s="309"/>
      <c r="EJ55" s="309"/>
      <c r="EM55" s="342"/>
      <c r="EP55" s="309" t="s">
        <v>371</v>
      </c>
      <c r="EQ55" s="309"/>
      <c r="ER55" s="309"/>
      <c r="ES55" s="309"/>
      <c r="EV55" s="309"/>
      <c r="EY55" s="342"/>
      <c r="FB55" s="309" t="s">
        <v>371</v>
      </c>
      <c r="FC55" s="309"/>
      <c r="FD55" s="309"/>
      <c r="FE55" s="309"/>
      <c r="FH55" s="309"/>
      <c r="FK55" s="342"/>
      <c r="FN55" s="309" t="s">
        <v>371</v>
      </c>
      <c r="FO55" s="309"/>
      <c r="FP55" s="309"/>
      <c r="FQ55" s="309"/>
      <c r="FT55" s="309"/>
      <c r="FW55" s="342"/>
      <c r="FZ55" s="309" t="s">
        <v>371</v>
      </c>
      <c r="GA55" s="309"/>
      <c r="GB55" s="309"/>
      <c r="GC55" s="309"/>
      <c r="GF55" s="309"/>
      <c r="GI55" s="342"/>
      <c r="GL55" s="309" t="s">
        <v>371</v>
      </c>
      <c r="GM55" s="309"/>
      <c r="GN55" s="309"/>
      <c r="GO55" s="309"/>
      <c r="GR55" s="309"/>
      <c r="GU55" s="342"/>
      <c r="GX55" s="309" t="s">
        <v>371</v>
      </c>
      <c r="GY55" s="309"/>
      <c r="GZ55" s="309"/>
      <c r="HA55" s="309"/>
      <c r="HD55" s="309"/>
      <c r="HG55" s="342"/>
      <c r="HJ55" s="309" t="s">
        <v>371</v>
      </c>
      <c r="HK55" s="309"/>
      <c r="HL55" s="309"/>
      <c r="HM55" s="309"/>
      <c r="HP55" s="309"/>
      <c r="HS55" s="342"/>
      <c r="HV55" s="309" t="s">
        <v>371</v>
      </c>
      <c r="HW55" s="309"/>
      <c r="HX55" s="309"/>
      <c r="HY55" s="309"/>
      <c r="IB55" s="309"/>
      <c r="IE55" s="342"/>
      <c r="IF55" s="342"/>
      <c r="IG55" s="342"/>
      <c r="IH55" s="342"/>
      <c r="II55" s="342"/>
      <c r="IJ55" s="342"/>
      <c r="IK55" s="342"/>
      <c r="IL55" s="342"/>
      <c r="IM55" s="342"/>
      <c r="IN55" s="342"/>
      <c r="IO55" s="342"/>
      <c r="IP55" s="342"/>
      <c r="IQ55" s="342"/>
      <c r="IR55" s="342"/>
      <c r="IS55" s="342"/>
      <c r="IT55" s="342"/>
      <c r="IU55" s="342"/>
      <c r="IV55" s="342"/>
      <c r="IW55" s="342"/>
      <c r="IX55" s="342"/>
      <c r="IY55" s="342"/>
      <c r="IZ55" s="342"/>
      <c r="JA55" s="342"/>
      <c r="JB55" s="342"/>
      <c r="JC55" s="342"/>
      <c r="JD55" s="342"/>
      <c r="JE55" s="342"/>
      <c r="JF55" s="342"/>
      <c r="JG55" s="342"/>
      <c r="JH55" s="342"/>
      <c r="JI55" s="342"/>
      <c r="JJ55" s="342"/>
      <c r="JK55" s="342"/>
      <c r="JL55" s="342"/>
      <c r="JM55" s="342"/>
      <c r="JN55" s="342"/>
      <c r="JO55" s="342"/>
      <c r="JP55" s="342"/>
      <c r="JQ55" s="342"/>
      <c r="JR55" s="342"/>
      <c r="JS55" s="342"/>
      <c r="JT55" s="342"/>
      <c r="JU55" s="342"/>
      <c r="JV55" s="342"/>
      <c r="JW55" s="342"/>
      <c r="JX55" s="342"/>
      <c r="JY55" s="342"/>
      <c r="JZ55" s="342"/>
    </row>
    <row r="56" spans="1:286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2" t="s">
        <v>418</v>
      </c>
      <c r="AX56" s="50"/>
      <c r="AY56" s="51"/>
      <c r="AZ56" s="51"/>
      <c r="BA56" s="51"/>
      <c r="BB56" s="51"/>
      <c r="BC56" s="50"/>
      <c r="BD56" s="50"/>
      <c r="BE56" s="51"/>
      <c r="BF56" s="51"/>
      <c r="BG56" s="50"/>
      <c r="BI56" s="52" t="s">
        <v>418</v>
      </c>
      <c r="BJ56" s="50"/>
      <c r="BK56" s="51"/>
      <c r="BL56" s="51"/>
      <c r="BM56" s="51"/>
      <c r="BN56" s="51"/>
      <c r="BO56" s="50"/>
      <c r="BP56" s="50"/>
      <c r="BQ56" s="51"/>
      <c r="BR56" s="51"/>
      <c r="BS56" s="50"/>
      <c r="BU56" s="50"/>
      <c r="BV56" s="51"/>
      <c r="BW56" s="51"/>
      <c r="BX56" s="51"/>
      <c r="BY56" s="51"/>
      <c r="BZ56" s="50"/>
      <c r="CA56" s="50"/>
      <c r="CB56" s="51"/>
      <c r="CC56" s="51"/>
      <c r="CD56" s="50"/>
      <c r="CE56" s="4"/>
      <c r="CF56" s="52" t="s">
        <v>418</v>
      </c>
      <c r="CG56" s="50"/>
      <c r="CH56" s="51"/>
      <c r="CI56" s="51"/>
      <c r="CJ56" s="51"/>
      <c r="CK56" s="51"/>
      <c r="CL56" s="50"/>
      <c r="CM56" s="50"/>
      <c r="CN56" s="51"/>
      <c r="CO56" s="51"/>
      <c r="CP56" s="50"/>
      <c r="CR56" s="52" t="s">
        <v>418</v>
      </c>
      <c r="CS56" s="50"/>
      <c r="CT56" s="51"/>
      <c r="CU56" s="51"/>
      <c r="CV56" s="51"/>
      <c r="CW56" s="51"/>
      <c r="CX56" s="50"/>
      <c r="CY56" s="50"/>
      <c r="CZ56" s="51"/>
      <c r="DA56" s="51"/>
      <c r="DB56" s="50"/>
      <c r="DD56" s="52" t="s">
        <v>418</v>
      </c>
      <c r="DE56" s="50"/>
      <c r="DF56" s="51"/>
      <c r="DG56" s="51"/>
      <c r="DH56" s="51"/>
      <c r="DI56" s="51"/>
      <c r="DJ56" s="50"/>
      <c r="DK56" s="50"/>
      <c r="DL56" s="51"/>
      <c r="DM56" s="51"/>
      <c r="DN56" s="50"/>
      <c r="DP56" s="52" t="s">
        <v>418</v>
      </c>
      <c r="DQ56" s="50"/>
      <c r="DR56" s="51"/>
      <c r="DS56" s="51"/>
      <c r="DT56" s="51"/>
      <c r="DU56" s="51"/>
      <c r="DV56" s="50"/>
      <c r="DW56" s="50"/>
      <c r="DX56" s="51"/>
      <c r="DY56" s="51"/>
      <c r="DZ56" s="50"/>
      <c r="EB56" s="52" t="s">
        <v>418</v>
      </c>
      <c r="EC56" s="50"/>
      <c r="ED56" s="51"/>
      <c r="EE56" s="51"/>
      <c r="EF56" s="51"/>
      <c r="EG56" s="51"/>
      <c r="EH56" s="50"/>
      <c r="EI56" s="50"/>
      <c r="EJ56" s="51"/>
      <c r="EK56" s="51"/>
      <c r="EL56" s="50"/>
      <c r="EN56" s="52" t="s">
        <v>418</v>
      </c>
      <c r="EO56" s="50"/>
      <c r="EP56" s="51"/>
      <c r="EQ56" s="51"/>
      <c r="ER56" s="51"/>
      <c r="ES56" s="51"/>
      <c r="ET56" s="50"/>
      <c r="EU56" s="50"/>
      <c r="EV56" s="51"/>
      <c r="EW56" s="51"/>
      <c r="EX56" s="50"/>
      <c r="EZ56" s="52" t="s">
        <v>418</v>
      </c>
      <c r="FA56" s="50"/>
      <c r="FB56" s="51"/>
      <c r="FC56" s="51"/>
      <c r="FD56" s="51"/>
      <c r="FE56" s="51"/>
      <c r="FF56" s="50"/>
      <c r="FG56" s="50"/>
      <c r="FH56" s="51"/>
      <c r="FI56" s="51"/>
      <c r="FJ56" s="50"/>
      <c r="FL56" s="52" t="s">
        <v>418</v>
      </c>
      <c r="FM56" s="50"/>
      <c r="FN56" s="51"/>
      <c r="FO56" s="51"/>
      <c r="FP56" s="51"/>
      <c r="FQ56" s="51"/>
      <c r="FR56" s="50"/>
      <c r="FS56" s="50"/>
      <c r="FT56" s="51"/>
      <c r="FU56" s="51"/>
      <c r="FV56" s="50"/>
      <c r="FX56" s="52" t="s">
        <v>418</v>
      </c>
      <c r="FY56" s="50"/>
      <c r="FZ56" s="51"/>
      <c r="GA56" s="51"/>
      <c r="GB56" s="51"/>
      <c r="GC56" s="51"/>
      <c r="GD56" s="50"/>
      <c r="GE56" s="50"/>
      <c r="GF56" s="51"/>
      <c r="GG56" s="51"/>
      <c r="GH56" s="50"/>
      <c r="GJ56" s="52" t="s">
        <v>418</v>
      </c>
      <c r="GK56" s="50"/>
      <c r="GL56" s="51"/>
      <c r="GM56" s="51"/>
      <c r="GN56" s="51"/>
      <c r="GO56" s="51"/>
      <c r="GP56" s="50"/>
      <c r="GQ56" s="50"/>
      <c r="GR56" s="51"/>
      <c r="GS56" s="51"/>
      <c r="GT56" s="50"/>
      <c r="GV56" s="52" t="s">
        <v>418</v>
      </c>
      <c r="GW56" s="50"/>
      <c r="GX56" s="51"/>
      <c r="GY56" s="51"/>
      <c r="GZ56" s="51"/>
      <c r="HA56" s="51"/>
      <c r="HB56" s="50"/>
      <c r="HC56" s="50"/>
      <c r="HD56" s="51"/>
      <c r="HE56" s="51"/>
      <c r="HF56" s="50"/>
      <c r="HH56" s="52" t="s">
        <v>418</v>
      </c>
      <c r="HI56" s="50"/>
      <c r="HJ56" s="51"/>
      <c r="HK56" s="51"/>
      <c r="HL56" s="51"/>
      <c r="HM56" s="51"/>
      <c r="HN56" s="50"/>
      <c r="HO56" s="50"/>
      <c r="HP56" s="51"/>
      <c r="HQ56" s="51"/>
      <c r="HR56" s="50"/>
      <c r="HT56" s="52" t="s">
        <v>418</v>
      </c>
      <c r="HU56" s="50"/>
      <c r="HV56" s="51"/>
      <c r="HW56" s="51"/>
      <c r="HX56" s="51"/>
      <c r="HY56" s="51"/>
      <c r="HZ56" s="50"/>
      <c r="IA56" s="50"/>
      <c r="IB56" s="51"/>
      <c r="IC56" s="51"/>
      <c r="ID56" s="50"/>
    </row>
    <row r="57" spans="1:286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2" t="s">
        <v>339</v>
      </c>
      <c r="AX57" s="50"/>
      <c r="AY57" s="51"/>
      <c r="AZ57" s="51"/>
      <c r="BA57" s="51"/>
      <c r="BB57" s="51"/>
      <c r="BC57" s="50"/>
      <c r="BD57" s="50"/>
      <c r="BE57" s="51"/>
      <c r="BF57" s="50"/>
      <c r="BG57" s="50"/>
      <c r="BI57" s="52" t="s">
        <v>339</v>
      </c>
      <c r="BJ57" s="50"/>
      <c r="BK57" s="51"/>
      <c r="BL57" s="51"/>
      <c r="BM57" s="51"/>
      <c r="BN57" s="51"/>
      <c r="BO57" s="50"/>
      <c r="BP57" s="50"/>
      <c r="BQ57" s="51"/>
      <c r="BR57" s="50"/>
      <c r="BS57" s="50"/>
      <c r="BU57" s="50"/>
      <c r="BV57" s="51"/>
      <c r="BW57" s="51"/>
      <c r="BX57" s="51"/>
      <c r="BY57" s="51"/>
      <c r="BZ57" s="50"/>
      <c r="CA57" s="50"/>
      <c r="CB57" s="51"/>
      <c r="CC57" s="50"/>
      <c r="CD57" s="50"/>
      <c r="CE57" s="4"/>
      <c r="CF57" s="52" t="s">
        <v>339</v>
      </c>
      <c r="CG57" s="50"/>
      <c r="CH57" s="51"/>
      <c r="CI57" s="51"/>
      <c r="CJ57" s="51"/>
      <c r="CK57" s="51"/>
      <c r="CL57" s="50"/>
      <c r="CM57" s="50"/>
      <c r="CN57" s="51"/>
      <c r="CO57" s="50"/>
      <c r="CP57" s="50"/>
      <c r="CR57" s="52" t="s">
        <v>339</v>
      </c>
      <c r="CS57" s="50"/>
      <c r="CT57" s="51"/>
      <c r="CU57" s="51"/>
      <c r="CV57" s="51"/>
      <c r="CW57" s="51"/>
      <c r="CX57" s="50"/>
      <c r="CY57" s="50"/>
      <c r="CZ57" s="51"/>
      <c r="DA57" s="50"/>
      <c r="DB57" s="50"/>
      <c r="DD57" s="52" t="s">
        <v>339</v>
      </c>
      <c r="DE57" s="50"/>
      <c r="DF57" s="51"/>
      <c r="DG57" s="51"/>
      <c r="DH57" s="51"/>
      <c r="DI57" s="51"/>
      <c r="DJ57" s="50"/>
      <c r="DK57" s="50"/>
      <c r="DL57" s="51"/>
      <c r="DM57" s="50"/>
      <c r="DN57" s="50"/>
      <c r="DP57" s="52" t="s">
        <v>339</v>
      </c>
      <c r="DQ57" s="50"/>
      <c r="DR57" s="51"/>
      <c r="DS57" s="51"/>
      <c r="DT57" s="51"/>
      <c r="DU57" s="51"/>
      <c r="DV57" s="50"/>
      <c r="DW57" s="50"/>
      <c r="DX57" s="51"/>
      <c r="DY57" s="50"/>
      <c r="DZ57" s="50"/>
      <c r="EB57" s="52" t="s">
        <v>339</v>
      </c>
      <c r="EC57" s="50"/>
      <c r="ED57" s="51"/>
      <c r="EE57" s="51"/>
      <c r="EF57" s="51"/>
      <c r="EG57" s="51"/>
      <c r="EH57" s="50"/>
      <c r="EI57" s="50"/>
      <c r="EJ57" s="51"/>
      <c r="EK57" s="50"/>
      <c r="EL57" s="50"/>
      <c r="EN57" s="52" t="s">
        <v>339</v>
      </c>
      <c r="EO57" s="50"/>
      <c r="EP57" s="51"/>
      <c r="EQ57" s="51"/>
      <c r="ER57" s="51"/>
      <c r="ES57" s="51"/>
      <c r="ET57" s="50"/>
      <c r="EU57" s="50"/>
      <c r="EV57" s="51"/>
      <c r="EW57" s="50"/>
      <c r="EX57" s="50"/>
      <c r="EZ57" s="52" t="s">
        <v>339</v>
      </c>
      <c r="FA57" s="50"/>
      <c r="FB57" s="51"/>
      <c r="FC57" s="51"/>
      <c r="FD57" s="51"/>
      <c r="FE57" s="51"/>
      <c r="FF57" s="50"/>
      <c r="FG57" s="50"/>
      <c r="FH57" s="51"/>
      <c r="FI57" s="50"/>
      <c r="FJ57" s="50"/>
      <c r="FL57" s="52" t="s">
        <v>339</v>
      </c>
      <c r="FM57" s="50"/>
      <c r="FN57" s="51"/>
      <c r="FO57" s="51"/>
      <c r="FP57" s="51"/>
      <c r="FQ57" s="51"/>
      <c r="FR57" s="50"/>
      <c r="FS57" s="50"/>
      <c r="FT57" s="51"/>
      <c r="FU57" s="50"/>
      <c r="FV57" s="50"/>
      <c r="FX57" s="52" t="s">
        <v>339</v>
      </c>
      <c r="FY57" s="50"/>
      <c r="FZ57" s="51"/>
      <c r="GA57" s="51"/>
      <c r="GB57" s="51"/>
      <c r="GC57" s="51"/>
      <c r="GD57" s="50"/>
      <c r="GE57" s="50"/>
      <c r="GF57" s="51"/>
      <c r="GG57" s="50"/>
      <c r="GH57" s="50"/>
      <c r="GJ57" s="52" t="s">
        <v>339</v>
      </c>
      <c r="GK57" s="50"/>
      <c r="GL57" s="51"/>
      <c r="GM57" s="51"/>
      <c r="GN57" s="51"/>
      <c r="GO57" s="51"/>
      <c r="GP57" s="50"/>
      <c r="GQ57" s="50"/>
      <c r="GR57" s="51"/>
      <c r="GS57" s="50"/>
      <c r="GT57" s="50"/>
      <c r="GV57" s="52" t="s">
        <v>339</v>
      </c>
      <c r="GW57" s="50"/>
      <c r="GX57" s="51"/>
      <c r="GY57" s="51"/>
      <c r="GZ57" s="51"/>
      <c r="HA57" s="51"/>
      <c r="HB57" s="50"/>
      <c r="HC57" s="50"/>
      <c r="HD57" s="51"/>
      <c r="HE57" s="50"/>
      <c r="HF57" s="50"/>
      <c r="HH57" s="52" t="s">
        <v>339</v>
      </c>
      <c r="HI57" s="50"/>
      <c r="HJ57" s="51"/>
      <c r="HK57" s="51"/>
      <c r="HL57" s="51"/>
      <c r="HM57" s="51"/>
      <c r="HN57" s="50"/>
      <c r="HO57" s="50"/>
      <c r="HP57" s="51"/>
      <c r="HQ57" s="50"/>
      <c r="HR57" s="50"/>
      <c r="HT57" s="52" t="s">
        <v>339</v>
      </c>
      <c r="HU57" s="50"/>
      <c r="HV57" s="51"/>
      <c r="HW57" s="51"/>
      <c r="HX57" s="51"/>
      <c r="HY57" s="51"/>
      <c r="HZ57" s="50"/>
      <c r="IA57" s="50"/>
      <c r="IB57" s="51"/>
      <c r="IC57" s="50"/>
      <c r="ID57" s="50"/>
    </row>
    <row r="58" spans="1:286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2" t="s">
        <v>340</v>
      </c>
      <c r="AX58" s="50"/>
      <c r="AY58" s="51"/>
      <c r="AZ58" s="51"/>
      <c r="BA58" s="51"/>
      <c r="BB58" s="51"/>
      <c r="BC58" s="50"/>
      <c r="BD58" s="50"/>
      <c r="BE58" s="51"/>
      <c r="BF58" s="50"/>
      <c r="BG58" s="50"/>
      <c r="BI58" s="52" t="s">
        <v>340</v>
      </c>
      <c r="BJ58" s="50"/>
      <c r="BK58" s="51"/>
      <c r="BL58" s="51"/>
      <c r="BM58" s="51"/>
      <c r="BN58" s="51"/>
      <c r="BO58" s="50"/>
      <c r="BP58" s="50"/>
      <c r="BQ58" s="51"/>
      <c r="BR58" s="50"/>
      <c r="BS58" s="50"/>
      <c r="BU58" s="50"/>
      <c r="BV58" s="51"/>
      <c r="BW58" s="51"/>
      <c r="BX58" s="51"/>
      <c r="BY58" s="51"/>
      <c r="BZ58" s="50"/>
      <c r="CA58" s="50"/>
      <c r="CB58" s="51"/>
      <c r="CC58" s="50"/>
      <c r="CD58" s="50"/>
      <c r="CE58" s="4"/>
      <c r="CF58" s="52" t="s">
        <v>340</v>
      </c>
      <c r="CG58" s="50"/>
      <c r="CH58" s="51"/>
      <c r="CI58" s="51"/>
      <c r="CJ58" s="51"/>
      <c r="CK58" s="51"/>
      <c r="CL58" s="50"/>
      <c r="CM58" s="50"/>
      <c r="CN58" s="51"/>
      <c r="CO58" s="50"/>
      <c r="CP58" s="50"/>
      <c r="CR58" s="52" t="s">
        <v>340</v>
      </c>
      <c r="CS58" s="50"/>
      <c r="CT58" s="51"/>
      <c r="CU58" s="51"/>
      <c r="CV58" s="51"/>
      <c r="CW58" s="51"/>
      <c r="CX58" s="50"/>
      <c r="CY58" s="50"/>
      <c r="CZ58" s="51"/>
      <c r="DA58" s="50"/>
      <c r="DB58" s="50"/>
      <c r="DD58" s="52" t="s">
        <v>340</v>
      </c>
      <c r="DE58" s="50"/>
      <c r="DF58" s="51"/>
      <c r="DG58" s="51"/>
      <c r="DH58" s="51"/>
      <c r="DI58" s="51"/>
      <c r="DJ58" s="50"/>
      <c r="DK58" s="50"/>
      <c r="DL58" s="51"/>
      <c r="DM58" s="50"/>
      <c r="DN58" s="50"/>
      <c r="DP58" s="52" t="s">
        <v>340</v>
      </c>
      <c r="DQ58" s="50"/>
      <c r="DR58" s="51"/>
      <c r="DS58" s="51"/>
      <c r="DT58" s="51"/>
      <c r="DU58" s="51"/>
      <c r="DV58" s="50"/>
      <c r="DW58" s="50"/>
      <c r="DX58" s="51"/>
      <c r="DY58" s="50"/>
      <c r="DZ58" s="50"/>
      <c r="EB58" s="52" t="s">
        <v>340</v>
      </c>
      <c r="EC58" s="50"/>
      <c r="ED58" s="51"/>
      <c r="EE58" s="51"/>
      <c r="EF58" s="51"/>
      <c r="EG58" s="51"/>
      <c r="EH58" s="50"/>
      <c r="EI58" s="50"/>
      <c r="EJ58" s="51"/>
      <c r="EK58" s="50"/>
      <c r="EL58" s="50"/>
      <c r="EN58" s="52" t="s">
        <v>340</v>
      </c>
      <c r="EO58" s="50"/>
      <c r="EP58" s="51"/>
      <c r="EQ58" s="51"/>
      <c r="ER58" s="51"/>
      <c r="ES58" s="51"/>
      <c r="ET58" s="50"/>
      <c r="EU58" s="50"/>
      <c r="EV58" s="51"/>
      <c r="EW58" s="50"/>
      <c r="EX58" s="50"/>
      <c r="EZ58" s="52" t="s">
        <v>340</v>
      </c>
      <c r="FA58" s="50"/>
      <c r="FB58" s="51"/>
      <c r="FC58" s="51"/>
      <c r="FD58" s="51"/>
      <c r="FE58" s="51"/>
      <c r="FF58" s="50"/>
      <c r="FG58" s="50"/>
      <c r="FH58" s="51"/>
      <c r="FI58" s="50"/>
      <c r="FJ58" s="50"/>
      <c r="FL58" s="52" t="s">
        <v>340</v>
      </c>
      <c r="FM58" s="50"/>
      <c r="FN58" s="51"/>
      <c r="FO58" s="51"/>
      <c r="FP58" s="51"/>
      <c r="FQ58" s="51"/>
      <c r="FR58" s="50"/>
      <c r="FS58" s="50"/>
      <c r="FT58" s="51"/>
      <c r="FU58" s="50"/>
      <c r="FV58" s="50"/>
      <c r="FX58" s="52" t="s">
        <v>340</v>
      </c>
      <c r="FY58" s="50"/>
      <c r="FZ58" s="51"/>
      <c r="GA58" s="51"/>
      <c r="GB58" s="51"/>
      <c r="GC58" s="51"/>
      <c r="GD58" s="50"/>
      <c r="GE58" s="50"/>
      <c r="GF58" s="51"/>
      <c r="GG58" s="50"/>
      <c r="GH58" s="50"/>
      <c r="GJ58" s="52" t="s">
        <v>340</v>
      </c>
      <c r="GK58" s="50"/>
      <c r="GL58" s="51"/>
      <c r="GM58" s="51"/>
      <c r="GN58" s="51"/>
      <c r="GO58" s="51"/>
      <c r="GP58" s="50"/>
      <c r="GQ58" s="50"/>
      <c r="GR58" s="51"/>
      <c r="GS58" s="50"/>
      <c r="GT58" s="50"/>
      <c r="GV58" s="52" t="s">
        <v>340</v>
      </c>
      <c r="GW58" s="50"/>
      <c r="GX58" s="51"/>
      <c r="GY58" s="51"/>
      <c r="GZ58" s="51"/>
      <c r="HA58" s="51"/>
      <c r="HB58" s="50"/>
      <c r="HC58" s="50"/>
      <c r="HD58" s="51"/>
      <c r="HE58" s="50"/>
      <c r="HF58" s="50"/>
      <c r="HH58" s="52" t="s">
        <v>340</v>
      </c>
      <c r="HI58" s="50"/>
      <c r="HJ58" s="51"/>
      <c r="HK58" s="51"/>
      <c r="HL58" s="51"/>
      <c r="HM58" s="51"/>
      <c r="HN58" s="50"/>
      <c r="HO58" s="50"/>
      <c r="HP58" s="51"/>
      <c r="HQ58" s="50"/>
      <c r="HR58" s="50"/>
      <c r="HT58" s="52" t="s">
        <v>340</v>
      </c>
      <c r="HU58" s="50"/>
      <c r="HV58" s="51"/>
      <c r="HW58" s="51"/>
      <c r="HX58" s="51"/>
      <c r="HY58" s="51"/>
      <c r="HZ58" s="50"/>
      <c r="IA58" s="50"/>
      <c r="IB58" s="51"/>
      <c r="IC58" s="50"/>
      <c r="ID58" s="50"/>
    </row>
    <row r="59" spans="1:286" ht="26.7" customHeight="1" x14ac:dyDescent="0.3">
      <c r="A59" s="52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2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14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14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14"/>
      <c r="AX59" s="50"/>
      <c r="AY59" s="51"/>
      <c r="AZ59" s="51"/>
      <c r="BA59" s="51"/>
      <c r="BB59" s="51"/>
      <c r="BC59" s="51"/>
      <c r="BD59" s="55" t="s">
        <v>106</v>
      </c>
      <c r="BE59" s="51"/>
      <c r="BF59" s="50"/>
      <c r="BG59" s="50"/>
      <c r="BI59" s="514"/>
      <c r="BJ59" s="50"/>
      <c r="BK59" s="51"/>
      <c r="BL59" s="51"/>
      <c r="BM59" s="51"/>
      <c r="BN59" s="51"/>
      <c r="BO59" s="51"/>
      <c r="BP59" s="55" t="s">
        <v>106</v>
      </c>
      <c r="BQ59" s="51"/>
      <c r="BR59" s="50"/>
      <c r="BS59" s="50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  <c r="CE59" s="4"/>
      <c r="CF59" s="52"/>
      <c r="CG59" s="50"/>
      <c r="CH59" s="51"/>
      <c r="CI59" s="51"/>
      <c r="CJ59" s="51"/>
      <c r="CK59" s="51"/>
      <c r="CL59" s="51"/>
      <c r="CM59" s="55" t="s">
        <v>106</v>
      </c>
      <c r="CN59" s="51"/>
      <c r="CO59" s="50"/>
      <c r="CP59" s="50"/>
      <c r="CR59" s="52"/>
      <c r="CS59" s="50"/>
      <c r="CT59" s="51"/>
      <c r="CU59" s="51"/>
      <c r="CV59" s="51"/>
      <c r="CW59" s="51"/>
      <c r="CX59" s="51"/>
      <c r="CY59" s="55" t="s">
        <v>106</v>
      </c>
      <c r="CZ59" s="51"/>
      <c r="DA59" s="50"/>
      <c r="DB59" s="50"/>
      <c r="DD59" s="514"/>
      <c r="DE59" s="50"/>
      <c r="DF59" s="51"/>
      <c r="DG59" s="51"/>
      <c r="DH59" s="51"/>
      <c r="DI59" s="51"/>
      <c r="DJ59" s="51"/>
      <c r="DK59" s="55" t="s">
        <v>106</v>
      </c>
      <c r="DL59" s="51"/>
      <c r="DM59" s="50"/>
      <c r="DN59" s="50"/>
      <c r="DP59" s="52"/>
      <c r="DQ59" s="50"/>
      <c r="DR59" s="51"/>
      <c r="DS59" s="51"/>
      <c r="DT59" s="51"/>
      <c r="DU59" s="51"/>
      <c r="DV59" s="51"/>
      <c r="DW59" s="55" t="s">
        <v>106</v>
      </c>
      <c r="DX59" s="51"/>
      <c r="DY59" s="50"/>
      <c r="DZ59" s="50"/>
      <c r="EB59" s="52"/>
      <c r="EC59" s="50"/>
      <c r="ED59" s="51"/>
      <c r="EE59" s="51"/>
      <c r="EF59" s="51"/>
      <c r="EG59" s="51"/>
      <c r="EH59" s="51"/>
      <c r="EI59" s="55" t="s">
        <v>106</v>
      </c>
      <c r="EJ59" s="51"/>
      <c r="EK59" s="50"/>
      <c r="EL59" s="50"/>
      <c r="EN59" s="52"/>
      <c r="EO59" s="50"/>
      <c r="EP59" s="51"/>
      <c r="EQ59" s="51"/>
      <c r="ER59" s="51"/>
      <c r="ES59" s="51"/>
      <c r="ET59" s="51"/>
      <c r="EU59" s="55" t="s">
        <v>106</v>
      </c>
      <c r="EV59" s="51"/>
      <c r="EW59" s="50"/>
      <c r="EX59" s="50"/>
      <c r="EZ59" s="514"/>
      <c r="FA59" s="50"/>
      <c r="FB59" s="51"/>
      <c r="FC59" s="51"/>
      <c r="FD59" s="51"/>
      <c r="FE59" s="51"/>
      <c r="FF59" s="51"/>
      <c r="FG59" s="55" t="s">
        <v>106</v>
      </c>
      <c r="FH59" s="51"/>
      <c r="FI59" s="50"/>
      <c r="FJ59" s="50"/>
      <c r="FL59" s="514"/>
      <c r="FM59" s="50"/>
      <c r="FN59" s="51"/>
      <c r="FO59" s="51"/>
      <c r="FP59" s="51"/>
      <c r="FQ59" s="51"/>
      <c r="FR59" s="51"/>
      <c r="FS59" s="55" t="s">
        <v>106</v>
      </c>
      <c r="FT59" s="51"/>
      <c r="FU59" s="50"/>
      <c r="FV59" s="50"/>
      <c r="FX59" s="514"/>
      <c r="FY59" s="50"/>
      <c r="FZ59" s="51"/>
      <c r="GA59" s="51"/>
      <c r="GB59" s="51"/>
      <c r="GC59" s="51"/>
      <c r="GD59" s="51"/>
      <c r="GE59" s="55" t="s">
        <v>106</v>
      </c>
      <c r="GF59" s="51"/>
      <c r="GG59" s="50"/>
      <c r="GH59" s="50"/>
      <c r="GJ59" s="52"/>
      <c r="GK59" s="50"/>
      <c r="GL59" s="51"/>
      <c r="GM59" s="51"/>
      <c r="GN59" s="51"/>
      <c r="GO59" s="51"/>
      <c r="GP59" s="51"/>
      <c r="GQ59" s="55" t="s">
        <v>106</v>
      </c>
      <c r="GR59" s="51"/>
      <c r="GS59" s="50"/>
      <c r="GT59" s="50"/>
      <c r="GV59" s="514"/>
      <c r="GW59" s="50"/>
      <c r="GX59" s="51"/>
      <c r="GY59" s="51"/>
      <c r="GZ59" s="51"/>
      <c r="HA59" s="51"/>
      <c r="HB59" s="51"/>
      <c r="HC59" s="55" t="s">
        <v>106</v>
      </c>
      <c r="HD59" s="51"/>
      <c r="HE59" s="50"/>
      <c r="HF59" s="50"/>
      <c r="HH59" s="514"/>
      <c r="HI59" s="50"/>
      <c r="HJ59" s="51"/>
      <c r="HK59" s="51"/>
      <c r="HL59" s="51"/>
      <c r="HM59" s="51"/>
      <c r="HN59" s="51"/>
      <c r="HO59" s="55" t="s">
        <v>106</v>
      </c>
      <c r="HP59" s="51"/>
      <c r="HQ59" s="50"/>
      <c r="HR59" s="50"/>
      <c r="HT59" s="514"/>
      <c r="HU59" s="50"/>
      <c r="HV59" s="51"/>
      <c r="HW59" s="51"/>
      <c r="HX59" s="51"/>
      <c r="HY59" s="51"/>
      <c r="HZ59" s="51"/>
      <c r="IA59" s="55" t="s">
        <v>106</v>
      </c>
      <c r="IB59" s="51"/>
      <c r="IC59" s="50"/>
      <c r="ID59" s="50"/>
    </row>
    <row r="60" spans="1:286" x14ac:dyDescent="0.3">
      <c r="BB60" s="1"/>
      <c r="BD60" s="2"/>
      <c r="BF60" s="1"/>
      <c r="BJ60" s="2"/>
      <c r="BN60" s="1"/>
      <c r="BP60" s="2"/>
      <c r="BR60" s="1"/>
      <c r="BT60" s="4"/>
      <c r="BU60" s="2"/>
      <c r="BV60" s="2"/>
      <c r="BY60" s="1"/>
      <c r="CA60" s="2"/>
      <c r="CC60" s="1"/>
      <c r="CD60" s="4"/>
      <c r="CG60" s="2"/>
      <c r="CK60" s="1"/>
      <c r="CM60" s="2"/>
      <c r="CO60" s="1"/>
      <c r="CQ60" s="4"/>
      <c r="CS60" s="2"/>
      <c r="CW60" s="1"/>
      <c r="CY60" s="2"/>
      <c r="DA60" s="1"/>
      <c r="DE60" s="2"/>
      <c r="DI60" s="1"/>
      <c r="DK60" s="2"/>
      <c r="DM60" s="1"/>
      <c r="DO60" s="4"/>
      <c r="DQ60" s="2"/>
      <c r="DU60" s="1"/>
      <c r="DW60" s="2"/>
      <c r="DY60" s="1"/>
      <c r="EC60" s="2"/>
      <c r="EG60" s="1"/>
      <c r="EI60" s="2"/>
      <c r="EK60" s="1"/>
      <c r="EP60" s="1"/>
      <c r="EQ60" s="1"/>
      <c r="ER60" s="1"/>
      <c r="ES60" s="1"/>
      <c r="EV60" s="1"/>
      <c r="EW60" s="1"/>
      <c r="FB60" s="1"/>
      <c r="FC60" s="1"/>
      <c r="FD60" s="1"/>
      <c r="FE60" s="1"/>
      <c r="FH60" s="1"/>
      <c r="FI60" s="1"/>
      <c r="FN60" s="1"/>
      <c r="FO60" s="1"/>
      <c r="FP60" s="1"/>
      <c r="FQ60" s="1"/>
      <c r="FT60" s="1"/>
      <c r="FU60" s="1"/>
      <c r="FZ60" s="1"/>
      <c r="GA60" s="1"/>
      <c r="GB60" s="1"/>
      <c r="GC60" s="1"/>
      <c r="GF60" s="1"/>
      <c r="GG60" s="1"/>
      <c r="GL60" s="1"/>
      <c r="GM60" s="1"/>
      <c r="GN60" s="1"/>
      <c r="GO60" s="1"/>
      <c r="GR60" s="1"/>
      <c r="GS60" s="1"/>
      <c r="GX60" s="1"/>
      <c r="GY60" s="1"/>
      <c r="GZ60" s="1"/>
      <c r="HA60" s="1"/>
      <c r="HD60" s="1"/>
      <c r="HE60" s="1"/>
      <c r="HJ60" s="1"/>
      <c r="HK60" s="1"/>
      <c r="HL60" s="1"/>
      <c r="HM60" s="1"/>
      <c r="HP60" s="1"/>
      <c r="HQ60" s="1"/>
      <c r="HV60" s="1"/>
      <c r="HW60" s="1"/>
      <c r="HX60" s="1"/>
      <c r="HY60" s="1"/>
      <c r="IB60" s="1"/>
      <c r="IC60" s="1"/>
    </row>
    <row r="61" spans="1:286" x14ac:dyDescent="0.3">
      <c r="BB61" s="1"/>
      <c r="BD61" s="2"/>
      <c r="BF61" s="1"/>
      <c r="BJ61" s="2"/>
      <c r="BN61" s="1"/>
      <c r="BP61" s="2"/>
      <c r="BR61" s="1"/>
      <c r="BV61" s="2"/>
      <c r="DO61" s="4"/>
      <c r="EP61" s="1"/>
      <c r="EQ61" s="1"/>
      <c r="ER61" s="1"/>
      <c r="ES61" s="1"/>
      <c r="EV61" s="1"/>
      <c r="EW61" s="1"/>
      <c r="FB61" s="1"/>
      <c r="FC61" s="1"/>
      <c r="FD61" s="1"/>
      <c r="FE61" s="1"/>
      <c r="FH61" s="1"/>
      <c r="FI61" s="1"/>
      <c r="FN61" s="1"/>
      <c r="FO61" s="1"/>
      <c r="FP61" s="1"/>
      <c r="FQ61" s="1"/>
      <c r="FT61" s="1"/>
      <c r="FU61" s="1"/>
      <c r="FZ61" s="1"/>
      <c r="GA61" s="1"/>
      <c r="GB61" s="1"/>
      <c r="GC61" s="1"/>
      <c r="GF61" s="1"/>
      <c r="GG61" s="1"/>
      <c r="GL61" s="1"/>
      <c r="GM61" s="1"/>
      <c r="GN61" s="1"/>
      <c r="GO61" s="1"/>
      <c r="GR61" s="1"/>
      <c r="GS61" s="1"/>
      <c r="GX61" s="1"/>
      <c r="GY61" s="1"/>
      <c r="GZ61" s="1"/>
      <c r="HA61" s="1"/>
      <c r="HD61" s="1"/>
      <c r="HE61" s="1"/>
      <c r="HJ61" s="1"/>
      <c r="HK61" s="1"/>
      <c r="HL61" s="1"/>
      <c r="HM61" s="1"/>
      <c r="HP61" s="1"/>
      <c r="HQ61" s="1"/>
      <c r="HV61" s="1"/>
      <c r="HW61" s="1"/>
      <c r="HX61" s="1"/>
      <c r="HY61" s="1"/>
      <c r="IB61" s="1"/>
      <c r="IC61" s="1"/>
    </row>
    <row r="62" spans="1:286" x14ac:dyDescent="0.3">
      <c r="BB62" s="1"/>
      <c r="BD62" s="2"/>
      <c r="BF62" s="1"/>
      <c r="BJ62" s="2"/>
      <c r="BN62" s="1"/>
      <c r="BP62" s="2"/>
      <c r="BR62" s="1"/>
      <c r="BV62" s="2"/>
      <c r="EP62" s="1"/>
      <c r="EQ62" s="1"/>
      <c r="ER62" s="1"/>
      <c r="ES62" s="1"/>
      <c r="EV62" s="1"/>
      <c r="EW62" s="1"/>
      <c r="FB62" s="1"/>
      <c r="FC62" s="1"/>
      <c r="FD62" s="1"/>
      <c r="FE62" s="1"/>
      <c r="FH62" s="1"/>
      <c r="FI62" s="1"/>
      <c r="FN62" s="1"/>
      <c r="FO62" s="1"/>
      <c r="FP62" s="1"/>
      <c r="FQ62" s="1"/>
      <c r="FT62" s="1"/>
      <c r="FU62" s="1"/>
      <c r="FZ62" s="1"/>
      <c r="GA62" s="1"/>
      <c r="GB62" s="1"/>
      <c r="GC62" s="1"/>
      <c r="GF62" s="1"/>
      <c r="GG62" s="1"/>
      <c r="GL62" s="1"/>
      <c r="GM62" s="1"/>
      <c r="GN62" s="1"/>
      <c r="GO62" s="1"/>
      <c r="GR62" s="1"/>
      <c r="GS62" s="1"/>
      <c r="GX62" s="1"/>
      <c r="GY62" s="1"/>
      <c r="GZ62" s="1"/>
      <c r="HA62" s="1"/>
      <c r="HD62" s="1"/>
      <c r="HE62" s="1"/>
      <c r="HJ62" s="1"/>
      <c r="HK62" s="1"/>
      <c r="HL62" s="1"/>
      <c r="HM62" s="1"/>
      <c r="HP62" s="1"/>
      <c r="HQ62" s="1"/>
      <c r="HV62" s="1"/>
      <c r="HW62" s="1"/>
      <c r="HX62" s="1"/>
      <c r="HY62" s="1"/>
      <c r="IB62" s="1"/>
      <c r="IC62" s="1"/>
    </row>
    <row r="63" spans="1:286" x14ac:dyDescent="0.3">
      <c r="BB63" s="1"/>
      <c r="BD63" s="2"/>
      <c r="BF63" s="1"/>
      <c r="BJ63" s="2"/>
      <c r="BN63" s="1"/>
      <c r="BP63" s="2"/>
      <c r="BR63" s="1"/>
      <c r="BV63" s="2"/>
      <c r="EP63" s="1"/>
      <c r="EQ63" s="1"/>
      <c r="ER63" s="1"/>
      <c r="ES63" s="1"/>
      <c r="EV63" s="1"/>
      <c r="EW63" s="1"/>
      <c r="FB63" s="1"/>
      <c r="FC63" s="1"/>
      <c r="FD63" s="1"/>
      <c r="FE63" s="1"/>
      <c r="FH63" s="1"/>
      <c r="FI63" s="1"/>
      <c r="FN63" s="1"/>
      <c r="FO63" s="1"/>
      <c r="FP63" s="1"/>
      <c r="FQ63" s="1"/>
      <c r="FT63" s="1"/>
      <c r="FU63" s="1"/>
      <c r="FZ63" s="1"/>
      <c r="GA63" s="1"/>
      <c r="GB63" s="1"/>
      <c r="GC63" s="1"/>
      <c r="GF63" s="1"/>
      <c r="GG63" s="1"/>
      <c r="GL63" s="1"/>
      <c r="GM63" s="1"/>
      <c r="GN63" s="1"/>
      <c r="GO63" s="1"/>
      <c r="GR63" s="1"/>
      <c r="GS63" s="1"/>
      <c r="GX63" s="1"/>
      <c r="GY63" s="1"/>
      <c r="GZ63" s="1"/>
      <c r="HA63" s="1"/>
      <c r="HD63" s="1"/>
      <c r="HE63" s="1"/>
      <c r="HJ63" s="1"/>
      <c r="HK63" s="1"/>
      <c r="HL63" s="1"/>
      <c r="HM63" s="1"/>
      <c r="HP63" s="1"/>
      <c r="HQ63" s="1"/>
      <c r="HV63" s="1"/>
      <c r="HW63" s="1"/>
      <c r="HX63" s="1"/>
      <c r="HY63" s="1"/>
      <c r="IB63" s="1"/>
      <c r="IC63" s="1"/>
    </row>
    <row r="64" spans="1:286" x14ac:dyDescent="0.3">
      <c r="BB64" s="1"/>
      <c r="BD64" s="2"/>
      <c r="BF64" s="1"/>
      <c r="BJ64" s="2"/>
      <c r="BN64" s="1"/>
      <c r="BP64" s="2"/>
      <c r="BR64" s="1"/>
      <c r="BV64" s="2"/>
      <c r="EP64" s="1"/>
      <c r="EQ64" s="1"/>
      <c r="ER64" s="1"/>
      <c r="ES64" s="1"/>
      <c r="EV64" s="1"/>
      <c r="EW64" s="1"/>
      <c r="FB64" s="1"/>
      <c r="FC64" s="1"/>
      <c r="FD64" s="1"/>
      <c r="FE64" s="1"/>
      <c r="FH64" s="1"/>
      <c r="FI64" s="1"/>
      <c r="FN64" s="1"/>
      <c r="FO64" s="1"/>
      <c r="FP64" s="1"/>
      <c r="FQ64" s="1"/>
      <c r="FT64" s="1"/>
      <c r="FU64" s="1"/>
      <c r="FZ64" s="1"/>
      <c r="GA64" s="1"/>
      <c r="GB64" s="1"/>
      <c r="GC64" s="1"/>
      <c r="GF64" s="1"/>
      <c r="GG64" s="1"/>
      <c r="GL64" s="1"/>
      <c r="GM64" s="1"/>
      <c r="GN64" s="1"/>
      <c r="GO64" s="1"/>
      <c r="GR64" s="1"/>
      <c r="GS64" s="1"/>
      <c r="GX64" s="1"/>
      <c r="GY64" s="1"/>
      <c r="GZ64" s="1"/>
      <c r="HA64" s="1"/>
      <c r="HD64" s="1"/>
      <c r="HE64" s="1"/>
      <c r="HJ64" s="1"/>
      <c r="HK64" s="1"/>
      <c r="HL64" s="1"/>
      <c r="HM64" s="1"/>
      <c r="HP64" s="1"/>
      <c r="HQ64" s="1"/>
      <c r="HV64" s="1"/>
      <c r="HW64" s="1"/>
      <c r="HX64" s="1"/>
      <c r="HY64" s="1"/>
      <c r="IB64" s="1"/>
      <c r="IC64" s="1"/>
    </row>
    <row r="65" spans="54:237" x14ac:dyDescent="0.3">
      <c r="BB65" s="1"/>
      <c r="BD65" s="2"/>
      <c r="BF65" s="1"/>
      <c r="BJ65" s="2"/>
      <c r="BN65" s="1"/>
      <c r="BP65" s="2"/>
      <c r="BR65" s="1"/>
      <c r="BV65" s="2"/>
      <c r="EP65" s="1"/>
      <c r="EQ65" s="1"/>
      <c r="ER65" s="1"/>
      <c r="ES65" s="1"/>
      <c r="EV65" s="1"/>
      <c r="EW65" s="1"/>
      <c r="FB65" s="1"/>
      <c r="FC65" s="1"/>
      <c r="FD65" s="1"/>
      <c r="FE65" s="1"/>
      <c r="FH65" s="1"/>
      <c r="FI65" s="1"/>
      <c r="FN65" s="1"/>
      <c r="FO65" s="1"/>
      <c r="FP65" s="1"/>
      <c r="FQ65" s="1"/>
      <c r="FT65" s="1"/>
      <c r="FU65" s="1"/>
      <c r="FZ65" s="1"/>
      <c r="GA65" s="1"/>
      <c r="GB65" s="1"/>
      <c r="GC65" s="1"/>
      <c r="GF65" s="1"/>
      <c r="GG65" s="1"/>
      <c r="GL65" s="1"/>
      <c r="GM65" s="1"/>
      <c r="GN65" s="1"/>
      <c r="GO65" s="1"/>
      <c r="GR65" s="1"/>
      <c r="GS65" s="1"/>
      <c r="GX65" s="1"/>
      <c r="GY65" s="1"/>
      <c r="GZ65" s="1"/>
      <c r="HA65" s="1"/>
      <c r="HD65" s="1"/>
      <c r="HE65" s="1"/>
      <c r="HJ65" s="1"/>
      <c r="HK65" s="1"/>
      <c r="HL65" s="1"/>
      <c r="HM65" s="1"/>
      <c r="HP65" s="1"/>
      <c r="HQ65" s="1"/>
      <c r="HV65" s="1"/>
      <c r="HW65" s="1"/>
      <c r="HX65" s="1"/>
      <c r="HY65" s="1"/>
      <c r="IB65" s="1"/>
      <c r="IC65" s="1"/>
    </row>
    <row r="66" spans="54:237" x14ac:dyDescent="0.3">
      <c r="BB66" s="1"/>
      <c r="BD66" s="2"/>
      <c r="BF66" s="1"/>
      <c r="BJ66" s="2"/>
      <c r="BN66" s="1"/>
      <c r="BP66" s="2"/>
      <c r="BR66" s="1"/>
      <c r="BV66" s="2"/>
      <c r="EP66" s="1"/>
      <c r="EQ66" s="1"/>
      <c r="ER66" s="1"/>
      <c r="ES66" s="1"/>
      <c r="EV66" s="1"/>
      <c r="EW66" s="1"/>
      <c r="FB66" s="1"/>
      <c r="FC66" s="1"/>
      <c r="FD66" s="1"/>
      <c r="FE66" s="1"/>
      <c r="FH66" s="1"/>
      <c r="FI66" s="1"/>
      <c r="FN66" s="1"/>
      <c r="FO66" s="1"/>
      <c r="FP66" s="1"/>
      <c r="FQ66" s="1"/>
      <c r="FT66" s="1"/>
      <c r="FU66" s="1"/>
      <c r="FZ66" s="1"/>
      <c r="GA66" s="1"/>
      <c r="GB66" s="1"/>
      <c r="GC66" s="1"/>
      <c r="GF66" s="1"/>
      <c r="GG66" s="1"/>
      <c r="GL66" s="1"/>
      <c r="GM66" s="1"/>
      <c r="GN66" s="1"/>
      <c r="GO66" s="1"/>
      <c r="GR66" s="1"/>
      <c r="GS66" s="1"/>
      <c r="GX66" s="1"/>
      <c r="GY66" s="1"/>
      <c r="GZ66" s="1"/>
      <c r="HA66" s="1"/>
      <c r="HD66" s="1"/>
      <c r="HE66" s="1"/>
      <c r="HJ66" s="1"/>
      <c r="HK66" s="1"/>
      <c r="HL66" s="1"/>
      <c r="HM66" s="1"/>
      <c r="HP66" s="1"/>
      <c r="HQ66" s="1"/>
      <c r="HV66" s="1"/>
      <c r="HW66" s="1"/>
      <c r="HX66" s="1"/>
      <c r="HY66" s="1"/>
      <c r="IB66" s="1"/>
      <c r="IC66" s="1"/>
    </row>
  </sheetData>
  <mergeCells count="402">
    <mergeCell ref="GZ40:HA40"/>
    <mergeCell ref="GZ48:HA48"/>
    <mergeCell ref="GW2:HE2"/>
    <mergeCell ref="GW3:HE3"/>
    <mergeCell ref="GW4:HE4"/>
    <mergeCell ref="GW5:HE5"/>
    <mergeCell ref="GW6:HE6"/>
    <mergeCell ref="HB10:HC11"/>
    <mergeCell ref="HD10:HE11"/>
    <mergeCell ref="HB12:HC12"/>
    <mergeCell ref="HD12:HE12"/>
    <mergeCell ref="E40:F40"/>
    <mergeCell ref="DX13:DY13"/>
    <mergeCell ref="EH12:EI12"/>
    <mergeCell ref="I10:J11"/>
    <mergeCell ref="E18:F18"/>
    <mergeCell ref="AC16:AD16"/>
    <mergeCell ref="BA16:BB16"/>
    <mergeCell ref="BM14:BN14"/>
    <mergeCell ref="BO12:BP12"/>
    <mergeCell ref="BQ12:BR12"/>
    <mergeCell ref="BQ13:BR13"/>
    <mergeCell ref="DT16:DU16"/>
    <mergeCell ref="EF16:EG16"/>
    <mergeCell ref="AC18:AD18"/>
    <mergeCell ref="BA18:BB18"/>
    <mergeCell ref="BM18:BN18"/>
    <mergeCell ref="CJ18:CK18"/>
    <mergeCell ref="DH18:DI18"/>
    <mergeCell ref="DT18:DU18"/>
    <mergeCell ref="CJ16:CK16"/>
    <mergeCell ref="DH16:DI16"/>
    <mergeCell ref="AC14:AD14"/>
    <mergeCell ref="BA14:BB14"/>
    <mergeCell ref="DH14:DI14"/>
    <mergeCell ref="DT14:DU14"/>
    <mergeCell ref="EF14:EG14"/>
    <mergeCell ref="FD14:FE14"/>
    <mergeCell ref="ER14:ES14"/>
    <mergeCell ref="FF10:FG11"/>
    <mergeCell ref="FM5:FU5"/>
    <mergeCell ref="FD18:FE18"/>
    <mergeCell ref="ER18:ES18"/>
    <mergeCell ref="FD16:FE16"/>
    <mergeCell ref="ER16:ES16"/>
    <mergeCell ref="FP14:FQ14"/>
    <mergeCell ref="FM6:FU6"/>
    <mergeCell ref="EJ12:EK12"/>
    <mergeCell ref="EJ13:EK13"/>
    <mergeCell ref="EJ10:EK11"/>
    <mergeCell ref="FH10:FI11"/>
    <mergeCell ref="FP16:FQ16"/>
    <mergeCell ref="ET10:EU11"/>
    <mergeCell ref="EV10:EW11"/>
    <mergeCell ref="FR10:FS11"/>
    <mergeCell ref="FT10:FU11"/>
    <mergeCell ref="FR12:FS12"/>
    <mergeCell ref="FT12:FU12"/>
    <mergeCell ref="FM2:FU2"/>
    <mergeCell ref="FA5:FI5"/>
    <mergeCell ref="EO5:EW5"/>
    <mergeCell ref="DE2:DM2"/>
    <mergeCell ref="DQ2:DY2"/>
    <mergeCell ref="EC2:EK2"/>
    <mergeCell ref="FA2:FI2"/>
    <mergeCell ref="EO2:EW2"/>
    <mergeCell ref="DE4:DM4"/>
    <mergeCell ref="DQ4:DY4"/>
    <mergeCell ref="EC4:EK4"/>
    <mergeCell ref="FA4:FI4"/>
    <mergeCell ref="EO4:EW4"/>
    <mergeCell ref="DE3:DM3"/>
    <mergeCell ref="DQ3:DY3"/>
    <mergeCell ref="EC3:EK3"/>
    <mergeCell ref="FA3:FI3"/>
    <mergeCell ref="EO3:EW3"/>
    <mergeCell ref="FM3:FU3"/>
    <mergeCell ref="DE5:DM5"/>
    <mergeCell ref="DQ5:DY5"/>
    <mergeCell ref="FM4:FU4"/>
    <mergeCell ref="EC5:EK5"/>
    <mergeCell ref="AX2:BF2"/>
    <mergeCell ref="BO10:BP11"/>
    <mergeCell ref="BQ10:BR11"/>
    <mergeCell ref="Z6:AH6"/>
    <mergeCell ref="AE10:AF11"/>
    <mergeCell ref="AG10:AH11"/>
    <mergeCell ref="B6:J6"/>
    <mergeCell ref="AX6:BF6"/>
    <mergeCell ref="B4:J4"/>
    <mergeCell ref="Z4:AH4"/>
    <mergeCell ref="AX4:BF4"/>
    <mergeCell ref="BJ4:BR4"/>
    <mergeCell ref="BC10:BD11"/>
    <mergeCell ref="BE10:BF11"/>
    <mergeCell ref="G10:H11"/>
    <mergeCell ref="B3:J3"/>
    <mergeCell ref="Z3:AH3"/>
    <mergeCell ref="AX3:BF3"/>
    <mergeCell ref="Z5:AH5"/>
    <mergeCell ref="AX5:BF5"/>
    <mergeCell ref="B2:J2"/>
    <mergeCell ref="N2:V2"/>
    <mergeCell ref="N3:V3"/>
    <mergeCell ref="N4:V4"/>
    <mergeCell ref="FA6:FI6"/>
    <mergeCell ref="EO6:EW6"/>
    <mergeCell ref="DJ10:DK11"/>
    <mergeCell ref="DL10:DM11"/>
    <mergeCell ref="DV10:DW11"/>
    <mergeCell ref="ET12:EU12"/>
    <mergeCell ref="EV12:EW12"/>
    <mergeCell ref="FT13:FU13"/>
    <mergeCell ref="DV12:DW12"/>
    <mergeCell ref="DX10:DY11"/>
    <mergeCell ref="EH10:EI11"/>
    <mergeCell ref="DJ12:DK12"/>
    <mergeCell ref="FF12:FG12"/>
    <mergeCell ref="FH12:FI12"/>
    <mergeCell ref="FH13:FI13"/>
    <mergeCell ref="DX12:DY12"/>
    <mergeCell ref="EV13:EW13"/>
    <mergeCell ref="DQ6:DY6"/>
    <mergeCell ref="EC6:EK6"/>
    <mergeCell ref="E14:F14"/>
    <mergeCell ref="E16:F16"/>
    <mergeCell ref="BV2:CC2"/>
    <mergeCell ref="CG2:CO2"/>
    <mergeCell ref="BJ2:BR2"/>
    <mergeCell ref="BJ3:BR3"/>
    <mergeCell ref="BJ5:BR5"/>
    <mergeCell ref="CG4:CO4"/>
    <mergeCell ref="BV3:CC3"/>
    <mergeCell ref="CG3:CO3"/>
    <mergeCell ref="CL10:CM11"/>
    <mergeCell ref="CN10:CO11"/>
    <mergeCell ref="BV6:CC6"/>
    <mergeCell ref="BJ6:BR6"/>
    <mergeCell ref="BV4:CC4"/>
    <mergeCell ref="BZ10:CA11"/>
    <mergeCell ref="CB10:CC11"/>
    <mergeCell ref="BV5:CC5"/>
    <mergeCell ref="CG5:CO5"/>
    <mergeCell ref="B5:J5"/>
    <mergeCell ref="BM16:BN16"/>
    <mergeCell ref="Z2:AH2"/>
    <mergeCell ref="G12:H12"/>
    <mergeCell ref="I12:J12"/>
    <mergeCell ref="I13:J13"/>
    <mergeCell ref="AE12:AF12"/>
    <mergeCell ref="AG12:AH12"/>
    <mergeCell ref="AG13:AH13"/>
    <mergeCell ref="BC12:BD12"/>
    <mergeCell ref="BE12:BF12"/>
    <mergeCell ref="BE13:BF13"/>
    <mergeCell ref="DL12:DM12"/>
    <mergeCell ref="DL13:DM13"/>
    <mergeCell ref="CL12:CM12"/>
    <mergeCell ref="CN12:CO12"/>
    <mergeCell ref="CN13:CO13"/>
    <mergeCell ref="AS13:AT13"/>
    <mergeCell ref="CZ13:DA13"/>
    <mergeCell ref="CJ14:CK14"/>
    <mergeCell ref="CG6:CO6"/>
    <mergeCell ref="DE6:DM6"/>
    <mergeCell ref="FY2:GG2"/>
    <mergeCell ref="GK2:GS2"/>
    <mergeCell ref="HI2:HQ2"/>
    <mergeCell ref="HU2:IC2"/>
    <mergeCell ref="FY3:GG3"/>
    <mergeCell ref="GK3:GS3"/>
    <mergeCell ref="HI3:HQ3"/>
    <mergeCell ref="HU3:IC3"/>
    <mergeCell ref="FY4:GG4"/>
    <mergeCell ref="GK4:GS4"/>
    <mergeCell ref="HI4:HQ4"/>
    <mergeCell ref="HU4:IC4"/>
    <mergeCell ref="FY5:GG5"/>
    <mergeCell ref="GK5:GS5"/>
    <mergeCell ref="HI5:HQ5"/>
    <mergeCell ref="HU5:IC5"/>
    <mergeCell ref="FY6:GG6"/>
    <mergeCell ref="GK6:GS6"/>
    <mergeCell ref="HI6:HQ6"/>
    <mergeCell ref="HU6:IC6"/>
    <mergeCell ref="GD10:GE11"/>
    <mergeCell ref="GF10:GG11"/>
    <mergeCell ref="GP10:GQ11"/>
    <mergeCell ref="GR10:GS11"/>
    <mergeCell ref="HN10:HO11"/>
    <mergeCell ref="HP10:HQ11"/>
    <mergeCell ref="HZ10:IA11"/>
    <mergeCell ref="IB10:IC11"/>
    <mergeCell ref="GF13:GG13"/>
    <mergeCell ref="GR13:GS13"/>
    <mergeCell ref="HP13:HQ13"/>
    <mergeCell ref="IB13:IC13"/>
    <mergeCell ref="HZ12:IA12"/>
    <mergeCell ref="IB12:IC12"/>
    <mergeCell ref="GB14:GC14"/>
    <mergeCell ref="GN14:GO14"/>
    <mergeCell ref="HL14:HM14"/>
    <mergeCell ref="HX14:HY14"/>
    <mergeCell ref="GD12:GE12"/>
    <mergeCell ref="GF12:GG12"/>
    <mergeCell ref="GP12:GQ12"/>
    <mergeCell ref="GR12:GS12"/>
    <mergeCell ref="HN12:HO12"/>
    <mergeCell ref="HP12:HQ12"/>
    <mergeCell ref="HD13:HE13"/>
    <mergeCell ref="GZ14:HA14"/>
    <mergeCell ref="GB16:GC16"/>
    <mergeCell ref="GN16:GO16"/>
    <mergeCell ref="HL16:HM16"/>
    <mergeCell ref="HX16:HY16"/>
    <mergeCell ref="GB18:GC18"/>
    <mergeCell ref="GN18:GO18"/>
    <mergeCell ref="HL18:HM18"/>
    <mergeCell ref="HX18:HY18"/>
    <mergeCell ref="GZ16:HA16"/>
    <mergeCell ref="GZ18:HA18"/>
    <mergeCell ref="IF18:IF20"/>
    <mergeCell ref="BM20:BN20"/>
    <mergeCell ref="BM22:BN22"/>
    <mergeCell ref="BA26:BB26"/>
    <mergeCell ref="BM26:BN26"/>
    <mergeCell ref="BA28:BB28"/>
    <mergeCell ref="BM28:BN28"/>
    <mergeCell ref="EF18:EG18"/>
    <mergeCell ref="FP18:FQ18"/>
    <mergeCell ref="CJ20:CK20"/>
    <mergeCell ref="CJ22:CK22"/>
    <mergeCell ref="CJ26:CK26"/>
    <mergeCell ref="CJ28:CK28"/>
    <mergeCell ref="DT20:DU20"/>
    <mergeCell ref="DT22:DU22"/>
    <mergeCell ref="DT26:DU26"/>
    <mergeCell ref="DT28:DU28"/>
    <mergeCell ref="FD20:FE20"/>
    <mergeCell ref="FD22:FE22"/>
    <mergeCell ref="FD26:FE26"/>
    <mergeCell ref="EF20:EG20"/>
    <mergeCell ref="EF22:EG22"/>
    <mergeCell ref="EF26:EG26"/>
    <mergeCell ref="BM48:BN48"/>
    <mergeCell ref="GN48:GO48"/>
    <mergeCell ref="BM32:BN32"/>
    <mergeCell ref="BA34:BB34"/>
    <mergeCell ref="BM34:BN34"/>
    <mergeCell ref="BM36:BN36"/>
    <mergeCell ref="BM38:BN38"/>
    <mergeCell ref="GB40:GC40"/>
    <mergeCell ref="GN40:GO40"/>
    <mergeCell ref="CJ32:CK32"/>
    <mergeCell ref="CJ34:CK34"/>
    <mergeCell ref="CJ36:CK36"/>
    <mergeCell ref="CJ38:CK38"/>
    <mergeCell ref="CJ48:CK48"/>
    <mergeCell ref="DH32:DI32"/>
    <mergeCell ref="DH34:DI34"/>
    <mergeCell ref="DH36:DI36"/>
    <mergeCell ref="CJ40:CK40"/>
    <mergeCell ref="BM40:BN40"/>
    <mergeCell ref="BA40:BB40"/>
    <mergeCell ref="DH40:DI40"/>
    <mergeCell ref="DT40:DU40"/>
    <mergeCell ref="EF40:EG40"/>
    <mergeCell ref="FD40:FE40"/>
    <mergeCell ref="ER40:ES40"/>
    <mergeCell ref="Q16:R16"/>
    <mergeCell ref="Q18:R18"/>
    <mergeCell ref="Q40:R40"/>
    <mergeCell ref="DH20:DI20"/>
    <mergeCell ref="DH22:DI22"/>
    <mergeCell ref="DH26:DI26"/>
    <mergeCell ref="DH28:DI28"/>
    <mergeCell ref="AC40:AD40"/>
    <mergeCell ref="AL2:AT2"/>
    <mergeCell ref="AL3:AT3"/>
    <mergeCell ref="AL4:AT4"/>
    <mergeCell ref="AL5:AT5"/>
    <mergeCell ref="AL6:AT6"/>
    <mergeCell ref="AQ10:AR11"/>
    <mergeCell ref="AS10:AT11"/>
    <mergeCell ref="AQ12:AR12"/>
    <mergeCell ref="AS12:AT12"/>
    <mergeCell ref="AO14:AP14"/>
    <mergeCell ref="AO16:AP16"/>
    <mergeCell ref="AO18:AP18"/>
    <mergeCell ref="AO40:AP40"/>
    <mergeCell ref="N5:V5"/>
    <mergeCell ref="N6:V6"/>
    <mergeCell ref="S10:T11"/>
    <mergeCell ref="U10:V11"/>
    <mergeCell ref="S12:T12"/>
    <mergeCell ref="U12:V12"/>
    <mergeCell ref="U13:V13"/>
    <mergeCell ref="Q14:R14"/>
    <mergeCell ref="DH38:DI38"/>
    <mergeCell ref="DH48:DI48"/>
    <mergeCell ref="CV38:CW38"/>
    <mergeCell ref="CV40:CW40"/>
    <mergeCell ref="CV48:CW48"/>
    <mergeCell ref="DT32:DU32"/>
    <mergeCell ref="DT34:DU34"/>
    <mergeCell ref="DT36:DU36"/>
    <mergeCell ref="DT38:DU38"/>
    <mergeCell ref="DT48:DU48"/>
    <mergeCell ref="CV36:CW36"/>
    <mergeCell ref="EF28:EG28"/>
    <mergeCell ref="EF32:EG32"/>
    <mergeCell ref="EF34:EG34"/>
    <mergeCell ref="EF36:EG36"/>
    <mergeCell ref="EF38:EG38"/>
    <mergeCell ref="EF48:EG48"/>
    <mergeCell ref="FD28:FE28"/>
    <mergeCell ref="FD32:FE32"/>
    <mergeCell ref="FD34:FE34"/>
    <mergeCell ref="FD36:FE36"/>
    <mergeCell ref="FD38:FE38"/>
    <mergeCell ref="FD48:FE48"/>
    <mergeCell ref="ER20:ES20"/>
    <mergeCell ref="ER22:ES22"/>
    <mergeCell ref="ER26:ES26"/>
    <mergeCell ref="ER28:ES28"/>
    <mergeCell ref="ER32:ES32"/>
    <mergeCell ref="ER34:ES34"/>
    <mergeCell ref="ER36:ES36"/>
    <mergeCell ref="ER38:ES38"/>
    <mergeCell ref="ER48:ES48"/>
    <mergeCell ref="FP20:FQ20"/>
    <mergeCell ref="FP22:FQ22"/>
    <mergeCell ref="FP26:FQ26"/>
    <mergeCell ref="FP28:FQ28"/>
    <mergeCell ref="FP32:FQ32"/>
    <mergeCell ref="FP34:FQ34"/>
    <mergeCell ref="FP36:FQ36"/>
    <mergeCell ref="FP38:FQ38"/>
    <mergeCell ref="FP48:FQ48"/>
    <mergeCell ref="FP40:FQ40"/>
    <mergeCell ref="GB20:GC20"/>
    <mergeCell ref="GB22:GC22"/>
    <mergeCell ref="GB26:GC26"/>
    <mergeCell ref="GB28:GC28"/>
    <mergeCell ref="GB32:GC32"/>
    <mergeCell ref="GB34:GC34"/>
    <mergeCell ref="GB36:GC36"/>
    <mergeCell ref="GB38:GC38"/>
    <mergeCell ref="GB48:GC48"/>
    <mergeCell ref="GN20:GO20"/>
    <mergeCell ref="GN22:GO22"/>
    <mergeCell ref="GN26:GO26"/>
    <mergeCell ref="GN28:GO28"/>
    <mergeCell ref="GN32:GO32"/>
    <mergeCell ref="GN34:GO34"/>
    <mergeCell ref="GN36:GO36"/>
    <mergeCell ref="GN38:GO38"/>
    <mergeCell ref="HL20:HM20"/>
    <mergeCell ref="HL22:HM22"/>
    <mergeCell ref="HL26:HM26"/>
    <mergeCell ref="HL28:HM28"/>
    <mergeCell ref="HL32:HM32"/>
    <mergeCell ref="HL34:HM34"/>
    <mergeCell ref="HL36:HM36"/>
    <mergeCell ref="HL38:HM38"/>
    <mergeCell ref="GZ22:HA22"/>
    <mergeCell ref="GZ26:HA26"/>
    <mergeCell ref="GZ28:HA28"/>
    <mergeCell ref="GZ32:HA32"/>
    <mergeCell ref="GZ34:HA34"/>
    <mergeCell ref="GZ36:HA36"/>
    <mergeCell ref="GZ38:HA38"/>
    <mergeCell ref="HL48:HM48"/>
    <mergeCell ref="HX20:HY20"/>
    <mergeCell ref="HX22:HY22"/>
    <mergeCell ref="HX26:HY26"/>
    <mergeCell ref="HX28:HY28"/>
    <mergeCell ref="HX32:HY32"/>
    <mergeCell ref="HX34:HY34"/>
    <mergeCell ref="HX36:HY36"/>
    <mergeCell ref="HX38:HY38"/>
    <mergeCell ref="HX48:HY48"/>
    <mergeCell ref="HL40:HM40"/>
    <mergeCell ref="HX40:HY40"/>
    <mergeCell ref="CS2:DA2"/>
    <mergeCell ref="CS3:DA3"/>
    <mergeCell ref="CS4:DA4"/>
    <mergeCell ref="CS5:DA5"/>
    <mergeCell ref="CS6:DA6"/>
    <mergeCell ref="CX10:CY11"/>
    <mergeCell ref="CZ10:DA11"/>
    <mergeCell ref="CX12:CY12"/>
    <mergeCell ref="CZ12:DA12"/>
    <mergeCell ref="CV14:CW14"/>
    <mergeCell ref="CV16:CW16"/>
    <mergeCell ref="CV18:CW18"/>
    <mergeCell ref="CV20:CW20"/>
    <mergeCell ref="CV22:CW22"/>
    <mergeCell ref="CV26:CW26"/>
    <mergeCell ref="CV28:CW28"/>
    <mergeCell ref="CV32:CW32"/>
    <mergeCell ref="CV34:CW34"/>
  </mergeCells>
  <printOptions horizontalCentered="1" verticalCentered="1"/>
  <pageMargins left="7.874015748031496E-2" right="0" top="0.19685039370078741" bottom="0" header="0" footer="0"/>
  <pageSetup scale="80"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7979"/>
  </sheetPr>
  <dimension ref="A1:JB63"/>
  <sheetViews>
    <sheetView tabSelected="1" topLeftCell="T1" zoomScale="86" zoomScaleNormal="86" workbookViewId="0">
      <selection activeCell="AG10" sqref="AG10:AH11"/>
    </sheetView>
  </sheetViews>
  <sheetFormatPr defaultColWidth="9.33203125" defaultRowHeight="14.4" x14ac:dyDescent="0.3"/>
  <cols>
    <col min="1" max="1" width="3.33203125" style="1" customWidth="1"/>
    <col min="2" max="2" width="27.6640625" style="1" bestFit="1" customWidth="1"/>
    <col min="3" max="3" width="15.33203125" style="2" customWidth="1"/>
    <col min="4" max="4" width="15.44140625" style="2" customWidth="1"/>
    <col min="5" max="5" width="13" style="2" customWidth="1"/>
    <col min="6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27.6640625" style="1" bestFit="1" customWidth="1"/>
    <col min="15" max="15" width="19.109375" style="2" customWidth="1"/>
    <col min="16" max="16" width="15.441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7.6640625" style="1" bestFit="1" customWidth="1"/>
    <col min="27" max="27" width="19.109375" style="2" customWidth="1"/>
    <col min="28" max="28" width="15.44140625" style="2" customWidth="1"/>
    <col min="29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4.44140625" style="2" customWidth="1"/>
    <col min="35" max="35" width="3.33203125" style="1" customWidth="1"/>
    <col min="36" max="36" width="4" style="1" customWidth="1"/>
    <col min="37" max="37" width="3.33203125" style="1" customWidth="1"/>
    <col min="38" max="38" width="27.6640625" style="1" bestFit="1" customWidth="1"/>
    <col min="39" max="39" width="14.6640625" style="2" customWidth="1"/>
    <col min="40" max="40" width="15.44140625" style="2" customWidth="1"/>
    <col min="41" max="41" width="12.44140625" style="2" customWidth="1"/>
    <col min="42" max="42" width="10.33203125" style="2" customWidth="1"/>
    <col min="43" max="43" width="13" style="1" bestFit="1" customWidth="1"/>
    <col min="44" max="44" width="14.6640625" style="1" bestFit="1" customWidth="1"/>
    <col min="45" max="45" width="13.6640625" style="2" bestFit="1" customWidth="1"/>
    <col min="46" max="46" width="14.44140625" style="2" customWidth="1"/>
    <col min="47" max="47" width="3.33203125" style="1" customWidth="1"/>
    <col min="48" max="48" width="4" style="1" customWidth="1"/>
    <col min="49" max="49" width="3.33203125" style="1" customWidth="1"/>
    <col min="50" max="50" width="27.6640625" style="1" bestFit="1" customWidth="1"/>
    <col min="51" max="51" width="13.5546875" style="2" customWidth="1"/>
    <col min="52" max="52" width="15.44140625" style="2" customWidth="1"/>
    <col min="53" max="53" width="13.6640625" style="2" customWidth="1"/>
    <col min="54" max="54" width="10.33203125" style="2" customWidth="1"/>
    <col min="55" max="55" width="13" style="1" bestFit="1" customWidth="1"/>
    <col min="56" max="56" width="14.6640625" style="1" bestFit="1" customWidth="1"/>
    <col min="57" max="57" width="13.6640625" style="2" bestFit="1" customWidth="1"/>
    <col min="58" max="58" width="14.44140625" style="2" customWidth="1"/>
    <col min="59" max="59" width="3.33203125" style="1" customWidth="1"/>
    <col min="60" max="60" width="4" style="1" customWidth="1"/>
    <col min="61" max="61" width="2.5546875" style="1" hidden="1" customWidth="1"/>
    <col min="62" max="62" width="21.6640625" style="1" hidden="1" customWidth="1"/>
    <col min="63" max="63" width="14.5546875" style="2" hidden="1" customWidth="1"/>
    <col min="64" max="64" width="15.33203125" style="2" hidden="1" customWidth="1"/>
    <col min="65" max="65" width="13.44140625" style="2" hidden="1" customWidth="1"/>
    <col min="66" max="66" width="13.44140625" style="1" hidden="1" customWidth="1"/>
    <col min="67" max="67" width="11.44140625" style="1" hidden="1" customWidth="1"/>
    <col min="68" max="68" width="10.6640625" style="2" hidden="1" customWidth="1"/>
    <col min="69" max="69" width="13.5546875" style="2" hidden="1" customWidth="1"/>
    <col min="70" max="70" width="3.44140625" style="1" hidden="1" customWidth="1"/>
    <col min="71" max="71" width="4" style="1" hidden="1" customWidth="1"/>
    <col min="72" max="72" width="3.33203125" style="1" customWidth="1"/>
    <col min="73" max="73" width="27.6640625" style="1" bestFit="1" customWidth="1"/>
    <col min="74" max="74" width="14.33203125" style="2" customWidth="1"/>
    <col min="75" max="75" width="15.44140625" style="2" customWidth="1"/>
    <col min="76" max="76" width="13.33203125" style="2" customWidth="1"/>
    <col min="77" max="77" width="11.6640625" style="2" customWidth="1"/>
    <col min="78" max="78" width="13" style="1" bestFit="1" customWidth="1"/>
    <col min="79" max="79" width="14.6640625" style="1" bestFit="1" customWidth="1"/>
    <col min="80" max="80" width="13.6640625" style="2" bestFit="1" customWidth="1"/>
    <col min="81" max="81" width="14.44140625" style="2" customWidth="1"/>
    <col min="82" max="82" width="3.33203125" style="1" customWidth="1"/>
    <col min="83" max="83" width="4" style="1" customWidth="1"/>
    <col min="84" max="84" width="3.33203125" style="1" customWidth="1"/>
    <col min="85" max="85" width="27.6640625" style="1" bestFit="1" customWidth="1"/>
    <col min="86" max="86" width="13.5546875" style="2" customWidth="1"/>
    <col min="87" max="87" width="15.44140625" style="2" customWidth="1"/>
    <col min="88" max="88" width="12.5546875" style="2" customWidth="1"/>
    <col min="89" max="89" width="10.33203125" style="2" customWidth="1"/>
    <col min="90" max="90" width="13" style="1" bestFit="1" customWidth="1"/>
    <col min="91" max="91" width="14.6640625" style="1" bestFit="1" customWidth="1"/>
    <col min="92" max="92" width="13.6640625" style="2" bestFit="1" customWidth="1"/>
    <col min="93" max="93" width="14.44140625" style="2" customWidth="1"/>
    <col min="94" max="94" width="3.33203125" style="1" customWidth="1"/>
    <col min="95" max="95" width="4" style="1" customWidth="1"/>
    <col min="96" max="96" width="3.33203125" style="1" customWidth="1"/>
    <col min="97" max="97" width="27.6640625" style="1" bestFit="1" customWidth="1"/>
    <col min="98" max="98" width="14.6640625" style="2" customWidth="1"/>
    <col min="99" max="99" width="15.44140625" style="2" customWidth="1"/>
    <col min="100" max="101" width="10.33203125" style="2" customWidth="1"/>
    <col min="102" max="102" width="13" style="1" bestFit="1" customWidth="1"/>
    <col min="103" max="103" width="14.6640625" style="1" bestFit="1" customWidth="1"/>
    <col min="104" max="104" width="13.6640625" style="2" bestFit="1" customWidth="1"/>
    <col min="105" max="105" width="14.44140625" style="2" customWidth="1"/>
    <col min="106" max="106" width="3.33203125" style="1" customWidth="1"/>
    <col min="107" max="107" width="4" style="1" customWidth="1"/>
    <col min="108" max="108" width="3.33203125" style="1" customWidth="1"/>
    <col min="109" max="109" width="27.6640625" style="1" bestFit="1" customWidth="1"/>
    <col min="110" max="110" width="14.6640625" style="2" customWidth="1"/>
    <col min="111" max="111" width="15.44140625" style="2" customWidth="1"/>
    <col min="112" max="113" width="10.33203125" style="2" customWidth="1"/>
    <col min="114" max="114" width="13" style="1" bestFit="1" customWidth="1"/>
    <col min="115" max="115" width="14.6640625" style="1" bestFit="1" customWidth="1"/>
    <col min="116" max="116" width="13.6640625" style="2" bestFit="1" customWidth="1"/>
    <col min="117" max="117" width="14.44140625" style="2" customWidth="1"/>
    <col min="118" max="118" width="3.33203125" style="1" customWidth="1"/>
    <col min="119" max="119" width="4" style="1" customWidth="1"/>
    <col min="120" max="120" width="3.33203125" style="1" customWidth="1"/>
    <col min="121" max="121" width="18.6640625" style="1" customWidth="1"/>
    <col min="122" max="122" width="16.33203125" style="2" customWidth="1"/>
    <col min="123" max="123" width="15.44140625" style="2" customWidth="1"/>
    <col min="124" max="125" width="10.33203125" style="2" customWidth="1"/>
    <col min="126" max="126" width="13" style="1" bestFit="1" customWidth="1"/>
    <col min="127" max="127" width="14.6640625" style="1" bestFit="1" customWidth="1"/>
    <col min="128" max="128" width="13.6640625" style="2" bestFit="1" customWidth="1"/>
    <col min="129" max="129" width="14.44140625" style="2" customWidth="1"/>
    <col min="130" max="130" width="3.33203125" style="1" customWidth="1"/>
    <col min="131" max="131" width="4" style="1" customWidth="1"/>
    <col min="132" max="132" width="3.33203125" style="1" customWidth="1"/>
    <col min="133" max="133" width="18.6640625" style="1" customWidth="1"/>
    <col min="134" max="134" width="14.44140625" style="2" customWidth="1"/>
    <col min="135" max="135" width="15.44140625" style="2" customWidth="1"/>
    <col min="136" max="136" width="12" style="2" customWidth="1"/>
    <col min="137" max="137" width="10.33203125" style="2" customWidth="1"/>
    <col min="138" max="138" width="13" style="1" bestFit="1" customWidth="1"/>
    <col min="139" max="139" width="14.6640625" style="1" bestFit="1" customWidth="1"/>
    <col min="140" max="140" width="13.6640625" style="2" bestFit="1" customWidth="1"/>
    <col min="141" max="141" width="14.44140625" style="2" customWidth="1"/>
    <col min="142" max="142" width="3.33203125" style="1" customWidth="1"/>
    <col min="143" max="143" width="4" style="1" customWidth="1"/>
    <col min="144" max="144" width="3.33203125" style="1" customWidth="1"/>
    <col min="145" max="145" width="18.6640625" style="1" customWidth="1"/>
    <col min="146" max="146" width="16.6640625" style="2" customWidth="1"/>
    <col min="147" max="147" width="15.44140625" style="2" customWidth="1"/>
    <col min="148" max="148" width="12.33203125" style="2" customWidth="1"/>
    <col min="149" max="149" width="10.33203125" style="2" customWidth="1"/>
    <col min="150" max="150" width="13" style="1" bestFit="1" customWidth="1"/>
    <col min="151" max="151" width="14.6640625" style="1" bestFit="1" customWidth="1"/>
    <col min="152" max="152" width="13.6640625" style="2" bestFit="1" customWidth="1"/>
    <col min="153" max="153" width="14.44140625" style="2" customWidth="1"/>
    <col min="154" max="154" width="3.33203125" style="1" customWidth="1"/>
    <col min="155" max="155" width="4" style="1" customWidth="1"/>
    <col min="156" max="156" width="9.33203125" style="1"/>
    <col min="157" max="157" width="28.33203125" style="1" customWidth="1"/>
    <col min="158" max="158" width="9.33203125" style="1"/>
    <col min="159" max="159" width="10.44140625" style="1" customWidth="1"/>
    <col min="160" max="164" width="9.33203125" style="1"/>
    <col min="165" max="165" width="10.5546875" style="1" customWidth="1"/>
    <col min="166" max="169" width="9.33203125" style="1"/>
    <col min="170" max="170" width="10.44140625" style="1" customWidth="1"/>
    <col min="171" max="175" width="9.33203125" style="1"/>
    <col min="176" max="176" width="10.5546875" style="1" customWidth="1"/>
    <col min="177" max="180" width="9.33203125" style="1"/>
    <col min="181" max="181" width="10.44140625" style="1" customWidth="1"/>
    <col min="182" max="186" width="9.33203125" style="1"/>
    <col min="187" max="187" width="10.5546875" style="1" customWidth="1"/>
    <col min="188" max="191" width="9.33203125" style="1"/>
    <col min="192" max="192" width="10.44140625" style="1" customWidth="1"/>
    <col min="193" max="197" width="9.33203125" style="1"/>
    <col min="198" max="198" width="10.5546875" style="1" customWidth="1"/>
    <col min="199" max="202" width="9.33203125" style="1"/>
    <col min="203" max="203" width="10.44140625" style="1" customWidth="1"/>
    <col min="204" max="208" width="9.33203125" style="1"/>
    <col min="209" max="209" width="10.5546875" style="1" customWidth="1"/>
    <col min="210" max="213" width="9.33203125" style="1"/>
    <col min="214" max="214" width="10.44140625" style="1" customWidth="1"/>
    <col min="215" max="219" width="9.33203125" style="1"/>
    <col min="220" max="220" width="10.5546875" style="1" customWidth="1"/>
    <col min="221" max="224" width="9.33203125" style="1"/>
    <col min="225" max="225" width="10.44140625" style="1" customWidth="1"/>
    <col min="226" max="230" width="9.33203125" style="1"/>
    <col min="231" max="231" width="10.5546875" style="1" customWidth="1"/>
    <col min="232" max="234" width="9.33203125" style="1"/>
    <col min="235" max="235" width="19.44140625" style="1" customWidth="1"/>
    <col min="236" max="236" width="10.44140625" style="1" customWidth="1"/>
    <col min="237" max="241" width="9.33203125" style="1"/>
    <col min="242" max="242" width="10.5546875" style="1" customWidth="1"/>
    <col min="243" max="245" width="9.33203125" style="1"/>
    <col min="246" max="246" width="18.6640625" style="1" customWidth="1"/>
    <col min="247" max="247" width="10.44140625" style="1" customWidth="1"/>
    <col min="248" max="252" width="9.33203125" style="1"/>
    <col min="253" max="253" width="10.5546875" style="1" customWidth="1"/>
    <col min="254" max="16384" width="9.33203125" style="1"/>
  </cols>
  <sheetData>
    <row r="1" spans="1:240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6"/>
      <c r="BC1" s="25"/>
      <c r="BD1" s="25"/>
      <c r="BE1" s="26"/>
      <c r="BF1" s="26"/>
      <c r="BG1" s="25"/>
      <c r="BI1" s="25"/>
      <c r="BJ1" s="25"/>
      <c r="BK1" s="26"/>
      <c r="BL1" s="26"/>
      <c r="BM1" s="26"/>
      <c r="BN1" s="25"/>
      <c r="BO1" s="25"/>
      <c r="BP1" s="26"/>
      <c r="BQ1" s="26"/>
      <c r="BR1" s="25"/>
      <c r="BT1" s="25"/>
      <c r="BU1" s="25"/>
      <c r="BV1" s="26"/>
      <c r="BW1" s="26"/>
      <c r="BX1" s="26"/>
      <c r="BY1" s="26"/>
      <c r="BZ1" s="25"/>
      <c r="CA1" s="25"/>
      <c r="CB1" s="26"/>
      <c r="CC1" s="26"/>
      <c r="CD1" s="25"/>
      <c r="CF1" s="25"/>
      <c r="CG1" s="25"/>
      <c r="CH1" s="26"/>
      <c r="CI1" s="26"/>
      <c r="CJ1" s="26"/>
      <c r="CK1" s="26"/>
      <c r="CL1" s="25"/>
      <c r="CM1" s="25"/>
      <c r="CN1" s="26"/>
      <c r="CO1" s="26"/>
      <c r="CP1" s="25"/>
      <c r="CR1" s="25"/>
      <c r="CS1" s="25"/>
      <c r="CT1" s="26"/>
      <c r="CU1" s="26"/>
      <c r="CV1" s="26"/>
      <c r="CW1" s="26"/>
      <c r="CX1" s="25"/>
      <c r="CY1" s="25"/>
      <c r="CZ1" s="26"/>
      <c r="DA1" s="26"/>
      <c r="DB1" s="25"/>
      <c r="DD1" s="25"/>
      <c r="DE1" s="25"/>
      <c r="DF1" s="26"/>
      <c r="DG1" s="26"/>
      <c r="DH1" s="26"/>
      <c r="DI1" s="26"/>
      <c r="DJ1" s="25"/>
      <c r="DK1" s="25"/>
      <c r="DL1" s="26"/>
      <c r="DM1" s="26"/>
      <c r="DN1" s="25"/>
      <c r="DP1" s="25"/>
      <c r="DQ1" s="25"/>
      <c r="DR1" s="26"/>
      <c r="DS1" s="26"/>
      <c r="DT1" s="26"/>
      <c r="DU1" s="26"/>
      <c r="DV1" s="25"/>
      <c r="DW1" s="25"/>
      <c r="DX1" s="26"/>
      <c r="DY1" s="26"/>
      <c r="DZ1" s="25"/>
      <c r="EB1" s="25"/>
      <c r="EC1" s="25"/>
      <c r="ED1" s="26"/>
      <c r="EE1" s="26"/>
      <c r="EF1" s="26"/>
      <c r="EG1" s="26"/>
      <c r="EH1" s="25"/>
      <c r="EI1" s="25"/>
      <c r="EJ1" s="26"/>
      <c r="EK1" s="26"/>
      <c r="EL1" s="25"/>
      <c r="EN1" s="25"/>
      <c r="EO1" s="25"/>
      <c r="EP1" s="26"/>
      <c r="EQ1" s="26"/>
      <c r="ER1" s="26"/>
      <c r="ES1" s="26"/>
      <c r="ET1" s="25"/>
      <c r="EU1" s="25"/>
      <c r="EV1" s="26"/>
      <c r="EW1" s="26"/>
      <c r="EX1" s="25"/>
    </row>
    <row r="2" spans="1:240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09" t="s">
        <v>0</v>
      </c>
      <c r="AY2" s="809"/>
      <c r="AZ2" s="809"/>
      <c r="BA2" s="809"/>
      <c r="BB2" s="809"/>
      <c r="BC2" s="809"/>
      <c r="BD2" s="809"/>
      <c r="BE2" s="809"/>
      <c r="BF2" s="809"/>
      <c r="BG2" s="27"/>
      <c r="BI2" s="27"/>
      <c r="BJ2" s="810" t="s">
        <v>0</v>
      </c>
      <c r="BK2" s="810"/>
      <c r="BL2" s="810"/>
      <c r="BM2" s="810"/>
      <c r="BN2" s="810"/>
      <c r="BO2" s="810"/>
      <c r="BP2" s="810"/>
      <c r="BQ2" s="810"/>
      <c r="BR2" s="27"/>
      <c r="BT2" s="27"/>
      <c r="BU2" s="809" t="s">
        <v>0</v>
      </c>
      <c r="BV2" s="809"/>
      <c r="BW2" s="809"/>
      <c r="BX2" s="809"/>
      <c r="BY2" s="809"/>
      <c r="BZ2" s="809"/>
      <c r="CA2" s="809"/>
      <c r="CB2" s="809"/>
      <c r="CC2" s="809"/>
      <c r="CD2" s="27"/>
      <c r="CF2" s="27"/>
      <c r="CG2" s="809" t="s">
        <v>0</v>
      </c>
      <c r="CH2" s="809"/>
      <c r="CI2" s="809"/>
      <c r="CJ2" s="809"/>
      <c r="CK2" s="809"/>
      <c r="CL2" s="809"/>
      <c r="CM2" s="809"/>
      <c r="CN2" s="809"/>
      <c r="CO2" s="809"/>
      <c r="CP2" s="27"/>
      <c r="CR2" s="27"/>
      <c r="CS2" s="809" t="s">
        <v>0</v>
      </c>
      <c r="CT2" s="809"/>
      <c r="CU2" s="809"/>
      <c r="CV2" s="809"/>
      <c r="CW2" s="809"/>
      <c r="CX2" s="809"/>
      <c r="CY2" s="809"/>
      <c r="CZ2" s="809"/>
      <c r="DA2" s="809"/>
      <c r="DB2" s="27"/>
      <c r="DD2" s="27"/>
      <c r="DE2" s="809" t="s">
        <v>0</v>
      </c>
      <c r="DF2" s="809"/>
      <c r="DG2" s="809"/>
      <c r="DH2" s="809"/>
      <c r="DI2" s="809"/>
      <c r="DJ2" s="809"/>
      <c r="DK2" s="809"/>
      <c r="DL2" s="809"/>
      <c r="DM2" s="809"/>
      <c r="DN2" s="27"/>
      <c r="DP2" s="27"/>
      <c r="DQ2" s="809" t="s">
        <v>0</v>
      </c>
      <c r="DR2" s="809"/>
      <c r="DS2" s="809"/>
      <c r="DT2" s="809"/>
      <c r="DU2" s="809"/>
      <c r="DV2" s="809"/>
      <c r="DW2" s="809"/>
      <c r="DX2" s="809"/>
      <c r="DY2" s="809"/>
      <c r="DZ2" s="27"/>
      <c r="EB2" s="27"/>
      <c r="EC2" s="809" t="s">
        <v>0</v>
      </c>
      <c r="ED2" s="809"/>
      <c r="EE2" s="809"/>
      <c r="EF2" s="809"/>
      <c r="EG2" s="809"/>
      <c r="EH2" s="809"/>
      <c r="EI2" s="809"/>
      <c r="EJ2" s="809"/>
      <c r="EK2" s="809"/>
      <c r="EL2" s="27"/>
      <c r="EN2" s="27"/>
      <c r="EO2" s="809" t="s">
        <v>0</v>
      </c>
      <c r="EP2" s="809"/>
      <c r="EQ2" s="809"/>
      <c r="ER2" s="809"/>
      <c r="ES2" s="809"/>
      <c r="ET2" s="809"/>
      <c r="EU2" s="809"/>
      <c r="EV2" s="809"/>
      <c r="EW2" s="809"/>
      <c r="EX2" s="27"/>
    </row>
    <row r="3" spans="1:240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7" t="s">
        <v>1</v>
      </c>
      <c r="AY3" s="807"/>
      <c r="AZ3" s="807"/>
      <c r="BA3" s="807"/>
      <c r="BB3" s="807"/>
      <c r="BC3" s="807"/>
      <c r="BD3" s="807"/>
      <c r="BE3" s="807"/>
      <c r="BF3" s="807"/>
      <c r="BG3" s="12"/>
      <c r="BI3" s="12"/>
      <c r="BJ3" s="808" t="s">
        <v>1</v>
      </c>
      <c r="BK3" s="808"/>
      <c r="BL3" s="808"/>
      <c r="BM3" s="808"/>
      <c r="BN3" s="808"/>
      <c r="BO3" s="808"/>
      <c r="BP3" s="808"/>
      <c r="BQ3" s="808"/>
      <c r="BR3" s="12"/>
      <c r="BT3" s="12"/>
      <c r="BU3" s="807" t="s">
        <v>1</v>
      </c>
      <c r="BV3" s="807"/>
      <c r="BW3" s="807"/>
      <c r="BX3" s="807"/>
      <c r="BY3" s="807"/>
      <c r="BZ3" s="807"/>
      <c r="CA3" s="807"/>
      <c r="CB3" s="807"/>
      <c r="CC3" s="807"/>
      <c r="CD3" s="12"/>
      <c r="CF3" s="12"/>
      <c r="CG3" s="807" t="s">
        <v>1</v>
      </c>
      <c r="CH3" s="807"/>
      <c r="CI3" s="807"/>
      <c r="CJ3" s="807"/>
      <c r="CK3" s="807"/>
      <c r="CL3" s="807"/>
      <c r="CM3" s="807"/>
      <c r="CN3" s="807"/>
      <c r="CO3" s="807"/>
      <c r="CP3" s="12"/>
      <c r="CR3" s="12"/>
      <c r="CS3" s="807" t="s">
        <v>1</v>
      </c>
      <c r="CT3" s="807"/>
      <c r="CU3" s="807"/>
      <c r="CV3" s="807"/>
      <c r="CW3" s="807"/>
      <c r="CX3" s="807"/>
      <c r="CY3" s="807"/>
      <c r="CZ3" s="807"/>
      <c r="DA3" s="807"/>
      <c r="DB3" s="12"/>
      <c r="DD3" s="12"/>
      <c r="DE3" s="807" t="s">
        <v>1</v>
      </c>
      <c r="DF3" s="807"/>
      <c r="DG3" s="807"/>
      <c r="DH3" s="807"/>
      <c r="DI3" s="807"/>
      <c r="DJ3" s="807"/>
      <c r="DK3" s="807"/>
      <c r="DL3" s="807"/>
      <c r="DM3" s="807"/>
      <c r="DN3" s="12"/>
      <c r="DP3" s="12"/>
      <c r="DQ3" s="807" t="s">
        <v>1</v>
      </c>
      <c r="DR3" s="807"/>
      <c r="DS3" s="807"/>
      <c r="DT3" s="807"/>
      <c r="DU3" s="807"/>
      <c r="DV3" s="807"/>
      <c r="DW3" s="807"/>
      <c r="DX3" s="807"/>
      <c r="DY3" s="807"/>
      <c r="DZ3" s="12"/>
      <c r="EB3" s="12"/>
      <c r="EC3" s="807" t="s">
        <v>1</v>
      </c>
      <c r="ED3" s="807"/>
      <c r="EE3" s="807"/>
      <c r="EF3" s="807"/>
      <c r="EG3" s="807"/>
      <c r="EH3" s="807"/>
      <c r="EI3" s="807"/>
      <c r="EJ3" s="807"/>
      <c r="EK3" s="807"/>
      <c r="EL3" s="12"/>
      <c r="EN3" s="12"/>
      <c r="EO3" s="807" t="s">
        <v>1</v>
      </c>
      <c r="EP3" s="807"/>
      <c r="EQ3" s="807"/>
      <c r="ER3" s="807"/>
      <c r="ES3" s="807"/>
      <c r="ET3" s="807"/>
      <c r="EU3" s="807"/>
      <c r="EV3" s="807"/>
      <c r="EW3" s="807"/>
      <c r="EX3" s="12"/>
    </row>
    <row r="4" spans="1:240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335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5" t="s">
        <v>666</v>
      </c>
      <c r="AY4" s="805"/>
      <c r="AZ4" s="805"/>
      <c r="BA4" s="805"/>
      <c r="BB4" s="805"/>
      <c r="BC4" s="805"/>
      <c r="BD4" s="805"/>
      <c r="BE4" s="805"/>
      <c r="BF4" s="805"/>
      <c r="BG4" s="12"/>
      <c r="BI4" s="12"/>
      <c r="BJ4" s="806" t="s">
        <v>24</v>
      </c>
      <c r="BK4" s="806"/>
      <c r="BL4" s="806"/>
      <c r="BM4" s="806"/>
      <c r="BN4" s="806"/>
      <c r="BO4" s="806"/>
      <c r="BP4" s="806"/>
      <c r="BQ4" s="806"/>
      <c r="BR4" s="12"/>
      <c r="BT4" s="12"/>
      <c r="BU4" s="805" t="s">
        <v>335</v>
      </c>
      <c r="BV4" s="805"/>
      <c r="BW4" s="805"/>
      <c r="BX4" s="805"/>
      <c r="BY4" s="805"/>
      <c r="BZ4" s="805"/>
      <c r="CA4" s="805"/>
      <c r="CB4" s="805"/>
      <c r="CC4" s="805"/>
      <c r="CD4" s="12"/>
      <c r="CF4" s="12"/>
      <c r="CG4" s="805" t="s">
        <v>666</v>
      </c>
      <c r="CH4" s="805"/>
      <c r="CI4" s="805"/>
      <c r="CJ4" s="805"/>
      <c r="CK4" s="805"/>
      <c r="CL4" s="805"/>
      <c r="CM4" s="805"/>
      <c r="CN4" s="805"/>
      <c r="CO4" s="805"/>
      <c r="CP4" s="12"/>
      <c r="CR4" s="12"/>
      <c r="CS4" s="805" t="s">
        <v>335</v>
      </c>
      <c r="CT4" s="805"/>
      <c r="CU4" s="805"/>
      <c r="CV4" s="805"/>
      <c r="CW4" s="805"/>
      <c r="CX4" s="805"/>
      <c r="CY4" s="805"/>
      <c r="CZ4" s="805"/>
      <c r="DA4" s="805"/>
      <c r="DB4" s="12"/>
      <c r="DD4" s="12"/>
      <c r="DE4" s="805" t="s">
        <v>335</v>
      </c>
      <c r="DF4" s="805"/>
      <c r="DG4" s="805"/>
      <c r="DH4" s="805"/>
      <c r="DI4" s="805"/>
      <c r="DJ4" s="805"/>
      <c r="DK4" s="805"/>
      <c r="DL4" s="805"/>
      <c r="DM4" s="805"/>
      <c r="DN4" s="12"/>
      <c r="DP4" s="12"/>
      <c r="DQ4" s="805" t="s">
        <v>666</v>
      </c>
      <c r="DR4" s="805"/>
      <c r="DS4" s="805"/>
      <c r="DT4" s="805"/>
      <c r="DU4" s="805"/>
      <c r="DV4" s="805"/>
      <c r="DW4" s="805"/>
      <c r="DX4" s="805"/>
      <c r="DY4" s="805"/>
      <c r="DZ4" s="12"/>
      <c r="EB4" s="12"/>
      <c r="EC4" s="805" t="s">
        <v>666</v>
      </c>
      <c r="ED4" s="805"/>
      <c r="EE4" s="805"/>
      <c r="EF4" s="805"/>
      <c r="EG4" s="805"/>
      <c r="EH4" s="805"/>
      <c r="EI4" s="805"/>
      <c r="EJ4" s="805"/>
      <c r="EK4" s="805"/>
      <c r="EL4" s="12"/>
      <c r="EN4" s="12"/>
      <c r="EO4" s="805" t="s">
        <v>666</v>
      </c>
      <c r="EP4" s="805"/>
      <c r="EQ4" s="805"/>
      <c r="ER4" s="805"/>
      <c r="ES4" s="805"/>
      <c r="ET4" s="805"/>
      <c r="EU4" s="805"/>
      <c r="EV4" s="805"/>
      <c r="EW4" s="805"/>
      <c r="EX4" s="12"/>
    </row>
    <row r="5" spans="1:240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5" t="s">
        <v>336</v>
      </c>
      <c r="AY5" s="805"/>
      <c r="AZ5" s="805"/>
      <c r="BA5" s="805"/>
      <c r="BB5" s="805"/>
      <c r="BC5" s="805"/>
      <c r="BD5" s="805"/>
      <c r="BE5" s="805"/>
      <c r="BF5" s="805"/>
      <c r="BG5" s="12"/>
      <c r="BI5" s="12"/>
      <c r="BJ5" s="806" t="s">
        <v>9</v>
      </c>
      <c r="BK5" s="806"/>
      <c r="BL5" s="806"/>
      <c r="BM5" s="806"/>
      <c r="BN5" s="806"/>
      <c r="BO5" s="806"/>
      <c r="BP5" s="806"/>
      <c r="BQ5" s="806"/>
      <c r="BR5" s="12"/>
      <c r="BT5" s="12"/>
      <c r="BU5" s="805" t="s">
        <v>336</v>
      </c>
      <c r="BV5" s="805"/>
      <c r="BW5" s="805"/>
      <c r="BX5" s="805"/>
      <c r="BY5" s="805"/>
      <c r="BZ5" s="805"/>
      <c r="CA5" s="805"/>
      <c r="CB5" s="805"/>
      <c r="CC5" s="805"/>
      <c r="CD5" s="12"/>
      <c r="CF5" s="12"/>
      <c r="CG5" s="805" t="s">
        <v>336</v>
      </c>
      <c r="CH5" s="805"/>
      <c r="CI5" s="805"/>
      <c r="CJ5" s="805"/>
      <c r="CK5" s="805"/>
      <c r="CL5" s="805"/>
      <c r="CM5" s="805"/>
      <c r="CN5" s="805"/>
      <c r="CO5" s="805"/>
      <c r="CP5" s="12"/>
      <c r="CR5" s="12"/>
      <c r="CS5" s="805" t="s">
        <v>336</v>
      </c>
      <c r="CT5" s="805"/>
      <c r="CU5" s="805"/>
      <c r="CV5" s="805"/>
      <c r="CW5" s="805"/>
      <c r="CX5" s="805"/>
      <c r="CY5" s="805"/>
      <c r="CZ5" s="805"/>
      <c r="DA5" s="805"/>
      <c r="DB5" s="12"/>
      <c r="DD5" s="12"/>
      <c r="DE5" s="805" t="s">
        <v>336</v>
      </c>
      <c r="DF5" s="805"/>
      <c r="DG5" s="805"/>
      <c r="DH5" s="805"/>
      <c r="DI5" s="805"/>
      <c r="DJ5" s="805"/>
      <c r="DK5" s="805"/>
      <c r="DL5" s="805"/>
      <c r="DM5" s="805"/>
      <c r="DN5" s="12"/>
      <c r="DP5" s="12"/>
      <c r="DQ5" s="805" t="s">
        <v>336</v>
      </c>
      <c r="DR5" s="805"/>
      <c r="DS5" s="805"/>
      <c r="DT5" s="805"/>
      <c r="DU5" s="805"/>
      <c r="DV5" s="805"/>
      <c r="DW5" s="805"/>
      <c r="DX5" s="805"/>
      <c r="DY5" s="805"/>
      <c r="DZ5" s="12"/>
      <c r="EB5" s="12"/>
      <c r="EC5" s="805" t="s">
        <v>336</v>
      </c>
      <c r="ED5" s="805"/>
      <c r="EE5" s="805"/>
      <c r="EF5" s="805"/>
      <c r="EG5" s="805"/>
      <c r="EH5" s="805"/>
      <c r="EI5" s="805"/>
      <c r="EJ5" s="805"/>
      <c r="EK5" s="805"/>
      <c r="EL5" s="12"/>
      <c r="EN5" s="12"/>
      <c r="EO5" s="805" t="s">
        <v>336</v>
      </c>
      <c r="EP5" s="805"/>
      <c r="EQ5" s="805"/>
      <c r="ER5" s="805"/>
      <c r="ES5" s="805"/>
      <c r="ET5" s="805"/>
      <c r="EU5" s="805"/>
      <c r="EV5" s="805"/>
      <c r="EW5" s="805"/>
      <c r="EX5" s="12"/>
    </row>
    <row r="6" spans="1:240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2" t="str">
        <f>PreK!$B$6</f>
        <v>as of August 1, 2024</v>
      </c>
      <c r="AY6" s="802"/>
      <c r="AZ6" s="802"/>
      <c r="BA6" s="802"/>
      <c r="BB6" s="802"/>
      <c r="BC6" s="802"/>
      <c r="BD6" s="802"/>
      <c r="BE6" s="802"/>
      <c r="BF6" s="802"/>
      <c r="BG6" s="12"/>
      <c r="BI6" s="12"/>
      <c r="BJ6" s="803" t="s">
        <v>76</v>
      </c>
      <c r="BK6" s="803"/>
      <c r="BL6" s="803"/>
      <c r="BM6" s="803"/>
      <c r="BN6" s="803"/>
      <c r="BO6" s="803"/>
      <c r="BP6" s="803"/>
      <c r="BQ6" s="803"/>
      <c r="BR6" s="12"/>
      <c r="BT6" s="12"/>
      <c r="BU6" s="802" t="str">
        <f>PreK!$B$6</f>
        <v>as of August 1, 2024</v>
      </c>
      <c r="BV6" s="802"/>
      <c r="BW6" s="802"/>
      <c r="BX6" s="802"/>
      <c r="BY6" s="802"/>
      <c r="BZ6" s="802"/>
      <c r="CA6" s="802"/>
      <c r="CB6" s="802"/>
      <c r="CC6" s="802"/>
      <c r="CD6" s="12"/>
      <c r="CF6" s="12"/>
      <c r="CG6" s="802" t="str">
        <f>PreK!$B$6</f>
        <v>as of August 1, 2024</v>
      </c>
      <c r="CH6" s="802"/>
      <c r="CI6" s="802"/>
      <c r="CJ6" s="802"/>
      <c r="CK6" s="802"/>
      <c r="CL6" s="802"/>
      <c r="CM6" s="802"/>
      <c r="CN6" s="802"/>
      <c r="CO6" s="802"/>
      <c r="CP6" s="12"/>
      <c r="CR6" s="12"/>
      <c r="CS6" s="802" t="str">
        <f>PreK!$B$6</f>
        <v>as of August 1, 2024</v>
      </c>
      <c r="CT6" s="802"/>
      <c r="CU6" s="802"/>
      <c r="CV6" s="802"/>
      <c r="CW6" s="802"/>
      <c r="CX6" s="802"/>
      <c r="CY6" s="802"/>
      <c r="CZ6" s="802"/>
      <c r="DA6" s="802"/>
      <c r="DB6" s="12"/>
      <c r="DD6" s="12"/>
      <c r="DE6" s="802" t="str">
        <f>PreK!$B$6</f>
        <v>as of August 1, 2024</v>
      </c>
      <c r="DF6" s="802"/>
      <c r="DG6" s="802"/>
      <c r="DH6" s="802"/>
      <c r="DI6" s="802"/>
      <c r="DJ6" s="802"/>
      <c r="DK6" s="802"/>
      <c r="DL6" s="802"/>
      <c r="DM6" s="802"/>
      <c r="DN6" s="12"/>
      <c r="DP6" s="12"/>
      <c r="DQ6" s="802" t="str">
        <f>PreK!$B$6</f>
        <v>as of August 1, 2024</v>
      </c>
      <c r="DR6" s="802"/>
      <c r="DS6" s="802"/>
      <c r="DT6" s="802"/>
      <c r="DU6" s="802"/>
      <c r="DV6" s="802"/>
      <c r="DW6" s="802"/>
      <c r="DX6" s="802"/>
      <c r="DY6" s="802"/>
      <c r="DZ6" s="12"/>
      <c r="EB6" s="12"/>
      <c r="EC6" s="802" t="str">
        <f>PreK!$B$6</f>
        <v>as of August 1, 2024</v>
      </c>
      <c r="ED6" s="802"/>
      <c r="EE6" s="802"/>
      <c r="EF6" s="802"/>
      <c r="EG6" s="802"/>
      <c r="EH6" s="802"/>
      <c r="EI6" s="802"/>
      <c r="EJ6" s="802"/>
      <c r="EK6" s="802"/>
      <c r="EL6" s="12"/>
      <c r="EN6" s="12"/>
      <c r="EO6" s="802" t="str">
        <f>PreK!$B$6</f>
        <v>as of August 1, 2024</v>
      </c>
      <c r="EP6" s="802"/>
      <c r="EQ6" s="802"/>
      <c r="ER6" s="802"/>
      <c r="ES6" s="802"/>
      <c r="ET6" s="802"/>
      <c r="EU6" s="802"/>
      <c r="EV6" s="802"/>
      <c r="EW6" s="802"/>
      <c r="EX6" s="12"/>
    </row>
    <row r="7" spans="1:240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8"/>
      <c r="BC7" s="23"/>
      <c r="BD7" s="23"/>
      <c r="BE7" s="8"/>
      <c r="BF7" s="8"/>
      <c r="BG7" s="12"/>
      <c r="BI7" s="12"/>
      <c r="BJ7" s="23"/>
      <c r="BK7" s="8"/>
      <c r="BL7" s="8"/>
      <c r="BM7" s="8"/>
      <c r="BN7" s="23"/>
      <c r="BO7" s="23"/>
      <c r="BP7" s="8"/>
      <c r="BQ7" s="8"/>
      <c r="BR7" s="12"/>
      <c r="BT7" s="12"/>
      <c r="BU7" s="23"/>
      <c r="BV7" s="8"/>
      <c r="BW7" s="8"/>
      <c r="BX7" s="8"/>
      <c r="BY7" s="8"/>
      <c r="BZ7" s="23"/>
      <c r="CA7" s="23"/>
      <c r="CB7" s="8"/>
      <c r="CC7" s="8"/>
      <c r="CD7" s="12"/>
      <c r="CF7" s="12"/>
      <c r="CG7" s="23"/>
      <c r="CH7" s="8"/>
      <c r="CI7" s="8"/>
      <c r="CJ7" s="8"/>
      <c r="CK7" s="8"/>
      <c r="CL7" s="23"/>
      <c r="CM7" s="23"/>
      <c r="CN7" s="8"/>
      <c r="CO7" s="8"/>
      <c r="CP7" s="12"/>
      <c r="CR7" s="12"/>
      <c r="CS7" s="23"/>
      <c r="CT7" s="8"/>
      <c r="CU7" s="8"/>
      <c r="CV7" s="8"/>
      <c r="CW7" s="8"/>
      <c r="CX7" s="23"/>
      <c r="CY7" s="23"/>
      <c r="CZ7" s="8"/>
      <c r="DA7" s="8"/>
      <c r="DB7" s="12"/>
      <c r="DD7" s="12"/>
      <c r="DE7" s="23"/>
      <c r="DF7" s="8"/>
      <c r="DG7" s="8"/>
      <c r="DH7" s="8"/>
      <c r="DI7" s="8"/>
      <c r="DJ7" s="23"/>
      <c r="DK7" s="23"/>
      <c r="DL7" s="8"/>
      <c r="DM7" s="8"/>
      <c r="DN7" s="12"/>
      <c r="DP7" s="12"/>
      <c r="DQ7" s="23"/>
      <c r="DR7" s="8"/>
      <c r="DS7" s="8"/>
      <c r="DT7" s="8"/>
      <c r="DU7" s="8"/>
      <c r="DV7" s="23"/>
      <c r="DW7" s="23"/>
      <c r="DX7" s="8"/>
      <c r="DY7" s="8"/>
      <c r="DZ7" s="12"/>
      <c r="EB7" s="12"/>
      <c r="EC7" s="23"/>
      <c r="ED7" s="8"/>
      <c r="EE7" s="8"/>
      <c r="EF7" s="8"/>
      <c r="EG7" s="8"/>
      <c r="EH7" s="23"/>
      <c r="EI7" s="23"/>
      <c r="EJ7" s="8"/>
      <c r="EK7" s="8"/>
      <c r="EL7" s="12"/>
      <c r="EN7" s="12"/>
      <c r="EO7" s="23"/>
      <c r="EP7" s="8"/>
      <c r="EQ7" s="8"/>
      <c r="ER7" s="8"/>
      <c r="ES7" s="8"/>
      <c r="ET7" s="23"/>
      <c r="EU7" s="23"/>
      <c r="EV7" s="8"/>
      <c r="EW7" s="8"/>
      <c r="EX7" s="12"/>
    </row>
    <row r="8" spans="1:240" s="4" customFormat="1" ht="21" x14ac:dyDescent="0.3">
      <c r="A8" s="12"/>
      <c r="B8" s="140" t="s">
        <v>3</v>
      </c>
      <c r="C8" s="266" t="s">
        <v>80</v>
      </c>
      <c r="D8" s="142"/>
      <c r="E8" s="140"/>
      <c r="F8" s="154"/>
      <c r="G8" s="140" t="s">
        <v>4</v>
      </c>
      <c r="H8" s="268" t="s">
        <v>357</v>
      </c>
      <c r="I8" s="142"/>
      <c r="J8" s="142"/>
      <c r="K8" s="12"/>
      <c r="M8" s="12"/>
      <c r="N8" s="140" t="s">
        <v>3</v>
      </c>
      <c r="O8" s="266" t="s">
        <v>930</v>
      </c>
      <c r="P8" s="142"/>
      <c r="Q8" s="140"/>
      <c r="R8" s="154"/>
      <c r="S8" s="140" t="s">
        <v>4</v>
      </c>
      <c r="T8" s="268" t="s">
        <v>357</v>
      </c>
      <c r="U8" s="142"/>
      <c r="V8" s="142"/>
      <c r="W8" s="12"/>
      <c r="Y8" s="12"/>
      <c r="Z8" s="140" t="s">
        <v>3</v>
      </c>
      <c r="AA8" s="266" t="s">
        <v>1089</v>
      </c>
      <c r="AB8" s="142"/>
      <c r="AC8" s="140"/>
      <c r="AD8" s="154"/>
      <c r="AE8" s="140" t="s">
        <v>4</v>
      </c>
      <c r="AF8" s="268" t="s">
        <v>357</v>
      </c>
      <c r="AG8" s="142"/>
      <c r="AH8" s="142"/>
      <c r="AI8" s="12"/>
      <c r="AK8" s="12"/>
      <c r="AL8" s="140" t="s">
        <v>3</v>
      </c>
      <c r="AM8" s="266" t="s">
        <v>81</v>
      </c>
      <c r="AN8" s="142"/>
      <c r="AO8" s="140"/>
      <c r="AP8" s="154"/>
      <c r="AQ8" s="140" t="s">
        <v>4</v>
      </c>
      <c r="AR8" s="268" t="s">
        <v>357</v>
      </c>
      <c r="AS8" s="142"/>
      <c r="AT8" s="142"/>
      <c r="AU8" s="12"/>
      <c r="AW8" s="12"/>
      <c r="AX8" s="140" t="s">
        <v>3</v>
      </c>
      <c r="AY8" s="266" t="s">
        <v>228</v>
      </c>
      <c r="AZ8" s="142"/>
      <c r="BA8" s="140"/>
      <c r="BB8" s="154"/>
      <c r="BC8" s="140" t="s">
        <v>4</v>
      </c>
      <c r="BD8" s="268" t="s">
        <v>357</v>
      </c>
      <c r="BE8" s="142"/>
      <c r="BF8" s="142"/>
      <c r="BG8" s="12"/>
      <c r="BI8" s="12"/>
      <c r="BJ8" s="29" t="s">
        <v>3</v>
      </c>
      <c r="BK8" s="31" t="s">
        <v>77</v>
      </c>
      <c r="BL8" s="30"/>
      <c r="BM8" s="30"/>
      <c r="BN8" s="32"/>
      <c r="BO8" s="32"/>
      <c r="BP8" s="30"/>
      <c r="BQ8" s="30"/>
      <c r="BR8" s="12"/>
      <c r="BT8" s="12"/>
      <c r="BU8" s="140" t="s">
        <v>3</v>
      </c>
      <c r="BV8" s="266" t="s">
        <v>85</v>
      </c>
      <c r="BW8" s="142"/>
      <c r="BX8" s="140"/>
      <c r="BY8" s="154"/>
      <c r="BZ8" s="140" t="s">
        <v>4</v>
      </c>
      <c r="CA8" s="268" t="s">
        <v>357</v>
      </c>
      <c r="CB8" s="142"/>
      <c r="CC8" s="142"/>
      <c r="CD8" s="12"/>
      <c r="CF8" s="12"/>
      <c r="CG8" s="140" t="s">
        <v>3</v>
      </c>
      <c r="CH8" s="266" t="s">
        <v>31</v>
      </c>
      <c r="CI8" s="142"/>
      <c r="CJ8" s="140"/>
      <c r="CK8" s="154"/>
      <c r="CL8" s="140" t="s">
        <v>4</v>
      </c>
      <c r="CM8" s="268" t="s">
        <v>357</v>
      </c>
      <c r="CN8" s="142"/>
      <c r="CO8" s="142"/>
      <c r="CP8" s="12"/>
      <c r="CR8" s="12"/>
      <c r="CS8" s="140" t="s">
        <v>3</v>
      </c>
      <c r="CT8" s="266" t="s">
        <v>1073</v>
      </c>
      <c r="CU8" s="142"/>
      <c r="CV8" s="140"/>
      <c r="CW8" s="154"/>
      <c r="CX8" s="140" t="s">
        <v>4</v>
      </c>
      <c r="CY8" s="268" t="s">
        <v>357</v>
      </c>
      <c r="CZ8" s="142"/>
      <c r="DA8" s="142"/>
      <c r="DB8" s="12"/>
      <c r="DD8" s="12"/>
      <c r="DE8" s="140" t="s">
        <v>3</v>
      </c>
      <c r="DF8" s="266" t="s">
        <v>28</v>
      </c>
      <c r="DG8" s="142"/>
      <c r="DH8" s="140"/>
      <c r="DI8" s="154"/>
      <c r="DJ8" s="140" t="s">
        <v>4</v>
      </c>
      <c r="DK8" s="268" t="s">
        <v>357</v>
      </c>
      <c r="DL8" s="142"/>
      <c r="DM8" s="142"/>
      <c r="DN8" s="12"/>
      <c r="DP8" s="12"/>
      <c r="DQ8" s="140" t="s">
        <v>3</v>
      </c>
      <c r="DR8" s="266" t="s">
        <v>222</v>
      </c>
      <c r="DS8" s="142"/>
      <c r="DT8" s="140"/>
      <c r="DU8" s="154"/>
      <c r="DV8" s="140" t="s">
        <v>4</v>
      </c>
      <c r="DW8" s="268" t="s">
        <v>357</v>
      </c>
      <c r="DX8" s="142"/>
      <c r="DY8" s="142"/>
      <c r="DZ8" s="12"/>
      <c r="EB8" s="12"/>
      <c r="EC8" s="140" t="s">
        <v>3</v>
      </c>
      <c r="ED8" s="266" t="s">
        <v>30</v>
      </c>
      <c r="EE8" s="142"/>
      <c r="EF8" s="140"/>
      <c r="EG8" s="154"/>
      <c r="EH8" s="140" t="s">
        <v>4</v>
      </c>
      <c r="EI8" s="268" t="s">
        <v>357</v>
      </c>
      <c r="EJ8" s="142"/>
      <c r="EK8" s="142"/>
      <c r="EL8" s="12"/>
      <c r="EN8" s="12"/>
      <c r="EO8" s="140" t="s">
        <v>3</v>
      </c>
      <c r="EP8" s="266" t="s">
        <v>112</v>
      </c>
      <c r="EQ8" s="142"/>
      <c r="ER8" s="140"/>
      <c r="ES8" s="154"/>
      <c r="ET8" s="140" t="s">
        <v>4</v>
      </c>
      <c r="EU8" s="268" t="s">
        <v>357</v>
      </c>
      <c r="EV8" s="142"/>
      <c r="EW8" s="142"/>
      <c r="EX8" s="12"/>
    </row>
    <row r="9" spans="1:240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B9" s="8"/>
      <c r="BE9" s="8"/>
      <c r="BF9" s="8"/>
      <c r="BG9" s="12"/>
      <c r="BI9" s="12"/>
      <c r="BJ9" s="7"/>
      <c r="BK9" s="8"/>
      <c r="BL9" s="8"/>
      <c r="BM9" s="8"/>
      <c r="BP9" s="8"/>
      <c r="BQ9" s="8"/>
      <c r="BR9" s="12"/>
      <c r="BT9" s="12"/>
      <c r="BU9" s="7"/>
      <c r="BV9" s="8"/>
      <c r="BW9" s="8"/>
      <c r="BX9" s="8"/>
      <c r="BY9" s="8"/>
      <c r="CB9" s="8"/>
      <c r="CC9" s="8"/>
      <c r="CD9" s="12"/>
      <c r="CF9" s="12"/>
      <c r="CG9" s="7"/>
      <c r="CH9" s="8"/>
      <c r="CI9" s="8"/>
      <c r="CJ9" s="8"/>
      <c r="CK9" s="8"/>
      <c r="CN9" s="8"/>
      <c r="CO9" s="8"/>
      <c r="CP9" s="12"/>
      <c r="CR9" s="12"/>
      <c r="CS9" s="7"/>
      <c r="CT9" s="8"/>
      <c r="CU9" s="8"/>
      <c r="CV9" s="8"/>
      <c r="CW9" s="8"/>
      <c r="CZ9" s="8"/>
      <c r="DA9" s="8"/>
      <c r="DB9" s="12"/>
      <c r="DD9" s="12"/>
      <c r="DE9" s="7"/>
      <c r="DF9" s="8"/>
      <c r="DG9" s="8"/>
      <c r="DH9" s="8"/>
      <c r="DI9" s="8"/>
      <c r="DL9" s="8"/>
      <c r="DM9" s="8"/>
      <c r="DN9" s="12"/>
      <c r="DP9" s="12"/>
      <c r="DQ9" s="7"/>
      <c r="DR9" s="8"/>
      <c r="DS9" s="8"/>
      <c r="DT9" s="8"/>
      <c r="DU9" s="8"/>
      <c r="DX9" s="8"/>
      <c r="DY9" s="8"/>
      <c r="DZ9" s="12"/>
      <c r="EB9" s="12"/>
      <c r="EC9" s="7"/>
      <c r="ED9" s="8"/>
      <c r="EE9" s="8"/>
      <c r="EF9" s="8"/>
      <c r="EG9" s="8"/>
      <c r="EJ9" s="8"/>
      <c r="EK9" s="8"/>
      <c r="EL9" s="12"/>
      <c r="EN9" s="12"/>
      <c r="EO9" s="7"/>
      <c r="EP9" s="8"/>
      <c r="EQ9" s="8"/>
      <c r="ER9" s="8"/>
      <c r="ES9" s="8"/>
      <c r="EV9" s="8"/>
      <c r="EW9" s="8"/>
      <c r="EX9" s="12"/>
    </row>
    <row r="10" spans="1:240" s="4" customFormat="1" ht="18.75" customHeight="1" x14ac:dyDescent="0.3">
      <c r="A10" s="12"/>
      <c r="B10" s="261" t="s">
        <v>5</v>
      </c>
      <c r="C10" s="269">
        <v>32923.94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0</v>
      </c>
      <c r="J10" s="800"/>
      <c r="K10" s="12"/>
      <c r="M10" s="12"/>
      <c r="N10" s="261" t="s">
        <v>5</v>
      </c>
      <c r="O10" s="269">
        <v>34921.33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5000</v>
      </c>
      <c r="V10" s="800"/>
      <c r="W10" s="12"/>
      <c r="Y10" s="12"/>
      <c r="Z10" s="261" t="s">
        <v>5</v>
      </c>
      <c r="AA10" s="269">
        <v>34921.33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6774</v>
      </c>
      <c r="AH10" s="800"/>
      <c r="AI10" s="12"/>
      <c r="AK10" s="12"/>
      <c r="AL10" s="261" t="s">
        <v>5</v>
      </c>
      <c r="AM10" s="269">
        <v>31072.639999999999</v>
      </c>
      <c r="AN10" s="263" t="s">
        <v>341</v>
      </c>
      <c r="AO10" s="269"/>
      <c r="AP10" s="262"/>
      <c r="AQ10" s="801" t="s">
        <v>10</v>
      </c>
      <c r="AR10" s="801"/>
      <c r="AS10" s="800">
        <f>SUM(AR16:AR52)</f>
        <v>0</v>
      </c>
      <c r="AT10" s="800"/>
      <c r="AU10" s="12"/>
      <c r="AW10" s="12"/>
      <c r="AX10" s="261" t="s">
        <v>5</v>
      </c>
      <c r="AY10" s="269">
        <v>34921.33</v>
      </c>
      <c r="AZ10" s="263" t="s">
        <v>341</v>
      </c>
      <c r="BA10" s="269"/>
      <c r="BB10" s="262"/>
      <c r="BC10" s="801" t="s">
        <v>10</v>
      </c>
      <c r="BD10" s="801"/>
      <c r="BE10" s="800">
        <f>SUM(BD16:BD52)</f>
        <v>0</v>
      </c>
      <c r="BF10" s="800"/>
      <c r="BG10" s="12"/>
      <c r="BI10" s="12"/>
      <c r="BJ10" s="7" t="s">
        <v>5</v>
      </c>
      <c r="BK10" s="10">
        <v>29923.94</v>
      </c>
      <c r="BL10" s="11" t="s">
        <v>25</v>
      </c>
      <c r="BM10" s="10"/>
      <c r="BN10" s="804" t="s">
        <v>10</v>
      </c>
      <c r="BO10" s="804"/>
      <c r="BP10" s="800">
        <f>SUM(BO16:BO38)</f>
        <v>0</v>
      </c>
      <c r="BQ10" s="800"/>
      <c r="BR10" s="12"/>
      <c r="BT10" s="12"/>
      <c r="BU10" s="261" t="s">
        <v>5</v>
      </c>
      <c r="BV10" s="269">
        <v>34921.33</v>
      </c>
      <c r="BW10" s="263" t="s">
        <v>341</v>
      </c>
      <c r="BX10" s="269"/>
      <c r="BY10" s="262"/>
      <c r="BZ10" s="801" t="s">
        <v>10</v>
      </c>
      <c r="CA10" s="801"/>
      <c r="CB10" s="800">
        <f>SUM(CA16:CA52)</f>
        <v>10774</v>
      </c>
      <c r="CC10" s="800"/>
      <c r="CD10" s="12"/>
      <c r="CF10" s="12"/>
      <c r="CG10" s="261" t="s">
        <v>5</v>
      </c>
      <c r="CH10" s="269">
        <v>32923.94</v>
      </c>
      <c r="CI10" s="263" t="s">
        <v>341</v>
      </c>
      <c r="CJ10" s="269"/>
      <c r="CK10" s="262"/>
      <c r="CL10" s="801" t="s">
        <v>10</v>
      </c>
      <c r="CM10" s="801"/>
      <c r="CN10" s="800">
        <f>SUM(CM16:CM52)</f>
        <v>0</v>
      </c>
      <c r="CO10" s="800"/>
      <c r="CP10" s="12"/>
      <c r="CR10" s="12"/>
      <c r="CS10" s="261" t="s">
        <v>5</v>
      </c>
      <c r="CT10" s="269">
        <v>31925.24</v>
      </c>
      <c r="CU10" s="263" t="s">
        <v>341</v>
      </c>
      <c r="CV10" s="269"/>
      <c r="CW10" s="262"/>
      <c r="CX10" s="801" t="s">
        <v>10</v>
      </c>
      <c r="CY10" s="801"/>
      <c r="CZ10" s="800">
        <f>SUM(CY16:CY52)</f>
        <v>0</v>
      </c>
      <c r="DA10" s="800"/>
      <c r="DB10" s="12"/>
      <c r="DD10" s="12"/>
      <c r="DE10" s="261" t="s">
        <v>5</v>
      </c>
      <c r="DF10" s="269">
        <v>34921.33</v>
      </c>
      <c r="DG10" s="263" t="s">
        <v>341</v>
      </c>
      <c r="DH10" s="269"/>
      <c r="DI10" s="262"/>
      <c r="DJ10" s="801" t="s">
        <v>10</v>
      </c>
      <c r="DK10" s="801"/>
      <c r="DL10" s="800">
        <f>SUM(DK16:DK52)</f>
        <v>6000</v>
      </c>
      <c r="DM10" s="800"/>
      <c r="DN10" s="12"/>
      <c r="DP10" s="12"/>
      <c r="DQ10" s="261" t="s">
        <v>5</v>
      </c>
      <c r="DR10" s="269">
        <v>32923.94</v>
      </c>
      <c r="DS10" s="263" t="s">
        <v>341</v>
      </c>
      <c r="DT10" s="269"/>
      <c r="DU10" s="262"/>
      <c r="DV10" s="801" t="s">
        <v>10</v>
      </c>
      <c r="DW10" s="801"/>
      <c r="DX10" s="800">
        <f>SUM(DW16:DW52)</f>
        <v>0</v>
      </c>
      <c r="DY10" s="800"/>
      <c r="DZ10" s="12"/>
      <c r="EB10" s="12"/>
      <c r="EC10" s="261" t="s">
        <v>5</v>
      </c>
      <c r="ED10" s="269">
        <v>34921.33</v>
      </c>
      <c r="EE10" s="263" t="s">
        <v>341</v>
      </c>
      <c r="EF10" s="269"/>
      <c r="EG10" s="262"/>
      <c r="EH10" s="801" t="s">
        <v>10</v>
      </c>
      <c r="EI10" s="801"/>
      <c r="EJ10" s="800">
        <f>SUM(EI16:EI52)</f>
        <v>6000</v>
      </c>
      <c r="EK10" s="800"/>
      <c r="EL10" s="12"/>
      <c r="EN10" s="12"/>
      <c r="EO10" s="261" t="s">
        <v>5</v>
      </c>
      <c r="EP10" s="269">
        <v>34921.33</v>
      </c>
      <c r="EQ10" s="263" t="s">
        <v>341</v>
      </c>
      <c r="ER10" s="269"/>
      <c r="ES10" s="262"/>
      <c r="ET10" s="801" t="s">
        <v>10</v>
      </c>
      <c r="EU10" s="801"/>
      <c r="EV10" s="800">
        <f>SUM(EU16:EU52)</f>
        <v>6000</v>
      </c>
      <c r="EW10" s="800"/>
      <c r="EX10" s="12"/>
      <c r="FA10" s="14">
        <f>I10+U10+AS10+BE10+CB10+CN10+DL10+DX10+EJ10+EV10+AG10+CZ10</f>
        <v>40548</v>
      </c>
    </row>
    <row r="11" spans="1:240" s="4" customFormat="1" ht="18.75" customHeight="1" x14ac:dyDescent="0.3">
      <c r="A11" s="12"/>
      <c r="B11" s="261" t="s">
        <v>6</v>
      </c>
      <c r="C11" s="269">
        <v>5774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5774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5774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>
        <v>5774</v>
      </c>
      <c r="AN11" s="263" t="s">
        <v>26</v>
      </c>
      <c r="AO11" s="269"/>
      <c r="AP11" s="262"/>
      <c r="AQ11" s="801"/>
      <c r="AR11" s="801"/>
      <c r="AS11" s="800"/>
      <c r="AT11" s="800"/>
      <c r="AU11" s="12"/>
      <c r="AW11" s="12"/>
      <c r="AX11" s="261" t="s">
        <v>6</v>
      </c>
      <c r="AY11" s="269">
        <v>5774</v>
      </c>
      <c r="AZ11" s="263" t="s">
        <v>26</v>
      </c>
      <c r="BA11" s="269"/>
      <c r="BB11" s="262"/>
      <c r="BC11" s="801"/>
      <c r="BD11" s="801"/>
      <c r="BE11" s="800"/>
      <c r="BF11" s="800"/>
      <c r="BG11" s="12"/>
      <c r="BI11" s="12"/>
      <c r="BJ11" s="7" t="s">
        <v>6</v>
      </c>
      <c r="BK11" s="10">
        <v>3011</v>
      </c>
      <c r="BL11" s="11" t="s">
        <v>26</v>
      </c>
      <c r="BM11" s="10"/>
      <c r="BN11" s="804"/>
      <c r="BO11" s="804"/>
      <c r="BP11" s="800"/>
      <c r="BQ11" s="800"/>
      <c r="BR11" s="12"/>
      <c r="BT11" s="12"/>
      <c r="BU11" s="261" t="s">
        <v>6</v>
      </c>
      <c r="BV11" s="269">
        <v>5774</v>
      </c>
      <c r="BW11" s="263" t="s">
        <v>26</v>
      </c>
      <c r="BX11" s="269"/>
      <c r="BY11" s="262"/>
      <c r="BZ11" s="801"/>
      <c r="CA11" s="801"/>
      <c r="CB11" s="800"/>
      <c r="CC11" s="800"/>
      <c r="CD11" s="12"/>
      <c r="CF11" s="12"/>
      <c r="CG11" s="261" t="s">
        <v>6</v>
      </c>
      <c r="CH11" s="269">
        <v>5774</v>
      </c>
      <c r="CI11" s="263" t="s">
        <v>26</v>
      </c>
      <c r="CJ11" s="269"/>
      <c r="CK11" s="262"/>
      <c r="CL11" s="801"/>
      <c r="CM11" s="801"/>
      <c r="CN11" s="800"/>
      <c r="CO11" s="800"/>
      <c r="CP11" s="12"/>
      <c r="CR11" s="12"/>
      <c r="CS11" s="261" t="s">
        <v>6</v>
      </c>
      <c r="CT11" s="269">
        <v>5774</v>
      </c>
      <c r="CU11" s="263" t="s">
        <v>26</v>
      </c>
      <c r="CV11" s="269"/>
      <c r="CW11" s="262"/>
      <c r="CX11" s="801"/>
      <c r="CY11" s="801"/>
      <c r="CZ11" s="800"/>
      <c r="DA11" s="800"/>
      <c r="DB11" s="12"/>
      <c r="DD11" s="12"/>
      <c r="DE11" s="261" t="s">
        <v>6</v>
      </c>
      <c r="DF11" s="269">
        <v>5774</v>
      </c>
      <c r="DG11" s="263" t="s">
        <v>26</v>
      </c>
      <c r="DH11" s="269"/>
      <c r="DI11" s="262"/>
      <c r="DJ11" s="801"/>
      <c r="DK11" s="801"/>
      <c r="DL11" s="800"/>
      <c r="DM11" s="800"/>
      <c r="DN11" s="12"/>
      <c r="DP11" s="12"/>
      <c r="DQ11" s="261" t="s">
        <v>6</v>
      </c>
      <c r="DR11" s="269">
        <v>5774</v>
      </c>
      <c r="DS11" s="263" t="s">
        <v>26</v>
      </c>
      <c r="DT11" s="269"/>
      <c r="DU11" s="262"/>
      <c r="DV11" s="801"/>
      <c r="DW11" s="801"/>
      <c r="DX11" s="800"/>
      <c r="DY11" s="800"/>
      <c r="DZ11" s="12"/>
      <c r="EB11" s="12"/>
      <c r="EC11" s="261" t="s">
        <v>6</v>
      </c>
      <c r="ED11" s="269">
        <v>5774</v>
      </c>
      <c r="EE11" s="263" t="s">
        <v>26</v>
      </c>
      <c r="EF11" s="269"/>
      <c r="EG11" s="262"/>
      <c r="EH11" s="801"/>
      <c r="EI11" s="801"/>
      <c r="EJ11" s="800"/>
      <c r="EK11" s="800"/>
      <c r="EL11" s="12"/>
      <c r="EN11" s="12"/>
      <c r="EO11" s="261" t="s">
        <v>6</v>
      </c>
      <c r="EP11" s="269">
        <v>5774</v>
      </c>
      <c r="EQ11" s="263" t="s">
        <v>26</v>
      </c>
      <c r="ER11" s="269"/>
      <c r="ES11" s="262"/>
      <c r="ET11" s="801"/>
      <c r="EU11" s="801"/>
      <c r="EV11" s="800"/>
      <c r="EW11" s="800"/>
      <c r="EX11" s="12"/>
      <c r="FA11" s="9"/>
    </row>
    <row r="12" spans="1:240" s="4" customFormat="1" ht="18.75" customHeight="1" x14ac:dyDescent="0.3">
      <c r="A12" s="12"/>
      <c r="B12" s="261" t="s">
        <v>21</v>
      </c>
      <c r="C12" s="269">
        <f>SUM(I16:I52)</f>
        <v>0</v>
      </c>
      <c r="D12" s="264"/>
      <c r="E12" s="270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4"/>
      <c r="Q12" s="270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4"/>
      <c r="AC12" s="270"/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261" t="s">
        <v>21</v>
      </c>
      <c r="AM12" s="269">
        <f>SUM(AS16:AS52)</f>
        <v>0</v>
      </c>
      <c r="AN12" s="264"/>
      <c r="AO12" s="270"/>
      <c r="AP12" s="264"/>
      <c r="AQ12" s="812" t="s">
        <v>461</v>
      </c>
      <c r="AR12" s="812"/>
      <c r="AS12" s="811" t="s">
        <v>462</v>
      </c>
      <c r="AT12" s="811"/>
      <c r="AU12" s="12"/>
      <c r="AW12" s="12"/>
      <c r="AX12" s="261" t="s">
        <v>21</v>
      </c>
      <c r="AY12" s="269">
        <f>SUM(BE16:BE52)</f>
        <v>0</v>
      </c>
      <c r="AZ12" s="264"/>
      <c r="BA12" s="270"/>
      <c r="BB12" s="264"/>
      <c r="BC12" s="812" t="s">
        <v>461</v>
      </c>
      <c r="BD12" s="812"/>
      <c r="BE12" s="811" t="s">
        <v>462</v>
      </c>
      <c r="BF12" s="811"/>
      <c r="BG12" s="12"/>
      <c r="BI12" s="12"/>
      <c r="BJ12" s="7" t="s">
        <v>21</v>
      </c>
      <c r="BK12" s="10">
        <f>SUM(BP16:BP38)</f>
        <v>0</v>
      </c>
      <c r="BL12" s="8"/>
      <c r="BM12" s="8"/>
      <c r="BP12" s="8"/>
      <c r="BQ12" s="8"/>
      <c r="BR12" s="12"/>
      <c r="BT12" s="12"/>
      <c r="BU12" s="261" t="s">
        <v>21</v>
      </c>
      <c r="BV12" s="269">
        <f>SUM(CB16:CB52)</f>
        <v>0</v>
      </c>
      <c r="BW12" s="264"/>
      <c r="BX12" s="270"/>
      <c r="BY12" s="264"/>
      <c r="BZ12" s="812" t="s">
        <v>461</v>
      </c>
      <c r="CA12" s="812"/>
      <c r="CB12" s="811" t="s">
        <v>462</v>
      </c>
      <c r="CC12" s="811"/>
      <c r="CD12" s="12"/>
      <c r="CF12" s="12"/>
      <c r="CG12" s="261" t="s">
        <v>21</v>
      </c>
      <c r="CH12" s="269">
        <f>SUM(CN16:CN52)</f>
        <v>0</v>
      </c>
      <c r="CI12" s="264"/>
      <c r="CJ12" s="270"/>
      <c r="CK12" s="264"/>
      <c r="CL12" s="812" t="s">
        <v>461</v>
      </c>
      <c r="CM12" s="812"/>
      <c r="CN12" s="811" t="s">
        <v>462</v>
      </c>
      <c r="CO12" s="811"/>
      <c r="CP12" s="12"/>
      <c r="CR12" s="12"/>
      <c r="CS12" s="261" t="s">
        <v>21</v>
      </c>
      <c r="CT12" s="269">
        <f>SUM(CZ16:CZ52)</f>
        <v>0</v>
      </c>
      <c r="CU12" s="264"/>
      <c r="CV12" s="270"/>
      <c r="CW12" s="264"/>
      <c r="CX12" s="812" t="s">
        <v>461</v>
      </c>
      <c r="CY12" s="812"/>
      <c r="CZ12" s="811" t="s">
        <v>462</v>
      </c>
      <c r="DA12" s="811"/>
      <c r="DB12" s="12"/>
      <c r="DD12" s="12"/>
      <c r="DE12" s="261" t="s">
        <v>21</v>
      </c>
      <c r="DF12" s="269">
        <f>SUM(DL16:DL52)</f>
        <v>0</v>
      </c>
      <c r="DG12" s="264"/>
      <c r="DH12" s="270"/>
      <c r="DI12" s="264"/>
      <c r="DJ12" s="812" t="s">
        <v>461</v>
      </c>
      <c r="DK12" s="812"/>
      <c r="DL12" s="811" t="s">
        <v>462</v>
      </c>
      <c r="DM12" s="811"/>
      <c r="DN12" s="12"/>
      <c r="DP12" s="12"/>
      <c r="DQ12" s="261" t="s">
        <v>21</v>
      </c>
      <c r="DR12" s="269">
        <f>SUM(DX16:DX52)</f>
        <v>0</v>
      </c>
      <c r="DS12" s="264"/>
      <c r="DT12" s="270"/>
      <c r="DU12" s="264"/>
      <c r="DV12" s="812" t="s">
        <v>461</v>
      </c>
      <c r="DW12" s="812"/>
      <c r="DX12" s="811" t="s">
        <v>462</v>
      </c>
      <c r="DY12" s="811"/>
      <c r="DZ12" s="12"/>
      <c r="EB12" s="12"/>
      <c r="EC12" s="261" t="s">
        <v>21</v>
      </c>
      <c r="ED12" s="269">
        <f>SUM(EJ16:EJ52)</f>
        <v>0</v>
      </c>
      <c r="EE12" s="264"/>
      <c r="EF12" s="270"/>
      <c r="EG12" s="264"/>
      <c r="EH12" s="812" t="s">
        <v>461</v>
      </c>
      <c r="EI12" s="812"/>
      <c r="EJ12" s="811" t="s">
        <v>462</v>
      </c>
      <c r="EK12" s="811"/>
      <c r="EL12" s="12"/>
      <c r="EN12" s="12"/>
      <c r="EO12" s="261" t="s">
        <v>21</v>
      </c>
      <c r="EP12" s="269">
        <f>SUM(EV16:EV52)</f>
        <v>0</v>
      </c>
      <c r="EQ12" s="264"/>
      <c r="ER12" s="270"/>
      <c r="ES12" s="264"/>
      <c r="ET12" s="812" t="s">
        <v>461</v>
      </c>
      <c r="EU12" s="812"/>
      <c r="EV12" s="811" t="s">
        <v>462</v>
      </c>
      <c r="EW12" s="811"/>
      <c r="EX12" s="12"/>
      <c r="FA12" s="18">
        <f>C12+O12+AM12++AY12+BV12+CH12+DF12+DR12+ED12+EP12</f>
        <v>0</v>
      </c>
    </row>
    <row r="13" spans="1:240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  <c r="AK13" s="12"/>
      <c r="AL13" s="261" t="s">
        <v>422</v>
      </c>
      <c r="AM13" s="269"/>
      <c r="AN13" s="264"/>
      <c r="AO13" s="270"/>
      <c r="AP13" s="264"/>
      <c r="AQ13" s="265"/>
      <c r="AR13" s="265"/>
      <c r="AS13" s="795" t="str">
        <f>PreK!$I$13</f>
        <v>AUG. 5, 2024</v>
      </c>
      <c r="AT13" s="795"/>
      <c r="AU13" s="12"/>
      <c r="AW13" s="12"/>
      <c r="AX13" s="261" t="s">
        <v>422</v>
      </c>
      <c r="AY13" s="269"/>
      <c r="AZ13" s="264"/>
      <c r="BA13" s="270"/>
      <c r="BB13" s="264"/>
      <c r="BC13" s="265"/>
      <c r="BD13" s="265"/>
      <c r="BE13" s="795" t="str">
        <f>PreK!$I$13</f>
        <v>AUG. 5, 2024</v>
      </c>
      <c r="BF13" s="795"/>
      <c r="BG13" s="12"/>
      <c r="BI13" s="23"/>
      <c r="BJ13" s="8"/>
      <c r="BK13" s="8"/>
      <c r="BL13" s="13"/>
      <c r="BM13" s="13"/>
      <c r="BN13" s="23"/>
      <c r="BO13" s="23"/>
      <c r="BP13" s="8"/>
      <c r="BQ13" s="8"/>
      <c r="BR13" s="12"/>
      <c r="BT13" s="12"/>
      <c r="BU13" s="261" t="s">
        <v>422</v>
      </c>
      <c r="BV13" s="269"/>
      <c r="BW13" s="264"/>
      <c r="BX13" s="270"/>
      <c r="BY13" s="264"/>
      <c r="BZ13" s="265"/>
      <c r="CA13" s="265"/>
      <c r="CB13" s="795" t="str">
        <f>PreK!$I$13</f>
        <v>AUG. 5, 2024</v>
      </c>
      <c r="CC13" s="795"/>
      <c r="CD13" s="12"/>
      <c r="CF13" s="12"/>
      <c r="CG13" s="261" t="s">
        <v>422</v>
      </c>
      <c r="CH13" s="269"/>
      <c r="CI13" s="264"/>
      <c r="CJ13" s="270"/>
      <c r="CK13" s="264"/>
      <c r="CL13" s="265"/>
      <c r="CM13" s="265"/>
      <c r="CN13" s="795" t="str">
        <f>PreK!$I$13</f>
        <v>AUG. 5, 2024</v>
      </c>
      <c r="CO13" s="795"/>
      <c r="CP13" s="12"/>
      <c r="CR13" s="12"/>
      <c r="CS13" s="261" t="s">
        <v>422</v>
      </c>
      <c r="CT13" s="269"/>
      <c r="CU13" s="264"/>
      <c r="CV13" s="270"/>
      <c r="CW13" s="264"/>
      <c r="CX13" s="265"/>
      <c r="CY13" s="265"/>
      <c r="CZ13" s="795" t="str">
        <f>PreK!$I$13</f>
        <v>AUG. 5, 2024</v>
      </c>
      <c r="DA13" s="795"/>
      <c r="DB13" s="12"/>
      <c r="DD13" s="12"/>
      <c r="DE13" s="261" t="s">
        <v>422</v>
      </c>
      <c r="DF13" s="269"/>
      <c r="DG13" s="264"/>
      <c r="DH13" s="270"/>
      <c r="DI13" s="264"/>
      <c r="DJ13" s="265"/>
      <c r="DK13" s="265"/>
      <c r="DL13" s="795" t="str">
        <f>PreK!$I$13</f>
        <v>AUG. 5, 2024</v>
      </c>
      <c r="DM13" s="795"/>
      <c r="DN13" s="12"/>
      <c r="DP13" s="12"/>
      <c r="DQ13" s="261" t="s">
        <v>422</v>
      </c>
      <c r="DR13" s="269"/>
      <c r="DS13" s="264"/>
      <c r="DT13" s="270"/>
      <c r="DU13" s="264"/>
      <c r="DV13" s="265"/>
      <c r="DW13" s="265"/>
      <c r="DX13" s="795" t="str">
        <f>PreK!$I$13</f>
        <v>AUG. 5, 2024</v>
      </c>
      <c r="DY13" s="795"/>
      <c r="DZ13" s="12"/>
      <c r="EB13" s="12"/>
      <c r="EC13" s="261" t="s">
        <v>422</v>
      </c>
      <c r="ED13" s="269"/>
      <c r="EE13" s="264"/>
      <c r="EF13" s="270"/>
      <c r="EG13" s="264"/>
      <c r="EH13" s="265"/>
      <c r="EI13" s="265"/>
      <c r="EJ13" s="795" t="str">
        <f>PreK!$I$13</f>
        <v>AUG. 5, 2024</v>
      </c>
      <c r="EK13" s="795"/>
      <c r="EL13" s="12"/>
      <c r="EN13" s="12"/>
      <c r="EO13" s="261" t="s">
        <v>422</v>
      </c>
      <c r="EP13" s="269"/>
      <c r="EQ13" s="264"/>
      <c r="ER13" s="270"/>
      <c r="ES13" s="264"/>
      <c r="ET13" s="265"/>
      <c r="EU13" s="265"/>
      <c r="EV13" s="795" t="str">
        <f>PreK!$I$13</f>
        <v>AUG. 5, 2024</v>
      </c>
      <c r="EW13" s="795"/>
      <c r="EX13" s="12"/>
    </row>
    <row r="14" spans="1:240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58" t="s">
        <v>7</v>
      </c>
      <c r="AY14" s="53" t="s">
        <v>12</v>
      </c>
      <c r="AZ14" s="259" t="s">
        <v>13</v>
      </c>
      <c r="BA14" s="797" t="s">
        <v>14</v>
      </c>
      <c r="BB14" s="797"/>
      <c r="BC14" s="258" t="s">
        <v>342</v>
      </c>
      <c r="BD14" s="273" t="s">
        <v>16</v>
      </c>
      <c r="BE14" s="260" t="s">
        <v>97</v>
      </c>
      <c r="BF14" s="271" t="s">
        <v>2</v>
      </c>
      <c r="BG14" s="12"/>
      <c r="BI14" s="12"/>
      <c r="BJ14" s="24" t="s">
        <v>7</v>
      </c>
      <c r="BK14" s="20" t="s">
        <v>12</v>
      </c>
      <c r="BL14" s="22" t="s">
        <v>13</v>
      </c>
      <c r="BM14" s="22" t="s">
        <v>14</v>
      </c>
      <c r="BN14" s="24" t="s">
        <v>15</v>
      </c>
      <c r="BO14" s="5" t="s">
        <v>16</v>
      </c>
      <c r="BP14" s="22" t="s">
        <v>11</v>
      </c>
      <c r="BQ14" s="3" t="s">
        <v>2</v>
      </c>
      <c r="BR14" s="12"/>
      <c r="BT14" s="12"/>
      <c r="BU14" s="258" t="s">
        <v>7</v>
      </c>
      <c r="BV14" s="53" t="s">
        <v>12</v>
      </c>
      <c r="BW14" s="259" t="s">
        <v>13</v>
      </c>
      <c r="BX14" s="797" t="s">
        <v>14</v>
      </c>
      <c r="BY14" s="797"/>
      <c r="BZ14" s="258" t="s">
        <v>342</v>
      </c>
      <c r="CA14" s="273" t="s">
        <v>16</v>
      </c>
      <c r="CB14" s="260" t="s">
        <v>97</v>
      </c>
      <c r="CC14" s="271" t="s">
        <v>2</v>
      </c>
      <c r="CD14" s="12"/>
      <c r="CF14" s="12"/>
      <c r="CG14" s="258" t="s">
        <v>7</v>
      </c>
      <c r="CH14" s="53" t="s">
        <v>12</v>
      </c>
      <c r="CI14" s="259" t="s">
        <v>13</v>
      </c>
      <c r="CJ14" s="797" t="s">
        <v>14</v>
      </c>
      <c r="CK14" s="797"/>
      <c r="CL14" s="258" t="s">
        <v>342</v>
      </c>
      <c r="CM14" s="273" t="s">
        <v>16</v>
      </c>
      <c r="CN14" s="260" t="s">
        <v>97</v>
      </c>
      <c r="CO14" s="271" t="s">
        <v>2</v>
      </c>
      <c r="CP14" s="12"/>
      <c r="CR14" s="12"/>
      <c r="CS14" s="258" t="s">
        <v>7</v>
      </c>
      <c r="CT14" s="53" t="s">
        <v>12</v>
      </c>
      <c r="CU14" s="259" t="s">
        <v>13</v>
      </c>
      <c r="CV14" s="797" t="s">
        <v>14</v>
      </c>
      <c r="CW14" s="797"/>
      <c r="CX14" s="258" t="s">
        <v>342</v>
      </c>
      <c r="CY14" s="273" t="s">
        <v>16</v>
      </c>
      <c r="CZ14" s="260" t="s">
        <v>97</v>
      </c>
      <c r="DA14" s="271" t="s">
        <v>2</v>
      </c>
      <c r="DB14" s="12"/>
      <c r="DD14" s="12"/>
      <c r="DE14" s="258" t="s">
        <v>7</v>
      </c>
      <c r="DF14" s="53" t="s">
        <v>12</v>
      </c>
      <c r="DG14" s="259" t="s">
        <v>13</v>
      </c>
      <c r="DH14" s="797" t="s">
        <v>14</v>
      </c>
      <c r="DI14" s="797"/>
      <c r="DJ14" s="258" t="s">
        <v>342</v>
      </c>
      <c r="DK14" s="273" t="s">
        <v>16</v>
      </c>
      <c r="DL14" s="260" t="s">
        <v>97</v>
      </c>
      <c r="DM14" s="271" t="s">
        <v>2</v>
      </c>
      <c r="DN14" s="12"/>
      <c r="DP14" s="12"/>
      <c r="DQ14" s="258" t="s">
        <v>7</v>
      </c>
      <c r="DR14" s="53" t="s">
        <v>12</v>
      </c>
      <c r="DS14" s="259" t="s">
        <v>13</v>
      </c>
      <c r="DT14" s="797" t="s">
        <v>14</v>
      </c>
      <c r="DU14" s="797"/>
      <c r="DV14" s="258" t="s">
        <v>342</v>
      </c>
      <c r="DW14" s="273" t="s">
        <v>16</v>
      </c>
      <c r="DX14" s="260" t="s">
        <v>97</v>
      </c>
      <c r="DY14" s="271" t="s">
        <v>2</v>
      </c>
      <c r="DZ14" s="12"/>
      <c r="EB14" s="12"/>
      <c r="EC14" s="258" t="s">
        <v>7</v>
      </c>
      <c r="ED14" s="53" t="s">
        <v>12</v>
      </c>
      <c r="EE14" s="259" t="s">
        <v>13</v>
      </c>
      <c r="EF14" s="797" t="s">
        <v>14</v>
      </c>
      <c r="EG14" s="797"/>
      <c r="EH14" s="258" t="s">
        <v>342</v>
      </c>
      <c r="EI14" s="273" t="s">
        <v>16</v>
      </c>
      <c r="EJ14" s="260" t="s">
        <v>97</v>
      </c>
      <c r="EK14" s="271" t="s">
        <v>2</v>
      </c>
      <c r="EL14" s="12"/>
      <c r="EN14" s="12"/>
      <c r="EO14" s="258" t="s">
        <v>7</v>
      </c>
      <c r="EP14" s="53" t="s">
        <v>12</v>
      </c>
      <c r="EQ14" s="259" t="s">
        <v>13</v>
      </c>
      <c r="ER14" s="797" t="s">
        <v>14</v>
      </c>
      <c r="ES14" s="797"/>
      <c r="ET14" s="258" t="s">
        <v>342</v>
      </c>
      <c r="EU14" s="273" t="s">
        <v>16</v>
      </c>
      <c r="EV14" s="260" t="s">
        <v>97</v>
      </c>
      <c r="EW14" s="271" t="s">
        <v>2</v>
      </c>
      <c r="EX14" s="12"/>
      <c r="FA14" s="126">
        <v>1947.394</v>
      </c>
    </row>
    <row r="15" spans="1:240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8"/>
      <c r="BC15" s="23"/>
      <c r="BD15" s="274"/>
      <c r="BE15" s="8"/>
      <c r="BF15" s="8"/>
      <c r="BG15" s="12"/>
      <c r="BI15" s="12"/>
      <c r="BJ15" s="23"/>
      <c r="BK15" s="8"/>
      <c r="BL15" s="8"/>
      <c r="BM15" s="8"/>
      <c r="BN15" s="23"/>
      <c r="BO15" s="23"/>
      <c r="BP15" s="8"/>
      <c r="BQ15" s="8"/>
      <c r="BR15" s="12"/>
      <c r="BT15" s="12"/>
      <c r="BU15" s="23"/>
      <c r="BV15" s="8"/>
      <c r="BW15" s="8"/>
      <c r="BX15" s="8"/>
      <c r="BY15" s="8"/>
      <c r="BZ15" s="23"/>
      <c r="CA15" s="274"/>
      <c r="CB15" s="8"/>
      <c r="CC15" s="8"/>
      <c r="CD15" s="12"/>
      <c r="CF15" s="12"/>
      <c r="CG15" s="23"/>
      <c r="CH15" s="8"/>
      <c r="CI15" s="8"/>
      <c r="CJ15" s="8"/>
      <c r="CK15" s="8"/>
      <c r="CL15" s="23"/>
      <c r="CM15" s="274"/>
      <c r="CN15" s="8"/>
      <c r="CO15" s="8"/>
      <c r="CP15" s="12"/>
      <c r="CR15" s="12"/>
      <c r="CS15" s="23"/>
      <c r="CT15" s="8"/>
      <c r="CU15" s="8"/>
      <c r="CV15" s="8"/>
      <c r="CW15" s="8"/>
      <c r="CX15" s="23"/>
      <c r="CY15" s="274"/>
      <c r="CZ15" s="8"/>
      <c r="DA15" s="8"/>
      <c r="DB15" s="12"/>
      <c r="DD15" s="12"/>
      <c r="DE15" s="23"/>
      <c r="DF15" s="8"/>
      <c r="DG15" s="8"/>
      <c r="DH15" s="8"/>
      <c r="DI15" s="8"/>
      <c r="DJ15" s="23"/>
      <c r="DK15" s="274"/>
      <c r="DL15" s="8"/>
      <c r="DM15" s="8"/>
      <c r="DN15" s="12"/>
      <c r="DP15" s="12"/>
      <c r="DQ15" s="23"/>
      <c r="DR15" s="787"/>
      <c r="DS15" s="8"/>
      <c r="DT15" s="8"/>
      <c r="DU15" s="8"/>
      <c r="DV15" s="23"/>
      <c r="DW15" s="274"/>
      <c r="DX15" s="8"/>
      <c r="DY15" s="8"/>
      <c r="DZ15" s="12"/>
      <c r="EB15" s="12"/>
      <c r="EC15" s="23"/>
      <c r="ED15" s="8"/>
      <c r="EE15" s="8"/>
      <c r="EF15" s="8"/>
      <c r="EG15" s="8"/>
      <c r="EH15" s="23"/>
      <c r="EI15" s="274"/>
      <c r="EJ15" s="8"/>
      <c r="EK15" s="8"/>
      <c r="EL15" s="12"/>
      <c r="EN15" s="12"/>
      <c r="EO15" s="23"/>
      <c r="EP15" s="8"/>
      <c r="EQ15" s="8"/>
      <c r="ER15" s="8"/>
      <c r="ES15" s="8"/>
      <c r="ET15" s="23"/>
      <c r="EU15" s="274"/>
      <c r="EV15" s="8"/>
      <c r="EW15" s="8"/>
      <c r="EX15" s="12"/>
    </row>
    <row r="16" spans="1:240" s="4" customFormat="1" ht="18" x14ac:dyDescent="0.3">
      <c r="A16" s="12"/>
      <c r="B16" s="267" t="s">
        <v>337</v>
      </c>
      <c r="C16" s="141"/>
      <c r="D16" s="142">
        <v>32923.94</v>
      </c>
      <c r="E16" s="792"/>
      <c r="F16" s="792"/>
      <c r="G16" s="143"/>
      <c r="H16" s="275"/>
      <c r="I16" s="144"/>
      <c r="J16" s="272">
        <f>C10+C11+C12-D16+E10+E11+E12+C13</f>
        <v>5774</v>
      </c>
      <c r="K16" s="12"/>
      <c r="M16" s="12"/>
      <c r="N16" s="267" t="s">
        <v>337</v>
      </c>
      <c r="O16" s="141">
        <v>45468</v>
      </c>
      <c r="P16" s="142">
        <v>10000</v>
      </c>
      <c r="Q16" s="792"/>
      <c r="R16" s="792"/>
      <c r="S16" s="143">
        <v>20866</v>
      </c>
      <c r="T16" s="275"/>
      <c r="U16" s="144"/>
      <c r="V16" s="272">
        <f>O10+O11+O12-P16+Q10+Q11+Q12+O13</f>
        <v>30695.33</v>
      </c>
      <c r="W16" s="12"/>
      <c r="Y16" s="12"/>
      <c r="Z16" s="267" t="s">
        <v>337</v>
      </c>
      <c r="AA16" s="141">
        <v>45477</v>
      </c>
      <c r="AB16" s="142">
        <v>5000</v>
      </c>
      <c r="AC16" s="792"/>
      <c r="AD16" s="792"/>
      <c r="AE16" s="143">
        <v>20887</v>
      </c>
      <c r="AF16" s="275"/>
      <c r="AG16" s="144"/>
      <c r="AH16" s="272">
        <f>AA10+AA11+AA12-AB16+AC10+AC11+AC12+AA13</f>
        <v>35695.33</v>
      </c>
      <c r="AI16" s="12"/>
      <c r="AK16" s="12"/>
      <c r="AL16" s="267" t="s">
        <v>337</v>
      </c>
      <c r="AM16" s="141">
        <v>45432</v>
      </c>
      <c r="AN16" s="142">
        <v>9001.2999999999993</v>
      </c>
      <c r="AO16" s="792"/>
      <c r="AP16" s="792"/>
      <c r="AQ16" s="143">
        <v>20778</v>
      </c>
      <c r="AR16" s="275"/>
      <c r="AS16" s="144"/>
      <c r="AT16" s="272">
        <f>AM10+AM11+AM12-AN16+AO10+AO11+AO12+AM13</f>
        <v>27845.34</v>
      </c>
      <c r="AU16" s="12"/>
      <c r="AW16" s="12"/>
      <c r="AX16" s="267" t="s">
        <v>337</v>
      </c>
      <c r="AY16" s="141">
        <v>45489</v>
      </c>
      <c r="AZ16" s="142">
        <v>5000</v>
      </c>
      <c r="BA16" s="792"/>
      <c r="BB16" s="792"/>
      <c r="BC16" s="143">
        <v>20916</v>
      </c>
      <c r="BD16" s="275"/>
      <c r="BE16" s="144"/>
      <c r="BF16" s="272">
        <f>AY10+AY11+AY12-AZ16+BA10+BA11+BA12+AY13</f>
        <v>35695.33</v>
      </c>
      <c r="BG16" s="12"/>
      <c r="BI16" s="12"/>
      <c r="BJ16" s="33" t="s">
        <v>8</v>
      </c>
      <c r="BK16" s="34">
        <v>44792</v>
      </c>
      <c r="BL16" s="35">
        <v>29923.94</v>
      </c>
      <c r="BM16" s="38"/>
      <c r="BN16" s="21">
        <v>19600</v>
      </c>
      <c r="BO16" s="6"/>
      <c r="BP16" s="36"/>
      <c r="BQ16" s="37">
        <f>BK10+BK11+BK12-BL16+BM10+BM11</f>
        <v>3011.0000000000036</v>
      </c>
      <c r="BR16" s="12"/>
      <c r="BT16" s="12"/>
      <c r="BU16" s="267" t="s">
        <v>337</v>
      </c>
      <c r="BV16" s="141">
        <v>45481</v>
      </c>
      <c r="BW16" s="142">
        <v>10000</v>
      </c>
      <c r="BX16" s="792"/>
      <c r="BY16" s="792"/>
      <c r="BZ16" s="143"/>
      <c r="CA16" s="275"/>
      <c r="CB16" s="144"/>
      <c r="CC16" s="272">
        <f>BV10+BV11+BV12-BW16+BX10+BX11+BX12+BV13</f>
        <v>30695.33</v>
      </c>
      <c r="CD16" s="12"/>
      <c r="CF16" s="12"/>
      <c r="CG16" s="267" t="s">
        <v>337</v>
      </c>
      <c r="CH16" s="141">
        <v>45470</v>
      </c>
      <c r="CI16" s="142">
        <v>32923.94</v>
      </c>
      <c r="CJ16" s="792"/>
      <c r="CK16" s="792"/>
      <c r="CL16" s="143">
        <v>20874</v>
      </c>
      <c r="CM16" s="275"/>
      <c r="CN16" s="144"/>
      <c r="CO16" s="272">
        <f>CH10+CH11+CH12-CI16+CJ10+CJ11+CJ12+CH13</f>
        <v>5774</v>
      </c>
      <c r="CP16" s="12"/>
      <c r="CR16" s="12"/>
      <c r="CS16" s="267" t="s">
        <v>337</v>
      </c>
      <c r="CT16" s="141">
        <v>45499</v>
      </c>
      <c r="CU16" s="142">
        <v>31925.24</v>
      </c>
      <c r="CV16" s="792"/>
      <c r="CW16" s="792"/>
      <c r="CX16" s="143">
        <v>20935</v>
      </c>
      <c r="CY16" s="275"/>
      <c r="CZ16" s="144"/>
      <c r="DA16" s="272">
        <f>CT10+CT11+CT12-CU16+CV10+CV11+CV12+CT13</f>
        <v>5774.0000000000036</v>
      </c>
      <c r="DB16" s="12"/>
      <c r="DD16" s="12"/>
      <c r="DE16" s="267" t="s">
        <v>337</v>
      </c>
      <c r="DF16" s="141">
        <v>45499</v>
      </c>
      <c r="DG16" s="142">
        <v>5000</v>
      </c>
      <c r="DH16" s="792"/>
      <c r="DI16" s="792"/>
      <c r="DJ16" s="143">
        <v>20934</v>
      </c>
      <c r="DK16" s="275"/>
      <c r="DL16" s="144"/>
      <c r="DM16" s="272">
        <f>DF10+DF11+DF12-DG16+DH10+DH11+DH12+DF13</f>
        <v>35695.33</v>
      </c>
      <c r="DN16" s="12"/>
      <c r="DP16" s="12"/>
      <c r="DQ16" s="267" t="s">
        <v>337</v>
      </c>
      <c r="DR16" s="141">
        <v>45467</v>
      </c>
      <c r="DS16" s="142">
        <v>32923.94</v>
      </c>
      <c r="DT16" s="792"/>
      <c r="DU16" s="792"/>
      <c r="DV16" s="143">
        <v>20862</v>
      </c>
      <c r="DW16" s="275"/>
      <c r="DX16" s="144"/>
      <c r="DY16" s="272">
        <f>DR10+DR11+DR12-DS16+DT10+DT11+DT12+DR13</f>
        <v>5774</v>
      </c>
      <c r="DZ16" s="12"/>
      <c r="EB16" s="12"/>
      <c r="EC16" s="267" t="s">
        <v>337</v>
      </c>
      <c r="ED16" s="141">
        <v>45478</v>
      </c>
      <c r="EE16" s="142">
        <v>5000</v>
      </c>
      <c r="EF16" s="792"/>
      <c r="EG16" s="792"/>
      <c r="EH16" s="143">
        <v>20890</v>
      </c>
      <c r="EI16" s="275"/>
      <c r="EJ16" s="144"/>
      <c r="EK16" s="272">
        <f>ED10+ED11+ED12-EE16+EF10+EF11+EF12+ED13</f>
        <v>35695.33</v>
      </c>
      <c r="EL16" s="12"/>
      <c r="EN16" s="12"/>
      <c r="EO16" s="267" t="s">
        <v>337</v>
      </c>
      <c r="EP16" s="141">
        <v>45481</v>
      </c>
      <c r="EQ16" s="142">
        <v>5000</v>
      </c>
      <c r="ER16" s="792"/>
      <c r="ES16" s="792"/>
      <c r="ET16" s="143">
        <v>20898</v>
      </c>
      <c r="EU16" s="275"/>
      <c r="EV16" s="144"/>
      <c r="EW16" s="272">
        <f>EP10+EP11+EP12-EQ16+ER10+ER11+ER12+EP13</f>
        <v>35695.33</v>
      </c>
      <c r="EX16" s="12"/>
      <c r="FA16" s="127">
        <v>9</v>
      </c>
      <c r="FB16" s="4" t="s">
        <v>213</v>
      </c>
      <c r="FE16" s="39"/>
      <c r="FF16" s="40"/>
      <c r="FG16" s="40"/>
      <c r="FP16" s="39"/>
      <c r="FQ16" s="40"/>
      <c r="FR16" s="40"/>
      <c r="GA16" s="39"/>
      <c r="GB16" s="40"/>
      <c r="GC16" s="40"/>
      <c r="GL16" s="39"/>
      <c r="GM16" s="40"/>
      <c r="GN16" s="40"/>
      <c r="GW16" s="39"/>
      <c r="GX16" s="40"/>
      <c r="GY16" s="40"/>
      <c r="HH16" s="39"/>
      <c r="HI16" s="40"/>
      <c r="HJ16" s="40"/>
      <c r="HS16" s="39"/>
      <c r="HT16" s="40"/>
      <c r="HU16" s="40"/>
      <c r="ID16" s="39"/>
      <c r="IE16" s="40"/>
      <c r="IF16" s="40"/>
    </row>
    <row r="17" spans="1:240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8"/>
      <c r="BC17" s="41"/>
      <c r="BD17" s="276"/>
      <c r="BE17" s="43"/>
      <c r="BF17" s="10"/>
      <c r="BG17" s="12"/>
      <c r="BI17" s="12"/>
      <c r="BJ17" s="7"/>
      <c r="BK17" s="8"/>
      <c r="BL17" s="8"/>
      <c r="BM17" s="8"/>
      <c r="BN17" s="41"/>
      <c r="BO17" s="42"/>
      <c r="BP17" s="43"/>
      <c r="BQ17" s="8"/>
      <c r="BR17" s="12"/>
      <c r="BT17" s="12"/>
      <c r="BU17" s="7"/>
      <c r="BV17" s="8"/>
      <c r="BW17" s="8"/>
      <c r="BX17" s="8"/>
      <c r="BY17" s="8"/>
      <c r="BZ17" s="41"/>
      <c r="CA17" s="276"/>
      <c r="CB17" s="43"/>
      <c r="CC17" s="10"/>
      <c r="CD17" s="12"/>
      <c r="CF17" s="12"/>
      <c r="CG17" s="7"/>
      <c r="CH17" s="8"/>
      <c r="CI17" s="8"/>
      <c r="CJ17" s="8"/>
      <c r="CK17" s="8"/>
      <c r="CL17" s="41"/>
      <c r="CM17" s="276"/>
      <c r="CN17" s="43"/>
      <c r="CO17" s="10"/>
      <c r="CP17" s="12"/>
      <c r="CR17" s="12"/>
      <c r="CS17" s="7"/>
      <c r="CT17" s="8"/>
      <c r="CU17" s="8"/>
      <c r="CV17" s="8"/>
      <c r="CW17" s="8"/>
      <c r="CX17" s="41"/>
      <c r="CY17" s="276"/>
      <c r="CZ17" s="43"/>
      <c r="DA17" s="10"/>
      <c r="DB17" s="12"/>
      <c r="DD17" s="12"/>
      <c r="DE17" s="7"/>
      <c r="DF17" s="8"/>
      <c r="DG17" s="8"/>
      <c r="DH17" s="8"/>
      <c r="DI17" s="8"/>
      <c r="DJ17" s="41"/>
      <c r="DK17" s="276"/>
      <c r="DL17" s="43"/>
      <c r="DM17" s="10"/>
      <c r="DN17" s="12"/>
      <c r="DP17" s="12"/>
      <c r="DQ17" s="7"/>
      <c r="DR17" s="8"/>
      <c r="DS17" s="8"/>
      <c r="DT17" s="8"/>
      <c r="DU17" s="8"/>
      <c r="DV17" s="41"/>
      <c r="DW17" s="276"/>
      <c r="DX17" s="43"/>
      <c r="DY17" s="10"/>
      <c r="DZ17" s="12"/>
      <c r="EB17" s="12"/>
      <c r="EC17" s="7"/>
      <c r="ED17" s="8"/>
      <c r="EE17" s="8"/>
      <c r="EF17" s="8"/>
      <c r="EG17" s="8"/>
      <c r="EH17" s="41"/>
      <c r="EI17" s="276"/>
      <c r="EJ17" s="43"/>
      <c r="EK17" s="10"/>
      <c r="EL17" s="12"/>
      <c r="EN17" s="12"/>
      <c r="EO17" s="7"/>
      <c r="EP17" s="8"/>
      <c r="EQ17" s="8"/>
      <c r="ER17" s="8"/>
      <c r="ES17" s="8"/>
      <c r="ET17" s="41"/>
      <c r="EU17" s="276"/>
      <c r="EV17" s="43"/>
      <c r="EW17" s="10"/>
      <c r="EX17" s="12"/>
      <c r="FE17" s="39"/>
      <c r="FF17" s="40"/>
      <c r="FG17" s="40"/>
      <c r="FP17" s="39"/>
      <c r="FQ17" s="40"/>
      <c r="FR17" s="40"/>
      <c r="GA17" s="39"/>
      <c r="GB17" s="40"/>
      <c r="GC17" s="40"/>
      <c r="GL17" s="39"/>
      <c r="GM17" s="40"/>
      <c r="GN17" s="40"/>
      <c r="GW17" s="39"/>
      <c r="GX17" s="40"/>
      <c r="GY17" s="40"/>
      <c r="HH17" s="39"/>
      <c r="HI17" s="40"/>
      <c r="HJ17" s="40"/>
      <c r="HS17" s="39"/>
      <c r="HT17" s="40"/>
      <c r="HU17" s="40"/>
      <c r="ID17" s="39"/>
      <c r="IE17" s="40"/>
      <c r="IF17" s="40"/>
    </row>
    <row r="18" spans="1:240" s="4" customFormat="1" ht="15.6" customHeight="1" x14ac:dyDescent="0.3">
      <c r="A18" s="12"/>
      <c r="B18" s="267" t="s">
        <v>338</v>
      </c>
      <c r="C18" s="141"/>
      <c r="D18" s="142">
        <v>5774</v>
      </c>
      <c r="E18" s="792"/>
      <c r="F18" s="792"/>
      <c r="G18" s="143"/>
      <c r="H18" s="275"/>
      <c r="I18" s="144"/>
      <c r="J18" s="272">
        <f>J16-D18</f>
        <v>0</v>
      </c>
      <c r="K18" s="12"/>
      <c r="M18" s="12"/>
      <c r="N18" s="267" t="s">
        <v>338</v>
      </c>
      <c r="O18" s="141">
        <v>45468</v>
      </c>
      <c r="P18" s="142">
        <v>5774</v>
      </c>
      <c r="Q18" s="792"/>
      <c r="R18" s="792"/>
      <c r="S18" s="143">
        <v>5509</v>
      </c>
      <c r="T18" s="275"/>
      <c r="U18" s="144"/>
      <c r="V18" s="272">
        <f>V16-P18</f>
        <v>24921.33</v>
      </c>
      <c r="W18" s="12"/>
      <c r="Y18" s="12"/>
      <c r="Z18" s="267" t="s">
        <v>338</v>
      </c>
      <c r="AA18" s="141">
        <v>45506</v>
      </c>
      <c r="AB18" s="142">
        <v>5000</v>
      </c>
      <c r="AC18" s="792"/>
      <c r="AD18" s="792"/>
      <c r="AE18" s="143">
        <v>5631</v>
      </c>
      <c r="AF18" s="277">
        <f>AA11-AB18</f>
        <v>774</v>
      </c>
      <c r="AG18" s="144"/>
      <c r="AH18" s="272">
        <f>AH16-AB18</f>
        <v>30695.33</v>
      </c>
      <c r="AI18" s="12"/>
      <c r="AK18" s="12"/>
      <c r="AL18" s="267" t="s">
        <v>338</v>
      </c>
      <c r="AM18" s="141">
        <v>45474</v>
      </c>
      <c r="AN18" s="142">
        <v>5774</v>
      </c>
      <c r="AO18" s="792"/>
      <c r="AP18" s="792"/>
      <c r="AQ18" s="143">
        <v>5528</v>
      </c>
      <c r="AR18" s="275"/>
      <c r="AS18" s="144"/>
      <c r="AT18" s="272">
        <f>AT16-AN18</f>
        <v>22071.34</v>
      </c>
      <c r="AU18" s="12"/>
      <c r="AW18" s="12"/>
      <c r="AX18" s="267" t="s">
        <v>338</v>
      </c>
      <c r="AY18" s="141">
        <v>45489</v>
      </c>
      <c r="AZ18" s="142">
        <v>5774</v>
      </c>
      <c r="BA18" s="792"/>
      <c r="BB18" s="792"/>
      <c r="BC18" s="143">
        <v>5573</v>
      </c>
      <c r="BD18" s="275"/>
      <c r="BE18" s="144"/>
      <c r="BF18" s="272">
        <f>BF16-AZ18</f>
        <v>29921.33</v>
      </c>
      <c r="BG18" s="12"/>
      <c r="BI18" s="12"/>
      <c r="BJ18" s="33" t="s">
        <v>19</v>
      </c>
      <c r="BK18" s="34"/>
      <c r="BL18" s="35"/>
      <c r="BM18" s="38"/>
      <c r="BN18" s="21"/>
      <c r="BO18" s="6"/>
      <c r="BP18" s="36"/>
      <c r="BQ18" s="37">
        <f>BQ16-BL18</f>
        <v>3011.0000000000036</v>
      </c>
      <c r="BR18" s="12"/>
      <c r="BT18" s="12"/>
      <c r="BU18" s="267" t="s">
        <v>338</v>
      </c>
      <c r="BV18" s="141"/>
      <c r="BW18" s="142"/>
      <c r="BX18" s="792"/>
      <c r="BY18" s="792"/>
      <c r="BZ18" s="143"/>
      <c r="CA18" s="277">
        <v>5774</v>
      </c>
      <c r="CB18" s="144"/>
      <c r="CC18" s="272">
        <f>CC16-BW18</f>
        <v>30695.33</v>
      </c>
      <c r="CD18" s="12"/>
      <c r="CF18" s="12"/>
      <c r="CG18" s="267" t="s">
        <v>338</v>
      </c>
      <c r="CH18" s="141">
        <v>45478</v>
      </c>
      <c r="CI18" s="142">
        <v>5774</v>
      </c>
      <c r="CJ18" s="792"/>
      <c r="CK18" s="792"/>
      <c r="CL18" s="143">
        <v>5540</v>
      </c>
      <c r="CM18" s="275"/>
      <c r="CN18" s="144"/>
      <c r="CO18" s="272">
        <f>CO16-CI18</f>
        <v>0</v>
      </c>
      <c r="CP18" s="12"/>
      <c r="CR18" s="12"/>
      <c r="CS18" s="267" t="s">
        <v>338</v>
      </c>
      <c r="CT18" s="141">
        <v>45499</v>
      </c>
      <c r="CU18" s="142">
        <v>5774</v>
      </c>
      <c r="CV18" s="792"/>
      <c r="CW18" s="792"/>
      <c r="CX18" s="143">
        <v>5616</v>
      </c>
      <c r="CY18" s="275"/>
      <c r="CZ18" s="144"/>
      <c r="DA18" s="272">
        <f>DA16-CU18</f>
        <v>0</v>
      </c>
      <c r="DB18" s="12"/>
      <c r="DD18" s="12"/>
      <c r="DE18" s="267" t="s">
        <v>338</v>
      </c>
      <c r="DF18" s="141">
        <v>45499</v>
      </c>
      <c r="DG18" s="142">
        <v>5775</v>
      </c>
      <c r="DH18" s="792"/>
      <c r="DI18" s="792"/>
      <c r="DJ18" s="143">
        <v>5615</v>
      </c>
      <c r="DK18" s="275"/>
      <c r="DL18" s="144"/>
      <c r="DM18" s="272">
        <f>DM16-DG18</f>
        <v>29920.33</v>
      </c>
      <c r="DN18" s="12"/>
      <c r="DP18" s="12"/>
      <c r="DQ18" s="267" t="s">
        <v>338</v>
      </c>
      <c r="DR18" s="141">
        <v>45467</v>
      </c>
      <c r="DS18" s="142">
        <v>5774</v>
      </c>
      <c r="DT18" s="792"/>
      <c r="DU18" s="792"/>
      <c r="DV18" s="143">
        <v>5505</v>
      </c>
      <c r="DW18" s="275"/>
      <c r="DX18" s="144"/>
      <c r="DY18" s="272">
        <f>DY16-DS18</f>
        <v>0</v>
      </c>
      <c r="DZ18" s="12"/>
      <c r="EB18" s="12"/>
      <c r="EC18" s="267" t="s">
        <v>338</v>
      </c>
      <c r="ED18" s="141">
        <v>45478</v>
      </c>
      <c r="EE18" s="142">
        <v>5774</v>
      </c>
      <c r="EF18" s="792"/>
      <c r="EG18" s="792"/>
      <c r="EH18" s="143">
        <v>5542</v>
      </c>
      <c r="EI18" s="275"/>
      <c r="EJ18" s="144"/>
      <c r="EK18" s="272">
        <f>EK16-EE18</f>
        <v>29921.33</v>
      </c>
      <c r="EL18" s="12"/>
      <c r="EN18" s="12"/>
      <c r="EO18" s="267" t="s">
        <v>338</v>
      </c>
      <c r="EP18" s="141">
        <v>45481</v>
      </c>
      <c r="EQ18" s="142">
        <v>5774</v>
      </c>
      <c r="ER18" s="792"/>
      <c r="ES18" s="792"/>
      <c r="ET18" s="143">
        <v>5553</v>
      </c>
      <c r="EU18" s="275"/>
      <c r="EV18" s="144"/>
      <c r="EW18" s="272">
        <f>EW16-EQ18</f>
        <v>29921.33</v>
      </c>
      <c r="EX18" s="12"/>
      <c r="FA18" s="793">
        <f>FA14*FA16</f>
        <v>17526.545999999998</v>
      </c>
      <c r="FE18" s="39"/>
      <c r="FF18" s="40"/>
      <c r="FG18" s="40"/>
      <c r="FP18" s="39"/>
      <c r="FQ18" s="40"/>
      <c r="FR18" s="40"/>
      <c r="GA18" s="39"/>
      <c r="GB18" s="40"/>
      <c r="GC18" s="40"/>
      <c r="GL18" s="39"/>
      <c r="GM18" s="40"/>
      <c r="GN18" s="40"/>
      <c r="GW18" s="39"/>
      <c r="GX18" s="40"/>
      <c r="GY18" s="40"/>
      <c r="HH18" s="39"/>
      <c r="HI18" s="40"/>
      <c r="HJ18" s="40"/>
      <c r="HS18" s="39"/>
      <c r="HT18" s="40"/>
      <c r="HU18" s="40"/>
      <c r="ID18" s="39"/>
      <c r="IE18" s="40"/>
      <c r="IF18" s="40"/>
    </row>
    <row r="19" spans="1:240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8"/>
      <c r="BC19" s="41"/>
      <c r="BD19" s="276"/>
      <c r="BE19" s="43"/>
      <c r="BF19" s="10"/>
      <c r="BG19" s="12"/>
      <c r="BI19" s="12"/>
      <c r="BJ19" s="7"/>
      <c r="BK19" s="8"/>
      <c r="BL19" s="8"/>
      <c r="BM19" s="8"/>
      <c r="BN19" s="41"/>
      <c r="BO19" s="42"/>
      <c r="BP19" s="43"/>
      <c r="BQ19" s="8"/>
      <c r="BR19" s="12"/>
      <c r="BT19" s="12"/>
      <c r="BU19" s="7"/>
      <c r="BV19" s="8"/>
      <c r="BW19" s="8"/>
      <c r="BX19" s="8"/>
      <c r="BY19" s="8"/>
      <c r="BZ19" s="41"/>
      <c r="CA19" s="276"/>
      <c r="CB19" s="43"/>
      <c r="CC19" s="10"/>
      <c r="CD19" s="12"/>
      <c r="CF19" s="12"/>
      <c r="CG19" s="7"/>
      <c r="CH19" s="8"/>
      <c r="CI19" s="8"/>
      <c r="CJ19" s="8"/>
      <c r="CK19" s="8"/>
      <c r="CL19" s="41"/>
      <c r="CM19" s="276"/>
      <c r="CN19" s="43"/>
      <c r="CO19" s="10"/>
      <c r="CP19" s="12"/>
      <c r="CR19" s="12"/>
      <c r="CS19" s="7"/>
      <c r="CT19" s="8"/>
      <c r="CU19" s="8"/>
      <c r="CV19" s="8"/>
      <c r="CW19" s="8"/>
      <c r="CX19" s="41"/>
      <c r="CY19" s="276"/>
      <c r="CZ19" s="43"/>
      <c r="DA19" s="10"/>
      <c r="DB19" s="12"/>
      <c r="DD19" s="12"/>
      <c r="DE19" s="7"/>
      <c r="DF19" s="8"/>
      <c r="DG19" s="8"/>
      <c r="DH19" s="8"/>
      <c r="DI19" s="8"/>
      <c r="DJ19" s="41"/>
      <c r="DK19" s="276"/>
      <c r="DL19" s="43"/>
      <c r="DM19" s="10"/>
      <c r="DN19" s="12"/>
      <c r="DP19" s="12"/>
      <c r="DQ19" s="7"/>
      <c r="DR19" s="8"/>
      <c r="DS19" s="8"/>
      <c r="DT19" s="8"/>
      <c r="DU19" s="8"/>
      <c r="DV19" s="41"/>
      <c r="DW19" s="276"/>
      <c r="DX19" s="43"/>
      <c r="DY19" s="10"/>
      <c r="DZ19" s="12"/>
      <c r="EB19" s="12"/>
      <c r="EC19" s="7"/>
      <c r="ED19" s="8"/>
      <c r="EE19" s="8"/>
      <c r="EF19" s="8"/>
      <c r="EG19" s="8"/>
      <c r="EH19" s="41"/>
      <c r="EI19" s="276"/>
      <c r="EJ19" s="43"/>
      <c r="EK19" s="10"/>
      <c r="EL19" s="12"/>
      <c r="EN19" s="12"/>
      <c r="EO19" s="7"/>
      <c r="EP19" s="8"/>
      <c r="EQ19" s="8"/>
      <c r="ER19" s="8"/>
      <c r="ES19" s="8"/>
      <c r="ET19" s="41"/>
      <c r="EU19" s="276"/>
      <c r="EV19" s="43"/>
      <c r="EW19" s="10"/>
      <c r="EX19" s="12"/>
      <c r="FA19" s="793"/>
      <c r="FE19" s="39"/>
      <c r="FF19" s="40"/>
      <c r="FG19" s="40"/>
      <c r="FP19" s="39"/>
      <c r="FQ19" s="40"/>
      <c r="FR19" s="40"/>
      <c r="GA19" s="39"/>
      <c r="GB19" s="40"/>
      <c r="GC19" s="40"/>
      <c r="GL19" s="39"/>
      <c r="GM19" s="40"/>
      <c r="GN19" s="40"/>
      <c r="GW19" s="39"/>
      <c r="GX19" s="40"/>
      <c r="GY19" s="40"/>
      <c r="HH19" s="39"/>
      <c r="HI19" s="40"/>
      <c r="HJ19" s="40"/>
      <c r="HS19" s="39"/>
      <c r="HT19" s="40"/>
      <c r="HU19" s="40"/>
      <c r="ID19" s="39"/>
      <c r="IE19" s="40"/>
      <c r="IF19" s="40"/>
    </row>
    <row r="20" spans="1:240" s="4" customFormat="1" ht="15.6" customHeight="1" x14ac:dyDescent="0.3">
      <c r="A20" s="12"/>
      <c r="B20" s="145">
        <v>45502</v>
      </c>
      <c r="C20" s="141"/>
      <c r="D20" s="142"/>
      <c r="E20" s="142"/>
      <c r="F20" s="142"/>
      <c r="G20" s="143"/>
      <c r="H20" s="277"/>
      <c r="I20" s="144"/>
      <c r="J20" s="272">
        <f>J18-D20</f>
        <v>0</v>
      </c>
      <c r="K20" s="12"/>
      <c r="M20" s="12"/>
      <c r="N20" s="145">
        <v>45502</v>
      </c>
      <c r="O20" s="141"/>
      <c r="P20" s="142"/>
      <c r="Q20" s="142"/>
      <c r="R20" s="142"/>
      <c r="S20" s="143"/>
      <c r="T20" s="277">
        <v>2500</v>
      </c>
      <c r="U20" s="144"/>
      <c r="V20" s="272">
        <f>V18-P20</f>
        <v>24921.33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>
        <v>3000</v>
      </c>
      <c r="AG20" s="144"/>
      <c r="AH20" s="272">
        <f>AH18-AB20</f>
        <v>30695.33</v>
      </c>
      <c r="AI20" s="12"/>
      <c r="AK20" s="12"/>
      <c r="AL20" s="145">
        <v>45502</v>
      </c>
      <c r="AM20" s="141">
        <v>45505</v>
      </c>
      <c r="AN20" s="142">
        <v>2500</v>
      </c>
      <c r="AO20" s="142"/>
      <c r="AP20" s="142"/>
      <c r="AQ20" s="143">
        <v>20948</v>
      </c>
      <c r="AR20" s="277"/>
      <c r="AS20" s="144"/>
      <c r="AT20" s="272">
        <f>AT18-AN20</f>
        <v>19571.34</v>
      </c>
      <c r="AU20" s="12"/>
      <c r="AW20" s="12"/>
      <c r="AX20" s="145">
        <v>45502</v>
      </c>
      <c r="AY20" s="141"/>
      <c r="AZ20" s="142"/>
      <c r="BA20" s="142"/>
      <c r="BB20" s="142"/>
      <c r="BC20" s="143"/>
      <c r="BD20" s="277"/>
      <c r="BE20" s="144"/>
      <c r="BF20" s="272">
        <f>BF18-AZ20</f>
        <v>29921.33</v>
      </c>
      <c r="BG20" s="12"/>
      <c r="BI20" s="12"/>
      <c r="BJ20" s="44">
        <v>44781</v>
      </c>
      <c r="BK20" s="34"/>
      <c r="BL20" s="35"/>
      <c r="BM20" s="35"/>
      <c r="BN20" s="21"/>
      <c r="BO20" s="19"/>
      <c r="BP20" s="36"/>
      <c r="BQ20" s="37">
        <f>BQ18-BL20</f>
        <v>3011.0000000000036</v>
      </c>
      <c r="BR20" s="12"/>
      <c r="BT20" s="12"/>
      <c r="BU20" s="145">
        <v>45502</v>
      </c>
      <c r="BV20" s="141"/>
      <c r="BW20" s="142"/>
      <c r="BX20" s="142"/>
      <c r="BY20" s="142"/>
      <c r="BZ20" s="143"/>
      <c r="CA20" s="277">
        <v>2500</v>
      </c>
      <c r="CB20" s="144"/>
      <c r="CC20" s="272">
        <f>CC18-BW20</f>
        <v>30695.33</v>
      </c>
      <c r="CD20" s="12"/>
      <c r="CF20" s="12"/>
      <c r="CG20" s="145">
        <v>45502</v>
      </c>
      <c r="CH20" s="141"/>
      <c r="CI20" s="142"/>
      <c r="CJ20" s="142"/>
      <c r="CK20" s="142"/>
      <c r="CL20" s="143"/>
      <c r="CM20" s="277"/>
      <c r="CN20" s="144"/>
      <c r="CO20" s="272">
        <f>CO18-CI20</f>
        <v>0</v>
      </c>
      <c r="CP20" s="12"/>
      <c r="CR20" s="12"/>
      <c r="CS20" s="145">
        <v>45502</v>
      </c>
      <c r="CT20" s="141"/>
      <c r="CU20" s="142"/>
      <c r="CV20" s="142"/>
      <c r="CW20" s="142"/>
      <c r="CX20" s="143"/>
      <c r="CY20" s="277"/>
      <c r="CZ20" s="144"/>
      <c r="DA20" s="272">
        <f>DA18-CU20</f>
        <v>0</v>
      </c>
      <c r="DB20" s="12"/>
      <c r="DD20" s="12"/>
      <c r="DE20" s="145">
        <v>45502</v>
      </c>
      <c r="DF20" s="141"/>
      <c r="DG20" s="142"/>
      <c r="DH20" s="142"/>
      <c r="DI20" s="142"/>
      <c r="DJ20" s="143"/>
      <c r="DK20" s="277">
        <v>3000</v>
      </c>
      <c r="DL20" s="144"/>
      <c r="DM20" s="272">
        <f>DM18-DG20</f>
        <v>29920.33</v>
      </c>
      <c r="DN20" s="12"/>
      <c r="DP20" s="12"/>
      <c r="DQ20" s="145">
        <v>45502</v>
      </c>
      <c r="DR20" s="141"/>
      <c r="DS20" s="142"/>
      <c r="DT20" s="142"/>
      <c r="DU20" s="142"/>
      <c r="DV20" s="143"/>
      <c r="DW20" s="277"/>
      <c r="DX20" s="144"/>
      <c r="DY20" s="272">
        <f>DY18-DS20</f>
        <v>0</v>
      </c>
      <c r="DZ20" s="12"/>
      <c r="EB20" s="12"/>
      <c r="EC20" s="145">
        <v>45502</v>
      </c>
      <c r="ED20" s="141"/>
      <c r="EE20" s="142"/>
      <c r="EF20" s="142"/>
      <c r="EG20" s="142"/>
      <c r="EH20" s="143"/>
      <c r="EI20" s="277">
        <v>3000</v>
      </c>
      <c r="EJ20" s="144"/>
      <c r="EK20" s="272">
        <f>EK18-EE20</f>
        <v>29921.33</v>
      </c>
      <c r="EL20" s="12"/>
      <c r="EN20" s="12"/>
      <c r="EO20" s="145">
        <v>45502</v>
      </c>
      <c r="EP20" s="141"/>
      <c r="EQ20" s="142"/>
      <c r="ER20" s="142"/>
      <c r="ES20" s="142"/>
      <c r="ET20" s="143"/>
      <c r="EU20" s="277">
        <v>3000</v>
      </c>
      <c r="EV20" s="144"/>
      <c r="EW20" s="272">
        <f>EW18-EQ20</f>
        <v>29921.33</v>
      </c>
      <c r="EX20" s="12"/>
      <c r="FA20" s="793"/>
      <c r="FE20" s="39"/>
      <c r="FF20" s="40"/>
      <c r="FG20" s="40"/>
      <c r="FP20" s="39"/>
      <c r="FQ20" s="40"/>
      <c r="FR20" s="40"/>
      <c r="GA20" s="39"/>
      <c r="GB20" s="40"/>
      <c r="GC20" s="40"/>
      <c r="GL20" s="39"/>
      <c r="GM20" s="40"/>
      <c r="GN20" s="40"/>
      <c r="GW20" s="39"/>
      <c r="GX20" s="40"/>
      <c r="GY20" s="40"/>
      <c r="HH20" s="39"/>
      <c r="HI20" s="40"/>
      <c r="HJ20" s="40"/>
      <c r="HS20" s="39"/>
      <c r="HT20" s="40"/>
      <c r="HU20" s="40"/>
      <c r="ID20" s="39"/>
      <c r="IE20" s="40"/>
      <c r="IF20" s="40"/>
    </row>
    <row r="21" spans="1:240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8"/>
      <c r="BC21" s="41"/>
      <c r="BD21" s="278"/>
      <c r="BE21" s="43"/>
      <c r="BF21" s="10"/>
      <c r="BG21" s="12"/>
      <c r="BI21" s="12"/>
      <c r="BJ21" s="7"/>
      <c r="BK21" s="8"/>
      <c r="BL21" s="8"/>
      <c r="BM21" s="8"/>
      <c r="BN21" s="41"/>
      <c r="BO21" s="45"/>
      <c r="BP21" s="43"/>
      <c r="BQ21" s="8"/>
      <c r="BR21" s="12"/>
      <c r="BT21" s="12"/>
      <c r="BU21" s="7"/>
      <c r="BV21" s="8"/>
      <c r="BW21" s="8"/>
      <c r="BX21" s="8"/>
      <c r="BY21" s="8"/>
      <c r="BZ21" s="41"/>
      <c r="CA21" s="278"/>
      <c r="CB21" s="43"/>
      <c r="CC21" s="10"/>
      <c r="CD21" s="12"/>
      <c r="CF21" s="12"/>
      <c r="CG21" s="7"/>
      <c r="CH21" s="8"/>
      <c r="CI21" s="8"/>
      <c r="CJ21" s="8"/>
      <c r="CK21" s="8"/>
      <c r="CL21" s="41"/>
      <c r="CM21" s="278"/>
      <c r="CN21" s="43"/>
      <c r="CO21" s="10"/>
      <c r="CP21" s="12"/>
      <c r="CR21" s="12"/>
      <c r="CS21" s="7"/>
      <c r="CT21" s="8"/>
      <c r="CU21" s="8"/>
      <c r="CV21" s="8"/>
      <c r="CW21" s="8"/>
      <c r="CX21" s="41"/>
      <c r="CY21" s="278"/>
      <c r="CZ21" s="43"/>
      <c r="DA21" s="10"/>
      <c r="DB21" s="12"/>
      <c r="DD21" s="12"/>
      <c r="DE21" s="7"/>
      <c r="DF21" s="8"/>
      <c r="DG21" s="8"/>
      <c r="DH21" s="8"/>
      <c r="DI21" s="8"/>
      <c r="DJ21" s="41"/>
      <c r="DK21" s="278"/>
      <c r="DL21" s="43"/>
      <c r="DM21" s="10"/>
      <c r="DN21" s="12"/>
      <c r="DP21" s="12"/>
      <c r="DQ21" s="7"/>
      <c r="DR21" s="8"/>
      <c r="DS21" s="8"/>
      <c r="DT21" s="8"/>
      <c r="DU21" s="8"/>
      <c r="DV21" s="41"/>
      <c r="DW21" s="278"/>
      <c r="DX21" s="43"/>
      <c r="DY21" s="10"/>
      <c r="DZ21" s="12"/>
      <c r="EB21" s="12"/>
      <c r="EC21" s="7"/>
      <c r="ED21" s="8"/>
      <c r="EE21" s="8"/>
      <c r="EF21" s="8"/>
      <c r="EG21" s="8"/>
      <c r="EH21" s="41"/>
      <c r="EI21" s="278"/>
      <c r="EJ21" s="43"/>
      <c r="EK21" s="10"/>
      <c r="EL21" s="12"/>
      <c r="EN21" s="12"/>
      <c r="EO21" s="7"/>
      <c r="EP21" s="8"/>
      <c r="EQ21" s="8"/>
      <c r="ER21" s="8"/>
      <c r="ES21" s="8"/>
      <c r="ET21" s="41"/>
      <c r="EU21" s="278"/>
      <c r="EV21" s="43"/>
      <c r="EW21" s="10"/>
      <c r="EX21" s="12"/>
      <c r="FE21" s="39"/>
      <c r="FF21" s="40"/>
      <c r="FG21" s="40"/>
      <c r="FP21" s="39"/>
      <c r="FQ21" s="40"/>
      <c r="FR21" s="40"/>
      <c r="GA21" s="39"/>
      <c r="GB21" s="40"/>
      <c r="GC21" s="40"/>
      <c r="GL21" s="39"/>
      <c r="GM21" s="40"/>
      <c r="GN21" s="40"/>
      <c r="GW21" s="39"/>
      <c r="GX21" s="40"/>
      <c r="GY21" s="40"/>
      <c r="HH21" s="39"/>
      <c r="HI21" s="40"/>
      <c r="HJ21" s="40"/>
      <c r="HS21" s="39"/>
      <c r="HT21" s="40"/>
      <c r="HU21" s="40"/>
      <c r="ID21" s="39"/>
      <c r="IE21" s="40"/>
      <c r="IF21" s="40"/>
    </row>
    <row r="22" spans="1:240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/>
      <c r="I22" s="144"/>
      <c r="J22" s="272">
        <f>J20-D22</f>
        <v>0</v>
      </c>
      <c r="K22" s="12"/>
      <c r="M22" s="12"/>
      <c r="N22" s="145">
        <v>45509</v>
      </c>
      <c r="O22" s="141"/>
      <c r="P22" s="142"/>
      <c r="Q22" s="142"/>
      <c r="R22" s="142"/>
      <c r="S22" s="143"/>
      <c r="T22" s="277">
        <v>2500</v>
      </c>
      <c r="U22" s="144"/>
      <c r="V22" s="272">
        <f>V20-P22</f>
        <v>24921.33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>
        <v>3000</v>
      </c>
      <c r="AG22" s="144"/>
      <c r="AH22" s="272">
        <f>AH20-AB22</f>
        <v>30695.33</v>
      </c>
      <c r="AI22" s="12"/>
      <c r="AK22" s="12"/>
      <c r="AL22" s="145">
        <v>45509</v>
      </c>
      <c r="AM22" s="141"/>
      <c r="AN22" s="142"/>
      <c r="AO22" s="142"/>
      <c r="AP22" s="142"/>
      <c r="AQ22" s="143"/>
      <c r="AR22" s="277"/>
      <c r="AS22" s="144"/>
      <c r="AT22" s="272">
        <f>AT20-AN22</f>
        <v>19571.34</v>
      </c>
      <c r="AU22" s="12"/>
      <c r="AW22" s="12"/>
      <c r="AX22" s="145">
        <v>45509</v>
      </c>
      <c r="AY22" s="141"/>
      <c r="AZ22" s="142"/>
      <c r="BA22" s="142"/>
      <c r="BB22" s="142"/>
      <c r="BC22" s="143"/>
      <c r="BD22" s="277"/>
      <c r="BE22" s="144"/>
      <c r="BF22" s="272">
        <f>BF20-AZ22</f>
        <v>29921.33</v>
      </c>
      <c r="BG22" s="12"/>
      <c r="BI22" s="12"/>
      <c r="BJ22" s="44">
        <v>44809</v>
      </c>
      <c r="BK22" s="34"/>
      <c r="BL22" s="35"/>
      <c r="BM22" s="35"/>
      <c r="BN22" s="21"/>
      <c r="BO22" s="19"/>
      <c r="BP22" s="36"/>
      <c r="BQ22" s="37">
        <f>BQ20-BL22</f>
        <v>3011.0000000000036</v>
      </c>
      <c r="BR22" s="12"/>
      <c r="BT22" s="12"/>
      <c r="BU22" s="145">
        <v>45509</v>
      </c>
      <c r="BV22" s="141"/>
      <c r="BW22" s="142"/>
      <c r="BX22" s="142"/>
      <c r="BY22" s="142"/>
      <c r="BZ22" s="143"/>
      <c r="CA22" s="277">
        <v>2500</v>
      </c>
      <c r="CB22" s="144"/>
      <c r="CC22" s="272">
        <f>CC20-BW22</f>
        <v>30695.33</v>
      </c>
      <c r="CD22" s="12"/>
      <c r="CF22" s="12"/>
      <c r="CG22" s="145">
        <v>45509</v>
      </c>
      <c r="CH22" s="141"/>
      <c r="CI22" s="142"/>
      <c r="CJ22" s="142"/>
      <c r="CK22" s="142"/>
      <c r="CL22" s="143"/>
      <c r="CM22" s="277"/>
      <c r="CN22" s="144"/>
      <c r="CO22" s="272">
        <f>CO20-CI22</f>
        <v>0</v>
      </c>
      <c r="CP22" s="12"/>
      <c r="CR22" s="12"/>
      <c r="CS22" s="145">
        <v>45509</v>
      </c>
      <c r="CT22" s="141"/>
      <c r="CU22" s="142"/>
      <c r="CV22" s="142"/>
      <c r="CW22" s="142"/>
      <c r="CX22" s="143"/>
      <c r="CY22" s="277"/>
      <c r="CZ22" s="144"/>
      <c r="DA22" s="272">
        <f>DA20-CU22</f>
        <v>0</v>
      </c>
      <c r="DB22" s="12"/>
      <c r="DD22" s="12"/>
      <c r="DE22" s="145">
        <v>45509</v>
      </c>
      <c r="DF22" s="141"/>
      <c r="DG22" s="142"/>
      <c r="DH22" s="142"/>
      <c r="DI22" s="142"/>
      <c r="DJ22" s="143"/>
      <c r="DK22" s="277">
        <v>3000</v>
      </c>
      <c r="DL22" s="144"/>
      <c r="DM22" s="272">
        <f>DM20-DG22</f>
        <v>29920.33</v>
      </c>
      <c r="DN22" s="12"/>
      <c r="DP22" s="12"/>
      <c r="DQ22" s="145">
        <v>45509</v>
      </c>
      <c r="DR22" s="141"/>
      <c r="DS22" s="142"/>
      <c r="DT22" s="142"/>
      <c r="DU22" s="142"/>
      <c r="DV22" s="143"/>
      <c r="DW22" s="277"/>
      <c r="DX22" s="144"/>
      <c r="DY22" s="272">
        <f>DY20-DS22</f>
        <v>0</v>
      </c>
      <c r="DZ22" s="12"/>
      <c r="EB22" s="12"/>
      <c r="EC22" s="145">
        <v>45509</v>
      </c>
      <c r="ED22" s="141"/>
      <c r="EE22" s="142"/>
      <c r="EF22" s="142"/>
      <c r="EG22" s="142"/>
      <c r="EH22" s="143"/>
      <c r="EI22" s="277">
        <v>3000</v>
      </c>
      <c r="EJ22" s="144"/>
      <c r="EK22" s="272">
        <f>EK20-EE22</f>
        <v>29921.33</v>
      </c>
      <c r="EL22" s="12"/>
      <c r="EN22" s="12"/>
      <c r="EO22" s="145">
        <v>45509</v>
      </c>
      <c r="EP22" s="141"/>
      <c r="EQ22" s="142"/>
      <c r="ER22" s="142"/>
      <c r="ES22" s="142"/>
      <c r="ET22" s="143"/>
      <c r="EU22" s="277">
        <v>3000</v>
      </c>
      <c r="EV22" s="144"/>
      <c r="EW22" s="272">
        <f>EW20-EQ22</f>
        <v>29921.33</v>
      </c>
      <c r="EX22" s="12"/>
      <c r="FE22" s="39"/>
      <c r="FF22" s="40"/>
      <c r="FG22" s="40"/>
      <c r="FP22" s="39"/>
      <c r="FQ22" s="40"/>
      <c r="FR22" s="40"/>
      <c r="GA22" s="39"/>
      <c r="GB22" s="40"/>
      <c r="GC22" s="40"/>
      <c r="GL22" s="39"/>
      <c r="GM22" s="40"/>
      <c r="GN22" s="40"/>
      <c r="GW22" s="39"/>
      <c r="GX22" s="40"/>
      <c r="GY22" s="40"/>
      <c r="HH22" s="39"/>
      <c r="HI22" s="40"/>
      <c r="HJ22" s="40"/>
      <c r="HS22" s="39"/>
      <c r="HT22" s="40"/>
      <c r="HU22" s="40"/>
      <c r="ID22" s="39"/>
      <c r="IE22" s="40"/>
      <c r="IF22" s="40"/>
    </row>
    <row r="23" spans="1:240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8"/>
      <c r="BC23" s="41"/>
      <c r="BD23" s="278"/>
      <c r="BE23" s="43"/>
      <c r="BF23" s="10"/>
      <c r="BG23" s="12"/>
      <c r="BI23" s="12"/>
      <c r="BJ23" s="7"/>
      <c r="BK23" s="8"/>
      <c r="BL23" s="8"/>
      <c r="BM23" s="8"/>
      <c r="BN23" s="41"/>
      <c r="BO23" s="45"/>
      <c r="BP23" s="43"/>
      <c r="BQ23" s="8"/>
      <c r="BR23" s="12"/>
      <c r="BT23" s="12"/>
      <c r="BU23" s="7"/>
      <c r="BV23" s="8"/>
      <c r="BW23" s="8"/>
      <c r="BX23" s="8"/>
      <c r="BY23" s="8"/>
      <c r="BZ23" s="41"/>
      <c r="CA23" s="278"/>
      <c r="CB23" s="43"/>
      <c r="CC23" s="10"/>
      <c r="CD23" s="12"/>
      <c r="CF23" s="12"/>
      <c r="CG23" s="7"/>
      <c r="CH23" s="8"/>
      <c r="CI23" s="8"/>
      <c r="CJ23" s="8"/>
      <c r="CK23" s="8"/>
      <c r="CL23" s="41"/>
      <c r="CM23" s="278"/>
      <c r="CN23" s="43"/>
      <c r="CO23" s="10"/>
      <c r="CP23" s="12"/>
      <c r="CR23" s="12"/>
      <c r="CS23" s="7"/>
      <c r="CT23" s="8"/>
      <c r="CU23" s="8"/>
      <c r="CV23" s="8"/>
      <c r="CW23" s="8"/>
      <c r="CX23" s="41"/>
      <c r="CY23" s="278"/>
      <c r="CZ23" s="43"/>
      <c r="DA23" s="10"/>
      <c r="DB23" s="12"/>
      <c r="DD23" s="12"/>
      <c r="DE23" s="7"/>
      <c r="DF23" s="8"/>
      <c r="DG23" s="8"/>
      <c r="DH23" s="8"/>
      <c r="DI23" s="8"/>
      <c r="DJ23" s="41"/>
      <c r="DK23" s="278"/>
      <c r="DL23" s="43"/>
      <c r="DM23" s="10"/>
      <c r="DN23" s="12"/>
      <c r="DP23" s="12"/>
      <c r="DQ23" s="7"/>
      <c r="DR23" s="8"/>
      <c r="DS23" s="8"/>
      <c r="DT23" s="8"/>
      <c r="DU23" s="8"/>
      <c r="DV23" s="41"/>
      <c r="DW23" s="278"/>
      <c r="DX23" s="43"/>
      <c r="DY23" s="10"/>
      <c r="DZ23" s="12"/>
      <c r="EB23" s="12"/>
      <c r="EC23" s="7"/>
      <c r="ED23" s="8"/>
      <c r="EE23" s="8"/>
      <c r="EF23" s="8"/>
      <c r="EG23" s="8"/>
      <c r="EH23" s="41"/>
      <c r="EI23" s="278"/>
      <c r="EJ23" s="43"/>
      <c r="EK23" s="10"/>
      <c r="EL23" s="12"/>
      <c r="EN23" s="12"/>
      <c r="EO23" s="7"/>
      <c r="EP23" s="8"/>
      <c r="EQ23" s="8"/>
      <c r="ER23" s="8"/>
      <c r="ES23" s="8"/>
      <c r="ET23" s="41"/>
      <c r="EU23" s="278"/>
      <c r="EV23" s="43"/>
      <c r="EW23" s="10"/>
      <c r="EX23" s="12"/>
      <c r="FE23" s="39"/>
      <c r="FF23" s="40"/>
      <c r="FG23" s="40"/>
      <c r="FP23" s="39"/>
      <c r="FQ23" s="40"/>
      <c r="FR23" s="40"/>
      <c r="GA23" s="39"/>
      <c r="GB23" s="40"/>
      <c r="GC23" s="40"/>
      <c r="GL23" s="39"/>
      <c r="GM23" s="40"/>
      <c r="GN23" s="40"/>
      <c r="GW23" s="39"/>
      <c r="GX23" s="40"/>
      <c r="GY23" s="40"/>
      <c r="HH23" s="39"/>
      <c r="HI23" s="40"/>
      <c r="HJ23" s="40"/>
      <c r="HS23" s="39"/>
      <c r="HT23" s="40"/>
      <c r="HU23" s="40"/>
      <c r="ID23" s="39"/>
      <c r="IE23" s="40"/>
      <c r="IF23" s="40"/>
    </row>
    <row r="24" spans="1:240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0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24921.33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30695.33</v>
      </c>
      <c r="AI24" s="12"/>
      <c r="AK24" s="12"/>
      <c r="AL24" s="145">
        <v>45540</v>
      </c>
      <c r="AM24" s="141"/>
      <c r="AN24" s="142"/>
      <c r="AO24" s="142"/>
      <c r="AP24" s="142"/>
      <c r="AQ24" s="143"/>
      <c r="AR24" s="277"/>
      <c r="AS24" s="144"/>
      <c r="AT24" s="272">
        <f>AT22-AN24</f>
        <v>19571.34</v>
      </c>
      <c r="AU24" s="12"/>
      <c r="AW24" s="12"/>
      <c r="AX24" s="145">
        <v>45540</v>
      </c>
      <c r="AY24" s="141"/>
      <c r="AZ24" s="142"/>
      <c r="BA24" s="142"/>
      <c r="BB24" s="142"/>
      <c r="BC24" s="143"/>
      <c r="BD24" s="277"/>
      <c r="BE24" s="144"/>
      <c r="BF24" s="272">
        <f>BF22-AZ24</f>
        <v>29921.33</v>
      </c>
      <c r="BG24" s="12" t="s">
        <v>104</v>
      </c>
      <c r="BI24" s="12"/>
      <c r="BJ24" s="44">
        <v>44839</v>
      </c>
      <c r="BK24" s="34"/>
      <c r="BL24" s="35"/>
      <c r="BM24" s="35"/>
      <c r="BN24" s="21"/>
      <c r="BO24" s="19"/>
      <c r="BP24" s="36"/>
      <c r="BQ24" s="37">
        <f>BQ22-BL24</f>
        <v>3011.0000000000036</v>
      </c>
      <c r="BR24" s="12"/>
      <c r="BT24" s="12"/>
      <c r="BU24" s="145">
        <v>45540</v>
      </c>
      <c r="BV24" s="141"/>
      <c r="BW24" s="142"/>
      <c r="BX24" s="142"/>
      <c r="BY24" s="142"/>
      <c r="BZ24" s="143"/>
      <c r="CA24" s="277"/>
      <c r="CB24" s="144"/>
      <c r="CC24" s="272">
        <f>CC22-BW24</f>
        <v>30695.33</v>
      </c>
      <c r="CD24" s="12"/>
      <c r="CF24" s="12"/>
      <c r="CG24" s="145">
        <v>45540</v>
      </c>
      <c r="CH24" s="141"/>
      <c r="CI24" s="142"/>
      <c r="CJ24" s="142"/>
      <c r="CK24" s="142"/>
      <c r="CL24" s="143"/>
      <c r="CM24" s="277"/>
      <c r="CN24" s="144"/>
      <c r="CO24" s="272">
        <f>CO22-CI24</f>
        <v>0</v>
      </c>
      <c r="CP24" s="12"/>
      <c r="CR24" s="12"/>
      <c r="CS24" s="145">
        <v>45540</v>
      </c>
      <c r="CT24" s="141"/>
      <c r="CU24" s="142"/>
      <c r="CV24" s="142"/>
      <c r="CW24" s="142"/>
      <c r="CX24" s="143"/>
      <c r="CY24" s="277"/>
      <c r="CZ24" s="144"/>
      <c r="DA24" s="272">
        <f>DA22-CU24</f>
        <v>0</v>
      </c>
      <c r="DB24" s="12"/>
      <c r="DD24" s="12"/>
      <c r="DE24" s="145">
        <v>45540</v>
      </c>
      <c r="DF24" s="141"/>
      <c r="DG24" s="142"/>
      <c r="DH24" s="142"/>
      <c r="DI24" s="142"/>
      <c r="DJ24" s="143"/>
      <c r="DK24" s="277"/>
      <c r="DL24" s="144"/>
      <c r="DM24" s="272">
        <f>DM22-DG24</f>
        <v>29920.33</v>
      </c>
      <c r="DN24" s="12"/>
      <c r="DP24" s="12"/>
      <c r="DQ24" s="145">
        <v>45540</v>
      </c>
      <c r="DR24" s="141"/>
      <c r="DS24" s="142"/>
      <c r="DT24" s="142"/>
      <c r="DU24" s="142"/>
      <c r="DV24" s="143"/>
      <c r="DW24" s="277"/>
      <c r="DX24" s="144"/>
      <c r="DY24" s="272">
        <f>DY22-DS24</f>
        <v>0</v>
      </c>
      <c r="DZ24" s="12"/>
      <c r="EB24" s="12"/>
      <c r="EC24" s="145">
        <v>45540</v>
      </c>
      <c r="ED24" s="141"/>
      <c r="EE24" s="142"/>
      <c r="EF24" s="142"/>
      <c r="EG24" s="142"/>
      <c r="EH24" s="143"/>
      <c r="EI24" s="277"/>
      <c r="EJ24" s="144"/>
      <c r="EK24" s="272">
        <f>EK22-EE24</f>
        <v>29921.33</v>
      </c>
      <c r="EL24" s="12"/>
      <c r="EN24" s="12"/>
      <c r="EO24" s="145">
        <v>45540</v>
      </c>
      <c r="EP24" s="141"/>
      <c r="EQ24" s="142"/>
      <c r="ER24" s="142"/>
      <c r="ES24" s="142"/>
      <c r="ET24" s="143"/>
      <c r="EU24" s="277"/>
      <c r="EV24" s="144"/>
      <c r="EW24" s="272">
        <f>EW22-EQ24</f>
        <v>29921.33</v>
      </c>
      <c r="EX24" s="12"/>
      <c r="FE24" s="39"/>
      <c r="FF24" s="40"/>
      <c r="FG24" s="40"/>
      <c r="FP24" s="39"/>
      <c r="FQ24" s="40"/>
      <c r="FR24" s="40"/>
      <c r="GA24" s="39"/>
      <c r="GB24" s="40"/>
      <c r="GC24" s="40"/>
      <c r="GL24" s="39"/>
      <c r="GM24" s="40"/>
      <c r="GN24" s="40"/>
      <c r="GW24" s="39"/>
      <c r="GX24" s="40"/>
      <c r="GY24" s="40"/>
      <c r="HH24" s="39"/>
      <c r="HI24" s="40"/>
      <c r="HJ24" s="40"/>
      <c r="HS24" s="39"/>
      <c r="HT24" s="40"/>
      <c r="HU24" s="40"/>
      <c r="ID24" s="39"/>
      <c r="IE24" s="40"/>
      <c r="IF24" s="40"/>
    </row>
    <row r="25" spans="1:240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8"/>
      <c r="BC25" s="41"/>
      <c r="BD25" s="278"/>
      <c r="BE25" s="43"/>
      <c r="BF25" s="10"/>
      <c r="BG25" s="12"/>
      <c r="BI25" s="12"/>
      <c r="BJ25" s="7"/>
      <c r="BK25" s="8"/>
      <c r="BL25" s="8"/>
      <c r="BM25" s="8"/>
      <c r="BN25" s="41"/>
      <c r="BO25" s="45"/>
      <c r="BP25" s="43"/>
      <c r="BQ25" s="8"/>
      <c r="BR25" s="12"/>
      <c r="BT25" s="12"/>
      <c r="BU25" s="7"/>
      <c r="BV25" s="8"/>
      <c r="BW25" s="8"/>
      <c r="BX25" s="8"/>
      <c r="BY25" s="8"/>
      <c r="BZ25" s="41"/>
      <c r="CA25" s="278"/>
      <c r="CB25" s="43"/>
      <c r="CC25" s="10"/>
      <c r="CD25" s="12"/>
      <c r="CF25" s="12"/>
      <c r="CG25" s="7"/>
      <c r="CH25" s="8"/>
      <c r="CI25" s="8"/>
      <c r="CJ25" s="8"/>
      <c r="CK25" s="8"/>
      <c r="CL25" s="41"/>
      <c r="CM25" s="278"/>
      <c r="CN25" s="43"/>
      <c r="CO25" s="10"/>
      <c r="CP25" s="12"/>
      <c r="CR25" s="12"/>
      <c r="CS25" s="7"/>
      <c r="CT25" s="8"/>
      <c r="CU25" s="8"/>
      <c r="CV25" s="8"/>
      <c r="CW25" s="8"/>
      <c r="CX25" s="41"/>
      <c r="CY25" s="278"/>
      <c r="CZ25" s="43"/>
      <c r="DA25" s="10"/>
      <c r="DB25" s="12"/>
      <c r="DD25" s="12"/>
      <c r="DE25" s="7"/>
      <c r="DF25" s="8"/>
      <c r="DG25" s="8"/>
      <c r="DH25" s="8"/>
      <c r="DI25" s="8"/>
      <c r="DJ25" s="41"/>
      <c r="DK25" s="278"/>
      <c r="DL25" s="43"/>
      <c r="DM25" s="10"/>
      <c r="DN25" s="12"/>
      <c r="DP25" s="12"/>
      <c r="DQ25" s="7"/>
      <c r="DR25" s="8"/>
      <c r="DS25" s="8"/>
      <c r="DT25" s="8"/>
      <c r="DU25" s="8"/>
      <c r="DV25" s="41"/>
      <c r="DW25" s="278"/>
      <c r="DX25" s="43"/>
      <c r="DY25" s="10"/>
      <c r="DZ25" s="12"/>
      <c r="EB25" s="12"/>
      <c r="EC25" s="7"/>
      <c r="ED25" s="8"/>
      <c r="EE25" s="8"/>
      <c r="EF25" s="8"/>
      <c r="EG25" s="8"/>
      <c r="EH25" s="41"/>
      <c r="EI25" s="278"/>
      <c r="EJ25" s="43"/>
      <c r="EK25" s="10"/>
      <c r="EL25" s="12"/>
      <c r="EN25" s="12"/>
      <c r="EO25" s="7"/>
      <c r="EP25" s="8"/>
      <c r="EQ25" s="8"/>
      <c r="ER25" s="8"/>
      <c r="ES25" s="8"/>
      <c r="ET25" s="41"/>
      <c r="EU25" s="278"/>
      <c r="EV25" s="43"/>
      <c r="EW25" s="10"/>
      <c r="EX25" s="12"/>
      <c r="FE25" s="39"/>
      <c r="FF25" s="40"/>
      <c r="FG25" s="40"/>
      <c r="FP25" s="39"/>
      <c r="FQ25" s="40"/>
      <c r="FR25" s="40"/>
      <c r="GA25" s="39"/>
      <c r="GB25" s="40"/>
      <c r="GC25" s="40"/>
      <c r="GL25" s="39"/>
      <c r="GM25" s="40"/>
      <c r="GN25" s="40"/>
      <c r="GW25" s="39"/>
      <c r="GX25" s="40"/>
      <c r="GY25" s="40"/>
      <c r="HH25" s="39"/>
      <c r="HI25" s="40"/>
      <c r="HJ25" s="40"/>
      <c r="HS25" s="39"/>
      <c r="HT25" s="40"/>
      <c r="HU25" s="40"/>
      <c r="ID25" s="39"/>
      <c r="IE25" s="40"/>
      <c r="IF25" s="40"/>
    </row>
    <row r="26" spans="1:240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0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24921.33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30695.33</v>
      </c>
      <c r="AI26" s="12"/>
      <c r="AK26" s="12"/>
      <c r="AL26" s="145">
        <v>45570</v>
      </c>
      <c r="AM26" s="141"/>
      <c r="AN26" s="142"/>
      <c r="AO26" s="142"/>
      <c r="AP26" s="142"/>
      <c r="AQ26" s="143"/>
      <c r="AR26" s="277"/>
      <c r="AS26" s="144"/>
      <c r="AT26" s="272">
        <f>AT24-AN26</f>
        <v>19571.34</v>
      </c>
      <c r="AU26" s="12"/>
      <c r="AW26" s="12"/>
      <c r="AX26" s="145">
        <v>45570</v>
      </c>
      <c r="AY26" s="141"/>
      <c r="AZ26" s="142"/>
      <c r="BA26" s="142"/>
      <c r="BB26" s="142"/>
      <c r="BC26" s="143"/>
      <c r="BD26" s="277"/>
      <c r="BE26" s="144"/>
      <c r="BF26" s="272">
        <f>BF24-AZ26</f>
        <v>29921.33</v>
      </c>
      <c r="BG26" s="12"/>
      <c r="BI26" s="12"/>
      <c r="BJ26" s="44">
        <v>44870</v>
      </c>
      <c r="BK26" s="34"/>
      <c r="BL26" s="35"/>
      <c r="BM26" s="35"/>
      <c r="BN26" s="21"/>
      <c r="BO26" s="19"/>
      <c r="BP26" s="36"/>
      <c r="BQ26" s="37">
        <f>BQ24-BL26</f>
        <v>3011.0000000000036</v>
      </c>
      <c r="BR26" s="12"/>
      <c r="BT26" s="12"/>
      <c r="BU26" s="145">
        <v>45570</v>
      </c>
      <c r="BV26" s="141"/>
      <c r="BW26" s="142"/>
      <c r="BX26" s="142"/>
      <c r="BY26" s="142"/>
      <c r="BZ26" s="143"/>
      <c r="CA26" s="277"/>
      <c r="CB26" s="144"/>
      <c r="CC26" s="272">
        <f>CC24-BW26</f>
        <v>30695.33</v>
      </c>
      <c r="CD26" s="12"/>
      <c r="CF26" s="12"/>
      <c r="CG26" s="145">
        <v>45570</v>
      </c>
      <c r="CH26" s="141"/>
      <c r="CI26" s="142"/>
      <c r="CJ26" s="142"/>
      <c r="CK26" s="142"/>
      <c r="CL26" s="143"/>
      <c r="CM26" s="277"/>
      <c r="CN26" s="144"/>
      <c r="CO26" s="272">
        <f>CO24-CI26</f>
        <v>0</v>
      </c>
      <c r="CP26" s="12"/>
      <c r="CR26" s="12"/>
      <c r="CS26" s="145">
        <v>45570</v>
      </c>
      <c r="CT26" s="141"/>
      <c r="CU26" s="142"/>
      <c r="CV26" s="142"/>
      <c r="CW26" s="142"/>
      <c r="CX26" s="143"/>
      <c r="CY26" s="277"/>
      <c r="CZ26" s="144"/>
      <c r="DA26" s="272">
        <f>DA24-CU26</f>
        <v>0</v>
      </c>
      <c r="DB26" s="12"/>
      <c r="DD26" s="12"/>
      <c r="DE26" s="145">
        <v>45570</v>
      </c>
      <c r="DF26" s="141"/>
      <c r="DG26" s="142"/>
      <c r="DH26" s="142"/>
      <c r="DI26" s="142"/>
      <c r="DJ26" s="143"/>
      <c r="DK26" s="277"/>
      <c r="DL26" s="144"/>
      <c r="DM26" s="272">
        <f>DM24-DG26</f>
        <v>29920.33</v>
      </c>
      <c r="DN26" s="12"/>
      <c r="DP26" s="12"/>
      <c r="DQ26" s="145">
        <v>45570</v>
      </c>
      <c r="DR26" s="141"/>
      <c r="DS26" s="142"/>
      <c r="DT26" s="142"/>
      <c r="DU26" s="142"/>
      <c r="DV26" s="143"/>
      <c r="DW26" s="277"/>
      <c r="DX26" s="144"/>
      <c r="DY26" s="272">
        <f>DY24-DS26</f>
        <v>0</v>
      </c>
      <c r="DZ26" s="12"/>
      <c r="EB26" s="12"/>
      <c r="EC26" s="145">
        <v>45570</v>
      </c>
      <c r="ED26" s="141"/>
      <c r="EE26" s="142"/>
      <c r="EF26" s="142"/>
      <c r="EG26" s="142"/>
      <c r="EH26" s="143"/>
      <c r="EI26" s="277"/>
      <c r="EJ26" s="144"/>
      <c r="EK26" s="272">
        <f>EK24-EE26</f>
        <v>29921.33</v>
      </c>
      <c r="EL26" s="12"/>
      <c r="EN26" s="12"/>
      <c r="EO26" s="145">
        <v>45570</v>
      </c>
      <c r="EP26" s="141"/>
      <c r="EQ26" s="142"/>
      <c r="ER26" s="142"/>
      <c r="ES26" s="142"/>
      <c r="ET26" s="143"/>
      <c r="EU26" s="277"/>
      <c r="EV26" s="144"/>
      <c r="EW26" s="272">
        <f>EW24-EQ26</f>
        <v>29921.33</v>
      </c>
      <c r="EX26" s="12"/>
      <c r="FE26" s="39"/>
      <c r="FF26" s="40"/>
      <c r="FG26" s="40"/>
      <c r="FP26" s="39"/>
      <c r="FQ26" s="40"/>
      <c r="FR26" s="40"/>
      <c r="GA26" s="39"/>
      <c r="GB26" s="40"/>
      <c r="GC26" s="40"/>
      <c r="GL26" s="39"/>
      <c r="GM26" s="40"/>
      <c r="GN26" s="40"/>
      <c r="GW26" s="39"/>
      <c r="GX26" s="40"/>
      <c r="GY26" s="40"/>
      <c r="HH26" s="39"/>
      <c r="HI26" s="40"/>
      <c r="HJ26" s="40"/>
      <c r="HS26" s="39"/>
      <c r="HT26" s="40"/>
      <c r="HU26" s="40"/>
      <c r="ID26" s="39"/>
      <c r="IE26" s="40"/>
      <c r="IF26" s="40"/>
    </row>
    <row r="27" spans="1:240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8"/>
      <c r="BC27" s="41"/>
      <c r="BD27" s="278"/>
      <c r="BE27" s="43"/>
      <c r="BF27" s="10"/>
      <c r="BG27" s="12"/>
      <c r="BI27" s="12"/>
      <c r="BJ27" s="7"/>
      <c r="BK27" s="8"/>
      <c r="BL27" s="8"/>
      <c r="BM27" s="8"/>
      <c r="BN27" s="41"/>
      <c r="BO27" s="45"/>
      <c r="BP27" s="43"/>
      <c r="BQ27" s="8"/>
      <c r="BR27" s="12"/>
      <c r="BT27" s="12"/>
      <c r="BU27" s="7"/>
      <c r="BV27" s="8"/>
      <c r="BW27" s="8"/>
      <c r="BX27" s="8"/>
      <c r="BY27" s="8"/>
      <c r="BZ27" s="41"/>
      <c r="CA27" s="278"/>
      <c r="CB27" s="43"/>
      <c r="CC27" s="10"/>
      <c r="CD27" s="12"/>
      <c r="CF27" s="12"/>
      <c r="CG27" s="7"/>
      <c r="CH27" s="8"/>
      <c r="CI27" s="8"/>
      <c r="CJ27" s="8"/>
      <c r="CK27" s="8"/>
      <c r="CL27" s="41"/>
      <c r="CM27" s="278"/>
      <c r="CN27" s="43"/>
      <c r="CO27" s="10"/>
      <c r="CP27" s="12"/>
      <c r="CR27" s="12"/>
      <c r="CS27" s="7"/>
      <c r="CT27" s="8"/>
      <c r="CU27" s="8"/>
      <c r="CV27" s="8"/>
      <c r="CW27" s="8"/>
      <c r="CX27" s="41"/>
      <c r="CY27" s="278"/>
      <c r="CZ27" s="43"/>
      <c r="DA27" s="10"/>
      <c r="DB27" s="12"/>
      <c r="DD27" s="12"/>
      <c r="DE27" s="7"/>
      <c r="DF27" s="8"/>
      <c r="DG27" s="8"/>
      <c r="DH27" s="8"/>
      <c r="DI27" s="8"/>
      <c r="DJ27" s="41"/>
      <c r="DK27" s="278"/>
      <c r="DL27" s="43"/>
      <c r="DM27" s="10"/>
      <c r="DN27" s="12"/>
      <c r="DP27" s="12"/>
      <c r="DQ27" s="7"/>
      <c r="DR27" s="8"/>
      <c r="DS27" s="8"/>
      <c r="DT27" s="8"/>
      <c r="DU27" s="8"/>
      <c r="DV27" s="41"/>
      <c r="DW27" s="278"/>
      <c r="DX27" s="43"/>
      <c r="DY27" s="10"/>
      <c r="DZ27" s="12"/>
      <c r="EB27" s="12"/>
      <c r="EC27" s="7"/>
      <c r="ED27" s="8"/>
      <c r="EE27" s="8"/>
      <c r="EF27" s="8"/>
      <c r="EG27" s="8"/>
      <c r="EH27" s="41"/>
      <c r="EI27" s="278"/>
      <c r="EJ27" s="43"/>
      <c r="EK27" s="10"/>
      <c r="EL27" s="12"/>
      <c r="EN27" s="12"/>
      <c r="EO27" s="7"/>
      <c r="EP27" s="8"/>
      <c r="EQ27" s="8"/>
      <c r="ER27" s="8"/>
      <c r="ES27" s="8"/>
      <c r="ET27" s="41"/>
      <c r="EU27" s="278"/>
      <c r="EV27" s="43"/>
      <c r="EW27" s="10"/>
      <c r="EX27" s="12"/>
      <c r="FE27" s="39"/>
      <c r="FF27" s="40"/>
      <c r="FG27" s="40"/>
      <c r="FP27" s="39"/>
      <c r="FQ27" s="40"/>
      <c r="FR27" s="40"/>
      <c r="GA27" s="39"/>
      <c r="GB27" s="40"/>
      <c r="GC27" s="40"/>
      <c r="GL27" s="39"/>
      <c r="GM27" s="40"/>
      <c r="GN27" s="40"/>
      <c r="GW27" s="39"/>
      <c r="GX27" s="40"/>
      <c r="GY27" s="40"/>
      <c r="HH27" s="39"/>
      <c r="HI27" s="40"/>
      <c r="HJ27" s="40"/>
      <c r="HS27" s="39"/>
      <c r="HT27" s="40"/>
      <c r="HU27" s="40"/>
      <c r="ID27" s="39"/>
      <c r="IE27" s="40"/>
      <c r="IF27" s="40"/>
    </row>
    <row r="28" spans="1:240" s="4" customFormat="1" ht="15.6" x14ac:dyDescent="0.3">
      <c r="A28" s="12"/>
      <c r="B28" s="145">
        <v>45601</v>
      </c>
      <c r="C28" s="141"/>
      <c r="D28" s="142"/>
      <c r="E28" s="792"/>
      <c r="F28" s="792"/>
      <c r="G28" s="143"/>
      <c r="H28" s="277"/>
      <c r="I28" s="144"/>
      <c r="J28" s="272">
        <f>J26-D28</f>
        <v>0</v>
      </c>
      <c r="K28" s="12"/>
      <c r="M28" s="12"/>
      <c r="N28" s="145">
        <v>45601</v>
      </c>
      <c r="O28" s="141"/>
      <c r="P28" s="142"/>
      <c r="Q28" s="142"/>
      <c r="R28" s="142"/>
      <c r="S28" s="143"/>
      <c r="T28" s="277"/>
      <c r="U28" s="144"/>
      <c r="V28" s="272">
        <f>V26-P28</f>
        <v>24921.33</v>
      </c>
      <c r="W28" s="12"/>
      <c r="Y28" s="12"/>
      <c r="Z28" s="145">
        <v>45601</v>
      </c>
      <c r="AA28" s="141"/>
      <c r="AB28" s="142"/>
      <c r="AC28" s="142"/>
      <c r="AD28" s="142"/>
      <c r="AE28" s="143"/>
      <c r="AF28" s="277"/>
      <c r="AG28" s="144"/>
      <c r="AH28" s="272">
        <f>AH26-AB28</f>
        <v>30695.33</v>
      </c>
      <c r="AI28" s="12"/>
      <c r="AK28" s="12"/>
      <c r="AL28" s="145">
        <v>45601</v>
      </c>
      <c r="AM28" s="141"/>
      <c r="AN28" s="142"/>
      <c r="AO28" s="142"/>
      <c r="AP28" s="142"/>
      <c r="AQ28" s="143"/>
      <c r="AR28" s="277"/>
      <c r="AS28" s="144"/>
      <c r="AT28" s="272">
        <f>AT26-AN28</f>
        <v>19571.34</v>
      </c>
      <c r="AU28" s="12"/>
      <c r="AW28" s="12"/>
      <c r="AX28" s="145">
        <v>45601</v>
      </c>
      <c r="AY28" s="141"/>
      <c r="AZ28" s="142"/>
      <c r="BA28" s="142"/>
      <c r="BB28" s="142"/>
      <c r="BC28" s="143"/>
      <c r="BD28" s="277"/>
      <c r="BE28" s="144"/>
      <c r="BF28" s="272">
        <f>BF26-AZ28</f>
        <v>29921.33</v>
      </c>
      <c r="BG28" s="12"/>
      <c r="BI28" s="12"/>
      <c r="BJ28" s="44">
        <v>44900</v>
      </c>
      <c r="BK28" s="34"/>
      <c r="BL28" s="35"/>
      <c r="BM28" s="35"/>
      <c r="BN28" s="21"/>
      <c r="BO28" s="19"/>
      <c r="BP28" s="36"/>
      <c r="BQ28" s="37">
        <f>BQ26-BL28</f>
        <v>3011.0000000000036</v>
      </c>
      <c r="BR28" s="12"/>
      <c r="BT28" s="12"/>
      <c r="BU28" s="145">
        <v>45601</v>
      </c>
      <c r="BV28" s="141"/>
      <c r="BW28" s="142"/>
      <c r="BX28" s="142"/>
      <c r="BY28" s="142"/>
      <c r="BZ28" s="143"/>
      <c r="CA28" s="277"/>
      <c r="CB28" s="144"/>
      <c r="CC28" s="272">
        <f>CC26-BW28</f>
        <v>30695.33</v>
      </c>
      <c r="CD28" s="12"/>
      <c r="CF28" s="12"/>
      <c r="CG28" s="145">
        <v>45601</v>
      </c>
      <c r="CH28" s="141"/>
      <c r="CI28" s="142"/>
      <c r="CJ28" s="142"/>
      <c r="CK28" s="142"/>
      <c r="CL28" s="143"/>
      <c r="CM28" s="277"/>
      <c r="CN28" s="144"/>
      <c r="CO28" s="272">
        <f>CO26-CI28</f>
        <v>0</v>
      </c>
      <c r="CP28" s="12"/>
      <c r="CR28" s="12"/>
      <c r="CS28" s="145">
        <v>45601</v>
      </c>
      <c r="CT28" s="141"/>
      <c r="CU28" s="142"/>
      <c r="CV28" s="142"/>
      <c r="CW28" s="142"/>
      <c r="CX28" s="143"/>
      <c r="CY28" s="277"/>
      <c r="CZ28" s="144"/>
      <c r="DA28" s="272">
        <f>DA26-CU28</f>
        <v>0</v>
      </c>
      <c r="DB28" s="12"/>
      <c r="DD28" s="12"/>
      <c r="DE28" s="145">
        <v>45601</v>
      </c>
      <c r="DF28" s="141"/>
      <c r="DG28" s="142"/>
      <c r="DH28" s="142"/>
      <c r="DI28" s="142"/>
      <c r="DJ28" s="143"/>
      <c r="DK28" s="277"/>
      <c r="DL28" s="144"/>
      <c r="DM28" s="272">
        <f>DM26-DG28</f>
        <v>29920.33</v>
      </c>
      <c r="DN28" s="12"/>
      <c r="DP28" s="12"/>
      <c r="DQ28" s="145">
        <v>45601</v>
      </c>
      <c r="DR28" s="141"/>
      <c r="DS28" s="142"/>
      <c r="DT28" s="142"/>
      <c r="DU28" s="142"/>
      <c r="DV28" s="143"/>
      <c r="DW28" s="277"/>
      <c r="DX28" s="144"/>
      <c r="DY28" s="272">
        <f>DY26-DS28</f>
        <v>0</v>
      </c>
      <c r="DZ28" s="12"/>
      <c r="EB28" s="12"/>
      <c r="EC28" s="145">
        <v>45601</v>
      </c>
      <c r="ED28" s="141"/>
      <c r="EE28" s="142"/>
      <c r="EF28" s="142"/>
      <c r="EG28" s="142"/>
      <c r="EH28" s="143"/>
      <c r="EI28" s="277"/>
      <c r="EJ28" s="144"/>
      <c r="EK28" s="272">
        <f>EK26-EE28</f>
        <v>29921.33</v>
      </c>
      <c r="EL28" s="12"/>
      <c r="EN28" s="12"/>
      <c r="EO28" s="145">
        <v>45601</v>
      </c>
      <c r="EP28" s="141"/>
      <c r="EQ28" s="142"/>
      <c r="ER28" s="142"/>
      <c r="ES28" s="142"/>
      <c r="ET28" s="143"/>
      <c r="EU28" s="277"/>
      <c r="EV28" s="144"/>
      <c r="EW28" s="272">
        <f>EW26-EQ28</f>
        <v>29921.33</v>
      </c>
      <c r="EX28" s="12"/>
      <c r="FE28" s="39"/>
      <c r="FF28" s="40"/>
      <c r="FG28" s="40"/>
      <c r="FP28" s="39"/>
      <c r="FQ28" s="40"/>
      <c r="FR28" s="40"/>
      <c r="GA28" s="39"/>
      <c r="GB28" s="40"/>
      <c r="GC28" s="40"/>
      <c r="GL28" s="39"/>
      <c r="GM28" s="40"/>
      <c r="GN28" s="40"/>
      <c r="GW28" s="39"/>
      <c r="GX28" s="40"/>
      <c r="GY28" s="40"/>
      <c r="HH28" s="39"/>
      <c r="HI28" s="40"/>
      <c r="HJ28" s="40"/>
      <c r="HS28" s="39"/>
      <c r="HT28" s="40"/>
      <c r="HU28" s="40"/>
      <c r="ID28" s="39"/>
      <c r="IE28" s="40"/>
      <c r="IF28" s="40"/>
    </row>
    <row r="29" spans="1:240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 t="s">
        <v>345</v>
      </c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 t="s">
        <v>345</v>
      </c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8"/>
      <c r="BC29" s="41"/>
      <c r="BD29" s="278"/>
      <c r="BE29" s="43"/>
      <c r="BF29" s="10"/>
      <c r="BG29" s="12"/>
      <c r="BI29" s="12"/>
      <c r="BJ29" s="7"/>
      <c r="BK29" s="8"/>
      <c r="BL29" s="8"/>
      <c r="BM29" s="8"/>
      <c r="BN29" s="41"/>
      <c r="BO29" s="45"/>
      <c r="BP29" s="43"/>
      <c r="BQ29" s="8"/>
      <c r="BR29" s="12"/>
      <c r="BT29" s="12"/>
      <c r="BU29" s="7"/>
      <c r="BV29" s="8"/>
      <c r="BW29" s="8"/>
      <c r="BX29" s="8"/>
      <c r="BY29" s="8"/>
      <c r="BZ29" s="41"/>
      <c r="CA29" s="278"/>
      <c r="CB29" s="43"/>
      <c r="CC29" s="10"/>
      <c r="CD29" s="12"/>
      <c r="CF29" s="12"/>
      <c r="CG29" s="7"/>
      <c r="CH29" s="8"/>
      <c r="CI29" s="8"/>
      <c r="CJ29" s="8"/>
      <c r="CK29" s="8"/>
      <c r="CL29" s="41"/>
      <c r="CM29" s="278"/>
      <c r="CN29" s="43"/>
      <c r="CO29" s="10"/>
      <c r="CP29" s="12"/>
      <c r="CR29" s="12"/>
      <c r="CS29" s="7"/>
      <c r="CT29" s="8"/>
      <c r="CU29" s="8"/>
      <c r="CV29" s="8"/>
      <c r="CW29" s="8"/>
      <c r="CX29" s="41"/>
      <c r="CY29" s="278"/>
      <c r="CZ29" s="43"/>
      <c r="DA29" s="10"/>
      <c r="DB29" s="12"/>
      <c r="DD29" s="12"/>
      <c r="DE29" s="7"/>
      <c r="DF29" s="8"/>
      <c r="DG29" s="8"/>
      <c r="DH29" s="8"/>
      <c r="DI29" s="8"/>
      <c r="DJ29" s="41"/>
      <c r="DK29" s="278"/>
      <c r="DL29" s="43"/>
      <c r="DM29" s="10"/>
      <c r="DN29" s="12"/>
      <c r="DP29" s="12"/>
      <c r="DQ29" s="7"/>
      <c r="DR29" s="8"/>
      <c r="DS29" s="8"/>
      <c r="DT29" s="8"/>
      <c r="DU29" s="8"/>
      <c r="DV29" s="41"/>
      <c r="DW29" s="278"/>
      <c r="DX29" s="43"/>
      <c r="DY29" s="10"/>
      <c r="DZ29" s="12"/>
      <c r="EB29" s="12"/>
      <c r="EC29" s="7"/>
      <c r="ED29" s="8"/>
      <c r="EE29" s="8"/>
      <c r="EF29" s="8"/>
      <c r="EG29" s="8"/>
      <c r="EH29" s="41"/>
      <c r="EI29" s="278"/>
      <c r="EJ29" s="43"/>
      <c r="EK29" s="10"/>
      <c r="EL29" s="12"/>
      <c r="EN29" s="12"/>
      <c r="EO29" s="7"/>
      <c r="EP29" s="8"/>
      <c r="EQ29" s="8"/>
      <c r="ER29" s="8"/>
      <c r="ES29" s="8"/>
      <c r="ET29" s="41"/>
      <c r="EU29" s="278"/>
      <c r="EV29" s="43"/>
      <c r="EW29" s="10"/>
      <c r="EX29" s="12"/>
      <c r="FE29" s="39"/>
      <c r="FF29" s="40"/>
      <c r="FG29" s="40"/>
      <c r="FP29" s="39"/>
      <c r="FQ29" s="40"/>
      <c r="FR29" s="40"/>
      <c r="GA29" s="39"/>
      <c r="GB29" s="40"/>
      <c r="GC29" s="40"/>
      <c r="GL29" s="39"/>
      <c r="GM29" s="40"/>
      <c r="GN29" s="40"/>
      <c r="GW29" s="39"/>
      <c r="GX29" s="40"/>
      <c r="GY29" s="40"/>
      <c r="HH29" s="39"/>
      <c r="HI29" s="40"/>
      <c r="HJ29" s="40"/>
      <c r="HS29" s="39"/>
      <c r="HT29" s="40"/>
      <c r="HU29" s="40"/>
      <c r="ID29" s="39"/>
      <c r="IE29" s="40"/>
      <c r="IF29" s="40"/>
    </row>
    <row r="30" spans="1:240" s="4" customFormat="1" ht="15.6" x14ac:dyDescent="0.3">
      <c r="A30" s="12"/>
      <c r="B30" s="145">
        <v>45631</v>
      </c>
      <c r="C30" s="141"/>
      <c r="D30" s="142"/>
      <c r="E30" s="792"/>
      <c r="F30" s="792"/>
      <c r="G30" s="143"/>
      <c r="H30" s="277"/>
      <c r="I30" s="144"/>
      <c r="J30" s="272">
        <f>J28-D30</f>
        <v>0</v>
      </c>
      <c r="K30" s="12"/>
      <c r="M30" s="12"/>
      <c r="N30" s="145">
        <v>45631</v>
      </c>
      <c r="O30" s="141"/>
      <c r="P30" s="142"/>
      <c r="Q30" s="142"/>
      <c r="R30" s="142"/>
      <c r="S30" s="143"/>
      <c r="T30" s="279"/>
      <c r="U30" s="144"/>
      <c r="V30" s="272">
        <f>V28-P30</f>
        <v>24921.33</v>
      </c>
      <c r="W30" s="12"/>
      <c r="Y30" s="12"/>
      <c r="Z30" s="145">
        <v>45631</v>
      </c>
      <c r="AA30" s="141"/>
      <c r="AB30" s="142"/>
      <c r="AC30" s="142"/>
      <c r="AD30" s="142"/>
      <c r="AE30" s="143"/>
      <c r="AF30" s="279"/>
      <c r="AG30" s="144"/>
      <c r="AH30" s="272">
        <f>AH28-AB30</f>
        <v>30695.33</v>
      </c>
      <c r="AI30" s="12"/>
      <c r="AK30" s="12"/>
      <c r="AL30" s="145">
        <v>45631</v>
      </c>
      <c r="AM30" s="141"/>
      <c r="AN30" s="142"/>
      <c r="AO30" s="142"/>
      <c r="AP30" s="142"/>
      <c r="AQ30" s="143"/>
      <c r="AR30" s="277"/>
      <c r="AS30" s="144"/>
      <c r="AT30" s="272">
        <f>AT28-AN30</f>
        <v>19571.34</v>
      </c>
      <c r="AU30" s="12"/>
      <c r="AW30" s="12"/>
      <c r="AX30" s="145">
        <v>45631</v>
      </c>
      <c r="AY30" s="141"/>
      <c r="AZ30" s="142"/>
      <c r="BA30" s="142"/>
      <c r="BB30" s="142"/>
      <c r="BC30" s="143"/>
      <c r="BD30" s="277"/>
      <c r="BE30" s="144"/>
      <c r="BF30" s="272">
        <f>BF28-AZ30</f>
        <v>29921.33</v>
      </c>
      <c r="BG30" s="12"/>
      <c r="BI30" s="12"/>
      <c r="BJ30" s="44">
        <v>44931</v>
      </c>
      <c r="BK30" s="34"/>
      <c r="BL30" s="35"/>
      <c r="BM30" s="35"/>
      <c r="BN30" s="21"/>
      <c r="BO30" s="46"/>
      <c r="BP30" s="36"/>
      <c r="BQ30" s="37">
        <f>BQ28-BL30</f>
        <v>3011.0000000000036</v>
      </c>
      <c r="BR30" s="12"/>
      <c r="BT30" s="12"/>
      <c r="BU30" s="145">
        <v>45631</v>
      </c>
      <c r="BV30" s="141"/>
      <c r="BW30" s="142"/>
      <c r="BX30" s="142"/>
      <c r="BY30" s="142"/>
      <c r="BZ30" s="143"/>
      <c r="CA30" s="277"/>
      <c r="CB30" s="144"/>
      <c r="CC30" s="272">
        <f>CC28-BW30</f>
        <v>30695.33</v>
      </c>
      <c r="CD30" s="12"/>
      <c r="CF30" s="12"/>
      <c r="CG30" s="145">
        <v>45631</v>
      </c>
      <c r="CH30" s="141"/>
      <c r="CI30" s="142"/>
      <c r="CJ30" s="142"/>
      <c r="CK30" s="142"/>
      <c r="CL30" s="143"/>
      <c r="CM30" s="277"/>
      <c r="CN30" s="144"/>
      <c r="CO30" s="272">
        <f>CO28-CI30</f>
        <v>0</v>
      </c>
      <c r="CP30" s="12"/>
      <c r="CR30" s="12"/>
      <c r="CS30" s="145">
        <v>45631</v>
      </c>
      <c r="CT30" s="141"/>
      <c r="CU30" s="142"/>
      <c r="CV30" s="142"/>
      <c r="CW30" s="142"/>
      <c r="CX30" s="143"/>
      <c r="CY30" s="277"/>
      <c r="CZ30" s="144"/>
      <c r="DA30" s="272">
        <f>DA28-CU30</f>
        <v>0</v>
      </c>
      <c r="DB30" s="12"/>
      <c r="DD30" s="12"/>
      <c r="DE30" s="145">
        <v>45631</v>
      </c>
      <c r="DF30" s="141"/>
      <c r="DG30" s="142"/>
      <c r="DH30" s="142"/>
      <c r="DI30" s="142"/>
      <c r="DJ30" s="143"/>
      <c r="DK30" s="277"/>
      <c r="DL30" s="144"/>
      <c r="DM30" s="272">
        <f>DM28-DG30</f>
        <v>29920.33</v>
      </c>
      <c r="DN30" s="12"/>
      <c r="DP30" s="12"/>
      <c r="DQ30" s="145">
        <v>45631</v>
      </c>
      <c r="DR30" s="141"/>
      <c r="DS30" s="142"/>
      <c r="DT30" s="142"/>
      <c r="DU30" s="142"/>
      <c r="DV30" s="143"/>
      <c r="DW30" s="277"/>
      <c r="DX30" s="144"/>
      <c r="DY30" s="272">
        <f>DY28-DS30</f>
        <v>0</v>
      </c>
      <c r="DZ30" s="12"/>
      <c r="EB30" s="12"/>
      <c r="EC30" s="145">
        <v>45631</v>
      </c>
      <c r="ED30" s="141"/>
      <c r="EE30" s="142"/>
      <c r="EF30" s="142"/>
      <c r="EG30" s="142"/>
      <c r="EH30" s="143"/>
      <c r="EI30" s="277"/>
      <c r="EJ30" s="144"/>
      <c r="EK30" s="272">
        <f>EK28-EE30</f>
        <v>29921.33</v>
      </c>
      <c r="EL30" s="12"/>
      <c r="EN30" s="12"/>
      <c r="EO30" s="145">
        <v>45631</v>
      </c>
      <c r="EP30" s="141"/>
      <c r="EQ30" s="142"/>
      <c r="ER30" s="142"/>
      <c r="ES30" s="142"/>
      <c r="ET30" s="143"/>
      <c r="EU30" s="277"/>
      <c r="EV30" s="144"/>
      <c r="EW30" s="272">
        <f>EW28-EQ30</f>
        <v>29921.33</v>
      </c>
      <c r="EX30" s="12"/>
      <c r="FE30" s="39"/>
      <c r="FF30" s="40"/>
      <c r="FG30" s="40"/>
      <c r="FP30" s="39"/>
      <c r="FQ30" s="40"/>
      <c r="FR30" s="40"/>
      <c r="GA30" s="39"/>
      <c r="GB30" s="40"/>
      <c r="GC30" s="40"/>
      <c r="GL30" s="39"/>
      <c r="GM30" s="40"/>
      <c r="GN30" s="40"/>
      <c r="GW30" s="39"/>
      <c r="GX30" s="40"/>
      <c r="GY30" s="40"/>
      <c r="HH30" s="39"/>
      <c r="HI30" s="40"/>
      <c r="HJ30" s="40"/>
      <c r="HS30" s="39"/>
      <c r="HT30" s="40"/>
      <c r="HU30" s="40"/>
      <c r="ID30" s="39"/>
      <c r="IE30" s="40"/>
      <c r="IF30" s="40"/>
    </row>
    <row r="31" spans="1:240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8"/>
      <c r="BC31" s="41"/>
      <c r="BD31" s="278"/>
      <c r="BE31" s="43"/>
      <c r="BF31" s="10"/>
      <c r="BG31" s="12"/>
      <c r="BI31" s="12"/>
      <c r="BJ31" s="7"/>
      <c r="BK31" s="8"/>
      <c r="BL31" s="8"/>
      <c r="BM31" s="8"/>
      <c r="BN31" s="41"/>
      <c r="BO31" s="45"/>
      <c r="BP31" s="43"/>
      <c r="BQ31" s="8"/>
      <c r="BR31" s="12"/>
      <c r="BT31" s="12"/>
      <c r="BU31" s="7"/>
      <c r="BV31" s="8"/>
      <c r="BW31" s="8"/>
      <c r="BX31" s="8"/>
      <c r="BY31" s="8"/>
      <c r="BZ31" s="41"/>
      <c r="CA31" s="278"/>
      <c r="CB31" s="43"/>
      <c r="CC31" s="10"/>
      <c r="CD31" s="12"/>
      <c r="CF31" s="12"/>
      <c r="CG31" s="7"/>
      <c r="CH31" s="8"/>
      <c r="CI31" s="8"/>
      <c r="CJ31" s="8"/>
      <c r="CK31" s="8"/>
      <c r="CL31" s="41"/>
      <c r="CM31" s="278"/>
      <c r="CN31" s="43"/>
      <c r="CO31" s="10"/>
      <c r="CP31" s="12"/>
      <c r="CR31" s="12"/>
      <c r="CS31" s="7"/>
      <c r="CT31" s="8"/>
      <c r="CU31" s="8"/>
      <c r="CV31" s="8"/>
      <c r="CW31" s="8"/>
      <c r="CX31" s="41"/>
      <c r="CY31" s="278"/>
      <c r="CZ31" s="43"/>
      <c r="DA31" s="10"/>
      <c r="DB31" s="12"/>
      <c r="DD31" s="12"/>
      <c r="DE31" s="7"/>
      <c r="DF31" s="8"/>
      <c r="DG31" s="8"/>
      <c r="DH31" s="8"/>
      <c r="DI31" s="8"/>
      <c r="DJ31" s="41"/>
      <c r="DK31" s="278"/>
      <c r="DL31" s="43"/>
      <c r="DM31" s="10"/>
      <c r="DN31" s="12"/>
      <c r="DP31" s="12"/>
      <c r="DQ31" s="7"/>
      <c r="DR31" s="8"/>
      <c r="DS31" s="8"/>
      <c r="DT31" s="8"/>
      <c r="DU31" s="8"/>
      <c r="DV31" s="41"/>
      <c r="DW31" s="278"/>
      <c r="DX31" s="43"/>
      <c r="DY31" s="10"/>
      <c r="DZ31" s="12"/>
      <c r="EB31" s="12"/>
      <c r="EC31" s="7"/>
      <c r="ED31" s="8"/>
      <c r="EE31" s="8"/>
      <c r="EF31" s="8"/>
      <c r="EG31" s="8"/>
      <c r="EH31" s="41"/>
      <c r="EI31" s="278"/>
      <c r="EJ31" s="43"/>
      <c r="EK31" s="10"/>
      <c r="EL31" s="12"/>
      <c r="EN31" s="12"/>
      <c r="EO31" s="7"/>
      <c r="EP31" s="8"/>
      <c r="EQ31" s="8"/>
      <c r="ER31" s="8"/>
      <c r="ES31" s="8"/>
      <c r="ET31" s="41"/>
      <c r="EU31" s="278"/>
      <c r="EV31" s="43"/>
      <c r="EW31" s="10"/>
      <c r="EX31" s="12"/>
      <c r="FE31" s="39"/>
      <c r="FF31" s="40"/>
      <c r="FG31" s="40"/>
      <c r="FP31" s="39"/>
      <c r="FQ31" s="40"/>
      <c r="FR31" s="40"/>
      <c r="GA31" s="39"/>
      <c r="GB31" s="40"/>
      <c r="GC31" s="40"/>
      <c r="GL31" s="39"/>
      <c r="GM31" s="40"/>
      <c r="GN31" s="40"/>
      <c r="GW31" s="39"/>
      <c r="GX31" s="40"/>
      <c r="GY31" s="40"/>
      <c r="HH31" s="39"/>
      <c r="HI31" s="40"/>
      <c r="HJ31" s="40"/>
      <c r="HS31" s="39"/>
      <c r="HT31" s="40"/>
      <c r="HU31" s="40"/>
      <c r="ID31" s="39"/>
      <c r="IE31" s="40"/>
      <c r="IF31" s="40"/>
    </row>
    <row r="32" spans="1:240" s="4" customFormat="1" ht="15.6" x14ac:dyDescent="0.3">
      <c r="A32" s="12"/>
      <c r="B32" s="145">
        <v>45662</v>
      </c>
      <c r="C32" s="141"/>
      <c r="D32" s="142"/>
      <c r="E32" s="792"/>
      <c r="F32" s="792"/>
      <c r="G32" s="143"/>
      <c r="H32" s="277"/>
      <c r="I32" s="144"/>
      <c r="J32" s="272">
        <f>J30-D32</f>
        <v>0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24921.33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30695.33</v>
      </c>
      <c r="AI32" s="12"/>
      <c r="AK32" s="12"/>
      <c r="AL32" s="145">
        <v>45662</v>
      </c>
      <c r="AM32" s="141"/>
      <c r="AN32" s="142"/>
      <c r="AO32" s="142"/>
      <c r="AP32" s="142"/>
      <c r="AQ32" s="143"/>
      <c r="AR32" s="277"/>
      <c r="AS32" s="144"/>
      <c r="AT32" s="272">
        <f>AT30-AN32</f>
        <v>19571.34</v>
      </c>
      <c r="AU32" s="12"/>
      <c r="AW32" s="12"/>
      <c r="AX32" s="145">
        <v>45662</v>
      </c>
      <c r="AY32" s="141"/>
      <c r="AZ32" s="142"/>
      <c r="BA32" s="142"/>
      <c r="BB32" s="142"/>
      <c r="BC32" s="143"/>
      <c r="BD32" s="277"/>
      <c r="BE32" s="144"/>
      <c r="BF32" s="272">
        <f>BF30-AZ32</f>
        <v>29921.33</v>
      </c>
      <c r="BG32" s="12"/>
      <c r="BI32" s="12"/>
      <c r="BJ32" s="44">
        <v>44962</v>
      </c>
      <c r="BK32" s="34"/>
      <c r="BL32" s="35"/>
      <c r="BM32" s="35"/>
      <c r="BN32" s="21"/>
      <c r="BO32" s="19"/>
      <c r="BP32" s="36"/>
      <c r="BQ32" s="37">
        <f>BQ30-BL32</f>
        <v>3011.0000000000036</v>
      </c>
      <c r="BR32" s="12"/>
      <c r="BT32" s="12"/>
      <c r="BU32" s="145">
        <v>45662</v>
      </c>
      <c r="BV32" s="141"/>
      <c r="BW32" s="142"/>
      <c r="BX32" s="142"/>
      <c r="BY32" s="142"/>
      <c r="BZ32" s="143"/>
      <c r="CA32" s="277"/>
      <c r="CB32" s="144"/>
      <c r="CC32" s="272">
        <f>CC30-BW32</f>
        <v>30695.33</v>
      </c>
      <c r="CD32" s="12"/>
      <c r="CF32" s="12"/>
      <c r="CG32" s="145">
        <v>45662</v>
      </c>
      <c r="CH32" s="141"/>
      <c r="CI32" s="142"/>
      <c r="CJ32" s="142"/>
      <c r="CK32" s="142"/>
      <c r="CL32" s="143"/>
      <c r="CM32" s="277"/>
      <c r="CN32" s="144"/>
      <c r="CO32" s="272">
        <f>CO30-CI32</f>
        <v>0</v>
      </c>
      <c r="CP32" s="12"/>
      <c r="CR32" s="12"/>
      <c r="CS32" s="145">
        <v>45662</v>
      </c>
      <c r="CT32" s="141"/>
      <c r="CU32" s="142"/>
      <c r="CV32" s="142"/>
      <c r="CW32" s="142"/>
      <c r="CX32" s="143"/>
      <c r="CY32" s="277"/>
      <c r="CZ32" s="144"/>
      <c r="DA32" s="272">
        <f>DA30-CU32</f>
        <v>0</v>
      </c>
      <c r="DB32" s="12"/>
      <c r="DD32" s="12"/>
      <c r="DE32" s="145">
        <v>45662</v>
      </c>
      <c r="DF32" s="141"/>
      <c r="DG32" s="142"/>
      <c r="DH32" s="142"/>
      <c r="DI32" s="142"/>
      <c r="DJ32" s="143"/>
      <c r="DK32" s="277"/>
      <c r="DL32" s="144"/>
      <c r="DM32" s="272">
        <f>DM30-DG32</f>
        <v>29920.33</v>
      </c>
      <c r="DN32" s="12"/>
      <c r="DP32" s="12"/>
      <c r="DQ32" s="145">
        <v>45662</v>
      </c>
      <c r="DR32" s="141"/>
      <c r="DS32" s="142"/>
      <c r="DT32" s="142"/>
      <c r="DU32" s="142"/>
      <c r="DV32" s="143"/>
      <c r="DW32" s="277"/>
      <c r="DX32" s="144"/>
      <c r="DY32" s="272">
        <f>DY30-DS32</f>
        <v>0</v>
      </c>
      <c r="DZ32" s="12"/>
      <c r="EB32" s="12"/>
      <c r="EC32" s="145">
        <v>45662</v>
      </c>
      <c r="ED32" s="141"/>
      <c r="EE32" s="142"/>
      <c r="EF32" s="142"/>
      <c r="EG32" s="142"/>
      <c r="EH32" s="143"/>
      <c r="EI32" s="277"/>
      <c r="EJ32" s="144"/>
      <c r="EK32" s="272">
        <f>EK30-EE32</f>
        <v>29921.33</v>
      </c>
      <c r="EL32" s="12"/>
      <c r="EN32" s="12"/>
      <c r="EO32" s="145">
        <v>45662</v>
      </c>
      <c r="EP32" s="141"/>
      <c r="EQ32" s="142"/>
      <c r="ER32" s="142"/>
      <c r="ES32" s="142"/>
      <c r="ET32" s="143"/>
      <c r="EU32" s="277"/>
      <c r="EV32" s="144"/>
      <c r="EW32" s="272">
        <f>EW30-EQ32</f>
        <v>29921.33</v>
      </c>
      <c r="EX32" s="12"/>
      <c r="FE32" s="39"/>
      <c r="FF32" s="40"/>
      <c r="FG32" s="40"/>
      <c r="FP32" s="39"/>
      <c r="FQ32" s="40"/>
      <c r="FR32" s="40"/>
      <c r="GA32" s="39"/>
      <c r="GB32" s="40"/>
      <c r="GC32" s="40"/>
      <c r="GL32" s="39"/>
      <c r="GM32" s="40"/>
      <c r="GN32" s="40"/>
      <c r="GW32" s="39"/>
      <c r="GX32" s="40"/>
      <c r="GY32" s="40"/>
      <c r="HH32" s="39"/>
      <c r="HI32" s="40"/>
      <c r="HJ32" s="40"/>
      <c r="HS32" s="39"/>
      <c r="HT32" s="40"/>
      <c r="HU32" s="40"/>
      <c r="ID32" s="39"/>
      <c r="IE32" s="40"/>
      <c r="IF32" s="40"/>
    </row>
    <row r="33" spans="1:240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8"/>
      <c r="BC33" s="41"/>
      <c r="BD33" s="278"/>
      <c r="BE33" s="43"/>
      <c r="BF33" s="10"/>
      <c r="BG33" s="12"/>
      <c r="BI33" s="12"/>
      <c r="BJ33" s="7"/>
      <c r="BK33" s="8"/>
      <c r="BL33" s="8"/>
      <c r="BM33" s="8"/>
      <c r="BN33" s="41"/>
      <c r="BO33" s="45"/>
      <c r="BP33" s="43"/>
      <c r="BQ33" s="8"/>
      <c r="BR33" s="12"/>
      <c r="BT33" s="12"/>
      <c r="BU33" s="7"/>
      <c r="BV33" s="8"/>
      <c r="BW33" s="8"/>
      <c r="BX33" s="8"/>
      <c r="BY33" s="8"/>
      <c r="BZ33" s="41"/>
      <c r="CA33" s="278"/>
      <c r="CB33" s="43"/>
      <c r="CC33" s="10"/>
      <c r="CD33" s="12"/>
      <c r="CF33" s="12"/>
      <c r="CG33" s="7"/>
      <c r="CH33" s="8"/>
      <c r="CI33" s="8"/>
      <c r="CJ33" s="8"/>
      <c r="CK33" s="8"/>
      <c r="CL33" s="41"/>
      <c r="CM33" s="278"/>
      <c r="CN33" s="43"/>
      <c r="CO33" s="10"/>
      <c r="CP33" s="12"/>
      <c r="CR33" s="12"/>
      <c r="CS33" s="7"/>
      <c r="CT33" s="8"/>
      <c r="CU33" s="8"/>
      <c r="CV33" s="8"/>
      <c r="CW33" s="8"/>
      <c r="CX33" s="41"/>
      <c r="CY33" s="278"/>
      <c r="CZ33" s="43"/>
      <c r="DA33" s="10"/>
      <c r="DB33" s="12"/>
      <c r="DD33" s="12"/>
      <c r="DE33" s="7"/>
      <c r="DF33" s="8"/>
      <c r="DG33" s="8"/>
      <c r="DH33" s="8"/>
      <c r="DI33" s="8"/>
      <c r="DJ33" s="41"/>
      <c r="DK33" s="278"/>
      <c r="DL33" s="43"/>
      <c r="DM33" s="10"/>
      <c r="DN33" s="12"/>
      <c r="DP33" s="12"/>
      <c r="DQ33" s="7"/>
      <c r="DR33" s="8"/>
      <c r="DS33" s="8"/>
      <c r="DT33" s="8"/>
      <c r="DU33" s="8"/>
      <c r="DV33" s="41"/>
      <c r="DW33" s="278"/>
      <c r="DX33" s="43"/>
      <c r="DY33" s="10"/>
      <c r="DZ33" s="12"/>
      <c r="EB33" s="12"/>
      <c r="EC33" s="7"/>
      <c r="ED33" s="8"/>
      <c r="EE33" s="8"/>
      <c r="EF33" s="8"/>
      <c r="EG33" s="8"/>
      <c r="EH33" s="41"/>
      <c r="EI33" s="278"/>
      <c r="EJ33" s="43"/>
      <c r="EK33" s="10"/>
      <c r="EL33" s="12"/>
      <c r="EN33" s="12"/>
      <c r="EO33" s="7"/>
      <c r="EP33" s="8"/>
      <c r="EQ33" s="8"/>
      <c r="ER33" s="8"/>
      <c r="ES33" s="8"/>
      <c r="ET33" s="41"/>
      <c r="EU33" s="278"/>
      <c r="EV33" s="43"/>
      <c r="EW33" s="10"/>
      <c r="EX33" s="12"/>
      <c r="FE33" s="39"/>
      <c r="FF33" s="40"/>
      <c r="FG33" s="40"/>
      <c r="FP33" s="39"/>
      <c r="FQ33" s="40"/>
      <c r="FR33" s="40"/>
      <c r="GA33" s="39"/>
      <c r="GB33" s="40"/>
      <c r="GC33" s="40"/>
      <c r="GL33" s="39"/>
      <c r="GM33" s="40"/>
      <c r="GN33" s="40"/>
      <c r="GW33" s="39"/>
      <c r="GX33" s="40"/>
      <c r="GY33" s="40"/>
      <c r="HH33" s="39"/>
      <c r="HI33" s="40"/>
      <c r="HJ33" s="40"/>
      <c r="HS33" s="39"/>
      <c r="HT33" s="40"/>
      <c r="HU33" s="40"/>
      <c r="ID33" s="39"/>
      <c r="IE33" s="40"/>
      <c r="IF33" s="40"/>
    </row>
    <row r="34" spans="1:240" s="4" customFormat="1" ht="15.6" x14ac:dyDescent="0.3">
      <c r="A34" s="12"/>
      <c r="B34" s="145">
        <v>45693</v>
      </c>
      <c r="C34" s="141"/>
      <c r="D34" s="142"/>
      <c r="E34" s="792"/>
      <c r="F34" s="792"/>
      <c r="G34" s="143"/>
      <c r="H34" s="277"/>
      <c r="I34" s="144"/>
      <c r="J34" s="272">
        <f>J32-D34</f>
        <v>0</v>
      </c>
      <c r="K34" s="12"/>
      <c r="M34" s="12"/>
      <c r="N34" s="145">
        <v>45693</v>
      </c>
      <c r="O34" s="141"/>
      <c r="P34" s="142"/>
      <c r="Q34" s="142"/>
      <c r="R34" s="142"/>
      <c r="S34" s="143"/>
      <c r="T34" s="277"/>
      <c r="U34" s="144"/>
      <c r="V34" s="272">
        <f>V32-P34</f>
        <v>24921.33</v>
      </c>
      <c r="W34" s="12"/>
      <c r="Y34" s="12"/>
      <c r="Z34" s="145">
        <v>45693</v>
      </c>
      <c r="AA34" s="141"/>
      <c r="AB34" s="142"/>
      <c r="AC34" s="142"/>
      <c r="AD34" s="142"/>
      <c r="AE34" s="143"/>
      <c r="AF34" s="277"/>
      <c r="AG34" s="144"/>
      <c r="AH34" s="272">
        <f>AH32-AB34</f>
        <v>30695.33</v>
      </c>
      <c r="AI34" s="12"/>
      <c r="AK34" s="12"/>
      <c r="AL34" s="145">
        <v>45693</v>
      </c>
      <c r="AM34" s="141"/>
      <c r="AN34" s="142"/>
      <c r="AO34" s="142"/>
      <c r="AP34" s="142"/>
      <c r="AQ34" s="143"/>
      <c r="AR34" s="277"/>
      <c r="AS34" s="144"/>
      <c r="AT34" s="272">
        <f>AT32-AN34</f>
        <v>19571.34</v>
      </c>
      <c r="AU34" s="12"/>
      <c r="AW34" s="12"/>
      <c r="AX34" s="145">
        <v>45693</v>
      </c>
      <c r="AY34" s="141"/>
      <c r="AZ34" s="142"/>
      <c r="BA34" s="142"/>
      <c r="BB34" s="142"/>
      <c r="BC34" s="143"/>
      <c r="BD34" s="277"/>
      <c r="BE34" s="144"/>
      <c r="BF34" s="272">
        <f>BF32-AZ34</f>
        <v>29921.33</v>
      </c>
      <c r="BG34" s="12"/>
      <c r="BI34" s="12"/>
      <c r="BJ34" s="44">
        <v>44990</v>
      </c>
      <c r="BK34" s="34"/>
      <c r="BL34" s="35"/>
      <c r="BM34" s="35"/>
      <c r="BN34" s="21"/>
      <c r="BO34" s="19"/>
      <c r="BP34" s="36"/>
      <c r="BQ34" s="37">
        <f>BQ32-BL34</f>
        <v>3011.0000000000036</v>
      </c>
      <c r="BR34" s="12"/>
      <c r="BT34" s="12"/>
      <c r="BU34" s="145">
        <v>45693</v>
      </c>
      <c r="BV34" s="141"/>
      <c r="BW34" s="142"/>
      <c r="BX34" s="142"/>
      <c r="BY34" s="142"/>
      <c r="BZ34" s="143"/>
      <c r="CA34" s="277"/>
      <c r="CB34" s="144"/>
      <c r="CC34" s="272">
        <f>CC32-BW34</f>
        <v>30695.33</v>
      </c>
      <c r="CD34" s="12"/>
      <c r="CF34" s="12"/>
      <c r="CG34" s="145">
        <v>45693</v>
      </c>
      <c r="CH34" s="141"/>
      <c r="CI34" s="142"/>
      <c r="CJ34" s="142"/>
      <c r="CK34" s="142"/>
      <c r="CL34" s="143"/>
      <c r="CM34" s="277"/>
      <c r="CN34" s="144"/>
      <c r="CO34" s="272">
        <f>CO32-CI34</f>
        <v>0</v>
      </c>
      <c r="CP34" s="12"/>
      <c r="CR34" s="12"/>
      <c r="CS34" s="145">
        <v>45693</v>
      </c>
      <c r="CT34" s="141"/>
      <c r="CU34" s="142"/>
      <c r="CV34" s="142"/>
      <c r="CW34" s="142"/>
      <c r="CX34" s="143"/>
      <c r="CY34" s="277"/>
      <c r="CZ34" s="144"/>
      <c r="DA34" s="272">
        <f>DA32-CU34</f>
        <v>0</v>
      </c>
      <c r="DB34" s="12"/>
      <c r="DD34" s="12"/>
      <c r="DE34" s="145">
        <v>45693</v>
      </c>
      <c r="DF34" s="141"/>
      <c r="DG34" s="142"/>
      <c r="DH34" s="142"/>
      <c r="DI34" s="142"/>
      <c r="DJ34" s="143"/>
      <c r="DK34" s="277"/>
      <c r="DL34" s="144"/>
      <c r="DM34" s="272">
        <f>DM32-DG34</f>
        <v>29920.33</v>
      </c>
      <c r="DN34" s="12"/>
      <c r="DP34" s="12"/>
      <c r="DQ34" s="145">
        <v>45693</v>
      </c>
      <c r="DR34" s="141"/>
      <c r="DS34" s="142"/>
      <c r="DT34" s="142"/>
      <c r="DU34" s="142"/>
      <c r="DV34" s="143"/>
      <c r="DW34" s="277"/>
      <c r="DX34" s="144"/>
      <c r="DY34" s="272">
        <f>DY32-DS34</f>
        <v>0</v>
      </c>
      <c r="DZ34" s="12"/>
      <c r="EB34" s="12"/>
      <c r="EC34" s="145">
        <v>45693</v>
      </c>
      <c r="ED34" s="141"/>
      <c r="EE34" s="142"/>
      <c r="EF34" s="142"/>
      <c r="EG34" s="142"/>
      <c r="EH34" s="143"/>
      <c r="EI34" s="277"/>
      <c r="EJ34" s="144"/>
      <c r="EK34" s="272">
        <f>EK32-EE34</f>
        <v>29921.33</v>
      </c>
      <c r="EL34" s="12"/>
      <c r="EN34" s="12"/>
      <c r="EO34" s="145">
        <v>45693</v>
      </c>
      <c r="EP34" s="141"/>
      <c r="EQ34" s="142"/>
      <c r="ER34" s="142"/>
      <c r="ES34" s="142"/>
      <c r="ET34" s="143"/>
      <c r="EU34" s="277"/>
      <c r="EV34" s="144"/>
      <c r="EW34" s="272">
        <f>EW32-EQ34</f>
        <v>29921.33</v>
      </c>
      <c r="EX34" s="12"/>
      <c r="FE34" s="39"/>
      <c r="FF34" s="40"/>
      <c r="FG34" s="40"/>
      <c r="FP34" s="39"/>
      <c r="FQ34" s="40"/>
      <c r="FR34" s="40"/>
      <c r="GA34" s="39"/>
      <c r="GB34" s="40"/>
      <c r="GC34" s="40"/>
      <c r="GL34" s="39"/>
      <c r="GM34" s="40"/>
      <c r="GN34" s="40"/>
      <c r="GW34" s="39"/>
      <c r="GX34" s="40"/>
      <c r="GY34" s="40"/>
      <c r="HH34" s="39"/>
      <c r="HI34" s="40"/>
      <c r="HJ34" s="40"/>
      <c r="HS34" s="39"/>
      <c r="HT34" s="40"/>
      <c r="HU34" s="40"/>
      <c r="ID34" s="39"/>
      <c r="IE34" s="40"/>
      <c r="IF34" s="40"/>
    </row>
    <row r="35" spans="1:240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8"/>
      <c r="BC35" s="41"/>
      <c r="BD35" s="278"/>
      <c r="BE35" s="43"/>
      <c r="BF35" s="10"/>
      <c r="BG35" s="12"/>
      <c r="BI35" s="12"/>
      <c r="BJ35" s="7"/>
      <c r="BK35" s="8"/>
      <c r="BL35" s="8"/>
      <c r="BM35" s="8"/>
      <c r="BN35" s="41"/>
      <c r="BO35" s="45"/>
      <c r="BP35" s="43"/>
      <c r="BQ35" s="8"/>
      <c r="BR35" s="12"/>
      <c r="BT35" s="12"/>
      <c r="BU35" s="7"/>
      <c r="BV35" s="8"/>
      <c r="BW35" s="8"/>
      <c r="BX35" s="8"/>
      <c r="BY35" s="8"/>
      <c r="BZ35" s="41"/>
      <c r="CA35" s="278"/>
      <c r="CB35" s="43"/>
      <c r="CC35" s="10"/>
      <c r="CD35" s="12"/>
      <c r="CF35" s="12"/>
      <c r="CG35" s="7"/>
      <c r="CH35" s="8"/>
      <c r="CI35" s="8"/>
      <c r="CJ35" s="8"/>
      <c r="CK35" s="8"/>
      <c r="CL35" s="41"/>
      <c r="CM35" s="278"/>
      <c r="CN35" s="43"/>
      <c r="CO35" s="10"/>
      <c r="CP35" s="12"/>
      <c r="CR35" s="12"/>
      <c r="CS35" s="7"/>
      <c r="CT35" s="8"/>
      <c r="CU35" s="8"/>
      <c r="CV35" s="8"/>
      <c r="CW35" s="8"/>
      <c r="CX35" s="41"/>
      <c r="CY35" s="278"/>
      <c r="CZ35" s="43"/>
      <c r="DA35" s="10"/>
      <c r="DB35" s="12"/>
      <c r="DD35" s="12"/>
      <c r="DE35" s="7"/>
      <c r="DF35" s="8"/>
      <c r="DG35" s="8"/>
      <c r="DH35" s="8"/>
      <c r="DI35" s="8"/>
      <c r="DJ35" s="41"/>
      <c r="DK35" s="278"/>
      <c r="DL35" s="43"/>
      <c r="DM35" s="10"/>
      <c r="DN35" s="12"/>
      <c r="DP35" s="12"/>
      <c r="DQ35" s="7"/>
      <c r="DR35" s="8"/>
      <c r="DS35" s="8"/>
      <c r="DT35" s="8"/>
      <c r="DU35" s="8"/>
      <c r="DV35" s="41"/>
      <c r="DW35" s="278"/>
      <c r="DX35" s="43"/>
      <c r="DY35" s="10"/>
      <c r="DZ35" s="12"/>
      <c r="EA35" s="40"/>
      <c r="EB35" s="12"/>
      <c r="EC35" s="7"/>
      <c r="ED35" s="8"/>
      <c r="EE35" s="8"/>
      <c r="EF35" s="8"/>
      <c r="EG35" s="8"/>
      <c r="EH35" s="41"/>
      <c r="EI35" s="278"/>
      <c r="EJ35" s="43"/>
      <c r="EK35" s="10"/>
      <c r="EL35" s="12"/>
      <c r="EM35" s="40"/>
      <c r="EN35" s="12"/>
      <c r="EO35" s="7"/>
      <c r="EP35" s="8"/>
      <c r="EQ35" s="8"/>
      <c r="ER35" s="8"/>
      <c r="ES35" s="8"/>
      <c r="ET35" s="41"/>
      <c r="EU35" s="278"/>
      <c r="EV35" s="43"/>
      <c r="EW35" s="10"/>
      <c r="EX35" s="12"/>
      <c r="EY35" s="40"/>
      <c r="EZ35" s="40"/>
      <c r="FA35" s="40"/>
      <c r="FI35" s="39"/>
      <c r="FJ35" s="40"/>
      <c r="FK35" s="40"/>
      <c r="FT35" s="39"/>
      <c r="FU35" s="40"/>
      <c r="FV35" s="40"/>
      <c r="GE35" s="39"/>
      <c r="GF35" s="40"/>
      <c r="GG35" s="40"/>
      <c r="GP35" s="39"/>
      <c r="GQ35" s="40"/>
      <c r="GR35" s="40"/>
    </row>
    <row r="36" spans="1:240" s="4" customFormat="1" ht="15.6" x14ac:dyDescent="0.3">
      <c r="A36" s="12"/>
      <c r="B36" s="145">
        <v>45721</v>
      </c>
      <c r="C36" s="141"/>
      <c r="D36" s="142"/>
      <c r="E36" s="792"/>
      <c r="F36" s="792"/>
      <c r="G36" s="143"/>
      <c r="H36" s="277"/>
      <c r="I36" s="144"/>
      <c r="J36" s="272">
        <f>J34-D36</f>
        <v>0</v>
      </c>
      <c r="K36" s="12"/>
      <c r="M36" s="12"/>
      <c r="N36" s="145">
        <v>45721</v>
      </c>
      <c r="O36" s="141"/>
      <c r="P36" s="142"/>
      <c r="Q36" s="142"/>
      <c r="R36" s="142"/>
      <c r="S36" s="143"/>
      <c r="T36" s="277"/>
      <c r="U36" s="144"/>
      <c r="V36" s="272">
        <f>V34-P36</f>
        <v>24921.33</v>
      </c>
      <c r="W36" s="12"/>
      <c r="Y36" s="12"/>
      <c r="Z36" s="145">
        <v>45721</v>
      </c>
      <c r="AA36" s="141"/>
      <c r="AB36" s="142"/>
      <c r="AC36" s="142"/>
      <c r="AD36" s="142"/>
      <c r="AE36" s="143"/>
      <c r="AF36" s="277"/>
      <c r="AG36" s="144"/>
      <c r="AH36" s="272">
        <f>AH34-AB36</f>
        <v>30695.33</v>
      </c>
      <c r="AI36" s="12"/>
      <c r="AK36" s="12"/>
      <c r="AL36" s="145">
        <v>45721</v>
      </c>
      <c r="AM36" s="141"/>
      <c r="AN36" s="142"/>
      <c r="AO36" s="142"/>
      <c r="AP36" s="142"/>
      <c r="AQ36" s="143"/>
      <c r="AR36" s="277"/>
      <c r="AS36" s="144"/>
      <c r="AT36" s="272">
        <f>AT34-AN36</f>
        <v>19571.34</v>
      </c>
      <c r="AU36" s="12"/>
      <c r="AW36" s="12"/>
      <c r="AX36" s="145">
        <v>45721</v>
      </c>
      <c r="AY36" s="141"/>
      <c r="AZ36" s="142"/>
      <c r="BA36" s="142"/>
      <c r="BB36" s="142"/>
      <c r="BC36" s="143"/>
      <c r="BD36" s="277"/>
      <c r="BE36" s="144"/>
      <c r="BF36" s="272">
        <f>BF34-AZ36</f>
        <v>29921.33</v>
      </c>
      <c r="BG36" s="12"/>
      <c r="BI36" s="12"/>
      <c r="BJ36" s="44">
        <v>45021</v>
      </c>
      <c r="BK36" s="34"/>
      <c r="BL36" s="35"/>
      <c r="BM36" s="35"/>
      <c r="BN36" s="21"/>
      <c r="BO36" s="19"/>
      <c r="BP36" s="36"/>
      <c r="BQ36" s="37">
        <f>BQ34-BL36</f>
        <v>3011.0000000000036</v>
      </c>
      <c r="BR36" s="12"/>
      <c r="BT36" s="12"/>
      <c r="BU36" s="145">
        <v>45721</v>
      </c>
      <c r="BV36" s="141"/>
      <c r="BW36" s="142"/>
      <c r="BX36" s="142"/>
      <c r="BY36" s="142"/>
      <c r="BZ36" s="143"/>
      <c r="CA36" s="277"/>
      <c r="CB36" s="144"/>
      <c r="CC36" s="272">
        <f>CC34-BW36</f>
        <v>30695.33</v>
      </c>
      <c r="CD36" s="12"/>
      <c r="CF36" s="12"/>
      <c r="CG36" s="145">
        <v>45721</v>
      </c>
      <c r="CH36" s="141"/>
      <c r="CI36" s="142"/>
      <c r="CJ36" s="142"/>
      <c r="CK36" s="142"/>
      <c r="CL36" s="143"/>
      <c r="CM36" s="277"/>
      <c r="CN36" s="144"/>
      <c r="CO36" s="272">
        <f>CO34-CI36</f>
        <v>0</v>
      </c>
      <c r="CP36" s="12"/>
      <c r="CR36" s="12"/>
      <c r="CS36" s="145">
        <v>45721</v>
      </c>
      <c r="CT36" s="141"/>
      <c r="CU36" s="142"/>
      <c r="CV36" s="142"/>
      <c r="CW36" s="142"/>
      <c r="CX36" s="143"/>
      <c r="CY36" s="277"/>
      <c r="CZ36" s="144"/>
      <c r="DA36" s="272">
        <f>DA34-CU36</f>
        <v>0</v>
      </c>
      <c r="DB36" s="12"/>
      <c r="DD36" s="12"/>
      <c r="DE36" s="145">
        <v>45721</v>
      </c>
      <c r="DF36" s="141"/>
      <c r="DG36" s="142"/>
      <c r="DH36" s="142"/>
      <c r="DI36" s="142"/>
      <c r="DJ36" s="143"/>
      <c r="DK36" s="277"/>
      <c r="DL36" s="144"/>
      <c r="DM36" s="272">
        <f>DM34-DG36</f>
        <v>29920.33</v>
      </c>
      <c r="DN36" s="12"/>
      <c r="DP36" s="12"/>
      <c r="DQ36" s="145">
        <v>45721</v>
      </c>
      <c r="DR36" s="141"/>
      <c r="DS36" s="142"/>
      <c r="DT36" s="142"/>
      <c r="DU36" s="142"/>
      <c r="DV36" s="143"/>
      <c r="DW36" s="277"/>
      <c r="DX36" s="144"/>
      <c r="DY36" s="272">
        <f>DY34-DS36</f>
        <v>0</v>
      </c>
      <c r="DZ36" s="12"/>
      <c r="EA36" s="40"/>
      <c r="EB36" s="12"/>
      <c r="EC36" s="145">
        <v>45721</v>
      </c>
      <c r="ED36" s="141"/>
      <c r="EE36" s="142"/>
      <c r="EF36" s="142"/>
      <c r="EG36" s="142"/>
      <c r="EH36" s="143"/>
      <c r="EI36" s="277"/>
      <c r="EJ36" s="144"/>
      <c r="EK36" s="272">
        <f>EK34-EE36</f>
        <v>29921.33</v>
      </c>
      <c r="EL36" s="12"/>
      <c r="EM36" s="40"/>
      <c r="EN36" s="12"/>
      <c r="EO36" s="145">
        <v>45721</v>
      </c>
      <c r="EP36" s="141"/>
      <c r="EQ36" s="142"/>
      <c r="ER36" s="142"/>
      <c r="ES36" s="142"/>
      <c r="ET36" s="143"/>
      <c r="EU36" s="277"/>
      <c r="EV36" s="144"/>
      <c r="EW36" s="272">
        <f>EW34-EQ36</f>
        <v>29921.33</v>
      </c>
      <c r="EX36" s="12"/>
      <c r="EY36" s="40"/>
      <c r="EZ36" s="40"/>
      <c r="FA36" s="40"/>
      <c r="FI36" s="39"/>
      <c r="FJ36" s="40"/>
      <c r="FK36" s="40"/>
      <c r="FT36" s="39"/>
      <c r="FU36" s="40"/>
      <c r="FV36" s="40"/>
      <c r="GE36" s="39"/>
      <c r="GF36" s="40"/>
      <c r="GG36" s="40"/>
      <c r="GP36" s="39"/>
      <c r="GQ36" s="40"/>
      <c r="GR36" s="40"/>
    </row>
    <row r="37" spans="1:240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8"/>
      <c r="BC37" s="41"/>
      <c r="BD37" s="278"/>
      <c r="BE37" s="43"/>
      <c r="BF37" s="10"/>
      <c r="BG37" s="12"/>
      <c r="BI37" s="12"/>
      <c r="BJ37" s="7"/>
      <c r="BK37" s="8"/>
      <c r="BL37" s="8"/>
      <c r="BM37" s="8"/>
      <c r="BN37" s="41"/>
      <c r="BO37" s="45"/>
      <c r="BP37" s="43"/>
      <c r="BQ37" s="8"/>
      <c r="BR37" s="12"/>
      <c r="BT37" s="12"/>
      <c r="BU37" s="7"/>
      <c r="BV37" s="8"/>
      <c r="BW37" s="8"/>
      <c r="BX37" s="8"/>
      <c r="BY37" s="8"/>
      <c r="BZ37" s="41"/>
      <c r="CA37" s="278"/>
      <c r="CB37" s="43"/>
      <c r="CC37" s="10"/>
      <c r="CD37" s="12"/>
      <c r="CF37" s="12"/>
      <c r="CG37" s="7"/>
      <c r="CH37" s="8"/>
      <c r="CI37" s="8"/>
      <c r="CJ37" s="8"/>
      <c r="CK37" s="8"/>
      <c r="CL37" s="41"/>
      <c r="CM37" s="278"/>
      <c r="CN37" s="43"/>
      <c r="CO37" s="10"/>
      <c r="CP37" s="12"/>
      <c r="CR37" s="12"/>
      <c r="CS37" s="7"/>
      <c r="CT37" s="8"/>
      <c r="CU37" s="8"/>
      <c r="CV37" s="8"/>
      <c r="CW37" s="8"/>
      <c r="CX37" s="41"/>
      <c r="CY37" s="278"/>
      <c r="CZ37" s="43"/>
      <c r="DA37" s="10"/>
      <c r="DB37" s="12"/>
      <c r="DD37" s="12"/>
      <c r="DE37" s="7"/>
      <c r="DF37" s="8"/>
      <c r="DG37" s="8"/>
      <c r="DH37" s="8"/>
      <c r="DI37" s="8"/>
      <c r="DJ37" s="41"/>
      <c r="DK37" s="278"/>
      <c r="DL37" s="43"/>
      <c r="DM37" s="10"/>
      <c r="DN37" s="12"/>
      <c r="DP37" s="12"/>
      <c r="DQ37" s="7"/>
      <c r="DR37" s="8"/>
      <c r="DS37" s="8"/>
      <c r="DT37" s="8"/>
      <c r="DU37" s="8"/>
      <c r="DV37" s="41"/>
      <c r="DW37" s="278"/>
      <c r="DX37" s="43"/>
      <c r="DY37" s="10"/>
      <c r="DZ37" s="12"/>
      <c r="EA37" s="40"/>
      <c r="EB37" s="12"/>
      <c r="EC37" s="7"/>
      <c r="ED37" s="8"/>
      <c r="EE37" s="8"/>
      <c r="EF37" s="8"/>
      <c r="EG37" s="8"/>
      <c r="EH37" s="41"/>
      <c r="EI37" s="278"/>
      <c r="EJ37" s="43"/>
      <c r="EK37" s="10"/>
      <c r="EL37" s="12"/>
      <c r="EM37" s="40"/>
      <c r="EN37" s="12"/>
      <c r="EO37" s="7"/>
      <c r="EP37" s="8"/>
      <c r="EQ37" s="8"/>
      <c r="ER37" s="8"/>
      <c r="ES37" s="8"/>
      <c r="ET37" s="41"/>
      <c r="EU37" s="278"/>
      <c r="EV37" s="43"/>
      <c r="EW37" s="10"/>
      <c r="EX37" s="12"/>
      <c r="EY37" s="40"/>
      <c r="EZ37" s="40"/>
      <c r="FA37" s="40"/>
      <c r="FI37" s="39"/>
      <c r="FJ37" s="40"/>
      <c r="FK37" s="40"/>
      <c r="FT37" s="39"/>
      <c r="FU37" s="40"/>
      <c r="FV37" s="40"/>
      <c r="GE37" s="39"/>
      <c r="GF37" s="40"/>
      <c r="GG37" s="40"/>
      <c r="GP37" s="39"/>
      <c r="GQ37" s="40"/>
      <c r="GR37" s="40"/>
    </row>
    <row r="38" spans="1:240" s="4" customFormat="1" ht="15.6" x14ac:dyDescent="0.3">
      <c r="A38" s="12"/>
      <c r="B38" s="145">
        <v>45752</v>
      </c>
      <c r="C38" s="141"/>
      <c r="D38" s="142"/>
      <c r="E38" s="792"/>
      <c r="F38" s="792"/>
      <c r="G38" s="143"/>
      <c r="H38" s="277"/>
      <c r="I38" s="144"/>
      <c r="J38" s="272">
        <f>J36-D38</f>
        <v>0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24921.33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30695.33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19571.34</v>
      </c>
      <c r="AU38" s="12"/>
      <c r="AW38" s="12"/>
      <c r="AX38" s="145">
        <v>45752</v>
      </c>
      <c r="AY38" s="141"/>
      <c r="AZ38" s="142"/>
      <c r="BA38" s="142"/>
      <c r="BB38" s="142"/>
      <c r="BC38" s="143"/>
      <c r="BD38" s="277"/>
      <c r="BE38" s="144"/>
      <c r="BF38" s="272">
        <f>BF36-AZ38</f>
        <v>29921.33</v>
      </c>
      <c r="BG38" s="12"/>
      <c r="BI38" s="12"/>
      <c r="BJ38" s="44">
        <v>45051</v>
      </c>
      <c r="BK38" s="34"/>
      <c r="BL38" s="35"/>
      <c r="BM38" s="35"/>
      <c r="BN38" s="21"/>
      <c r="BO38" s="19"/>
      <c r="BP38" s="36"/>
      <c r="BQ38" s="37">
        <f>BQ36-BL38</f>
        <v>3011.0000000000036</v>
      </c>
      <c r="BR38" s="12"/>
      <c r="BT38" s="12"/>
      <c r="BU38" s="145">
        <v>45752</v>
      </c>
      <c r="BV38" s="141"/>
      <c r="BW38" s="142"/>
      <c r="BX38" s="142"/>
      <c r="BY38" s="142"/>
      <c r="BZ38" s="143"/>
      <c r="CA38" s="277"/>
      <c r="CB38" s="144"/>
      <c r="CC38" s="272">
        <f>CC36-BW38</f>
        <v>30695.33</v>
      </c>
      <c r="CD38" s="12"/>
      <c r="CF38" s="12"/>
      <c r="CG38" s="145">
        <v>45752</v>
      </c>
      <c r="CH38" s="141"/>
      <c r="CI38" s="142"/>
      <c r="CJ38" s="142"/>
      <c r="CK38" s="142"/>
      <c r="CL38" s="143"/>
      <c r="CM38" s="277"/>
      <c r="CN38" s="144"/>
      <c r="CO38" s="272">
        <f>CO36-CI38</f>
        <v>0</v>
      </c>
      <c r="CP38" s="12"/>
      <c r="CR38" s="12"/>
      <c r="CS38" s="145">
        <v>45752</v>
      </c>
      <c r="CT38" s="141"/>
      <c r="CU38" s="142"/>
      <c r="CV38" s="142"/>
      <c r="CW38" s="142"/>
      <c r="CX38" s="143"/>
      <c r="CY38" s="277"/>
      <c r="CZ38" s="144"/>
      <c r="DA38" s="272">
        <f>DA36-CU38</f>
        <v>0</v>
      </c>
      <c r="DB38" s="12"/>
      <c r="DD38" s="12"/>
      <c r="DE38" s="145">
        <v>45752</v>
      </c>
      <c r="DF38" s="141"/>
      <c r="DG38" s="142"/>
      <c r="DH38" s="142"/>
      <c r="DI38" s="142"/>
      <c r="DJ38" s="143"/>
      <c r="DK38" s="277"/>
      <c r="DL38" s="144"/>
      <c r="DM38" s="272">
        <f>DM36-DG38</f>
        <v>29920.33</v>
      </c>
      <c r="DN38" s="12"/>
      <c r="DP38" s="12"/>
      <c r="DQ38" s="145">
        <v>45752</v>
      </c>
      <c r="DR38" s="141"/>
      <c r="DS38" s="142"/>
      <c r="DT38" s="142"/>
      <c r="DU38" s="142"/>
      <c r="DV38" s="143"/>
      <c r="DW38" s="277"/>
      <c r="DX38" s="144"/>
      <c r="DY38" s="272">
        <f>DY36-DS38</f>
        <v>0</v>
      </c>
      <c r="DZ38" s="12"/>
      <c r="EA38" s="40"/>
      <c r="EB38" s="12"/>
      <c r="EC38" s="145">
        <v>45752</v>
      </c>
      <c r="ED38" s="141"/>
      <c r="EE38" s="142"/>
      <c r="EF38" s="142"/>
      <c r="EG38" s="142"/>
      <c r="EH38" s="143"/>
      <c r="EI38" s="277"/>
      <c r="EJ38" s="144"/>
      <c r="EK38" s="272">
        <f>EK36-EE38</f>
        <v>29921.33</v>
      </c>
      <c r="EL38" s="12"/>
      <c r="EM38" s="40"/>
      <c r="EN38" s="12"/>
      <c r="EO38" s="145">
        <v>45752</v>
      </c>
      <c r="EP38" s="141"/>
      <c r="EQ38" s="142"/>
      <c r="ER38" s="142"/>
      <c r="ES38" s="142"/>
      <c r="ET38" s="143"/>
      <c r="EU38" s="277"/>
      <c r="EV38" s="144"/>
      <c r="EW38" s="272">
        <f>EW36-EQ38</f>
        <v>29921.33</v>
      </c>
      <c r="EX38" s="12"/>
      <c r="EY38" s="40"/>
      <c r="EZ38" s="40"/>
      <c r="FA38" s="40"/>
      <c r="FI38" s="39"/>
      <c r="FJ38" s="40"/>
      <c r="FK38" s="40"/>
      <c r="FT38" s="39"/>
      <c r="FU38" s="40"/>
      <c r="FV38" s="40"/>
      <c r="GE38" s="39"/>
      <c r="GF38" s="40"/>
      <c r="GG38" s="40"/>
      <c r="GP38" s="39"/>
      <c r="GQ38" s="40"/>
      <c r="GR38" s="40"/>
    </row>
    <row r="39" spans="1:240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8"/>
      <c r="BC39" s="41"/>
      <c r="BD39" s="278"/>
      <c r="BE39" s="43"/>
      <c r="BF39" s="10"/>
      <c r="BG39" s="12"/>
      <c r="BI39" s="12"/>
      <c r="BJ39" s="7"/>
      <c r="BK39" s="8"/>
      <c r="BL39" s="8"/>
      <c r="BM39" s="8"/>
      <c r="BN39" s="41"/>
      <c r="BO39" s="45"/>
      <c r="BP39" s="43"/>
      <c r="BQ39" s="8"/>
      <c r="BR39" s="12"/>
      <c r="BT39" s="12"/>
      <c r="BU39" s="7"/>
      <c r="BV39" s="8"/>
      <c r="BW39" s="8"/>
      <c r="BX39" s="8"/>
      <c r="BY39" s="8"/>
      <c r="BZ39" s="41"/>
      <c r="CA39" s="278"/>
      <c r="CB39" s="43"/>
      <c r="CC39" s="10"/>
      <c r="CD39" s="12"/>
      <c r="CF39" s="12"/>
      <c r="CG39" s="7"/>
      <c r="CH39" s="8"/>
      <c r="CI39" s="8"/>
      <c r="CJ39" s="8"/>
      <c r="CK39" s="8"/>
      <c r="CL39" s="41"/>
      <c r="CM39" s="278"/>
      <c r="CN39" s="43"/>
      <c r="CO39" s="10"/>
      <c r="CP39" s="12"/>
      <c r="CR39" s="12"/>
      <c r="CS39" s="7"/>
      <c r="CT39" s="8"/>
      <c r="CU39" s="8"/>
      <c r="CV39" s="8"/>
      <c r="CW39" s="8"/>
      <c r="CX39" s="41"/>
      <c r="CY39" s="278"/>
      <c r="CZ39" s="43"/>
      <c r="DA39" s="10"/>
      <c r="DB39" s="12"/>
      <c r="DD39" s="12"/>
      <c r="DE39" s="7"/>
      <c r="DF39" s="8"/>
      <c r="DG39" s="8"/>
      <c r="DH39" s="8"/>
      <c r="DI39" s="8"/>
      <c r="DJ39" s="41"/>
      <c r="DK39" s="278"/>
      <c r="DL39" s="43"/>
      <c r="DM39" s="10"/>
      <c r="DN39" s="12"/>
      <c r="DP39" s="12"/>
      <c r="DQ39" s="7"/>
      <c r="DR39" s="8"/>
      <c r="DS39" s="8"/>
      <c r="DT39" s="8"/>
      <c r="DU39" s="8"/>
      <c r="DV39" s="41"/>
      <c r="DW39" s="278"/>
      <c r="DX39" s="43"/>
      <c r="DY39" s="10"/>
      <c r="DZ39" s="12"/>
      <c r="EB39" s="12"/>
      <c r="EC39" s="7"/>
      <c r="ED39" s="8"/>
      <c r="EE39" s="8"/>
      <c r="EF39" s="8"/>
      <c r="EG39" s="8"/>
      <c r="EH39" s="41"/>
      <c r="EI39" s="278"/>
      <c r="EJ39" s="43"/>
      <c r="EK39" s="10"/>
      <c r="EL39" s="12"/>
      <c r="EN39" s="12"/>
      <c r="EO39" s="7"/>
      <c r="EP39" s="8"/>
      <c r="EQ39" s="8"/>
      <c r="ER39" s="8"/>
      <c r="ES39" s="8"/>
      <c r="ET39" s="41"/>
      <c r="EU39" s="278"/>
      <c r="EV39" s="43"/>
      <c r="EW39" s="10"/>
      <c r="EX39" s="12"/>
      <c r="FE39" s="39"/>
      <c r="FF39" s="40"/>
      <c r="FG39" s="40"/>
    </row>
    <row r="40" spans="1:240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0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24921.33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30695.33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19571.34</v>
      </c>
      <c r="AU40" s="12"/>
      <c r="AW40" s="12"/>
      <c r="AX40" s="145"/>
      <c r="AY40" s="146"/>
      <c r="AZ40" s="147"/>
      <c r="BA40" s="792"/>
      <c r="BB40" s="792"/>
      <c r="BC40" s="143"/>
      <c r="BD40" s="277"/>
      <c r="BE40" s="144"/>
      <c r="BF40" s="272">
        <f>BF38-AZ40</f>
        <v>29921.33</v>
      </c>
      <c r="BG40" s="12"/>
      <c r="BI40" s="12"/>
      <c r="BJ40" s="44" t="s">
        <v>22</v>
      </c>
      <c r="BK40" s="123"/>
      <c r="BL40" s="124"/>
      <c r="BM40" s="124"/>
      <c r="BN40" s="21"/>
      <c r="BO40" s="19"/>
      <c r="BP40" s="36"/>
      <c r="BQ40" s="125">
        <f>BQ36-BL40</f>
        <v>3011.0000000000036</v>
      </c>
      <c r="BR40" s="12"/>
      <c r="BT40" s="12"/>
      <c r="BU40" s="145"/>
      <c r="BV40" s="146"/>
      <c r="BW40" s="147"/>
      <c r="BX40" s="792"/>
      <c r="BY40" s="792"/>
      <c r="BZ40" s="143"/>
      <c r="CA40" s="277"/>
      <c r="CB40" s="144"/>
      <c r="CC40" s="272">
        <f>CC38-BW40</f>
        <v>30695.33</v>
      </c>
      <c r="CD40" s="12"/>
      <c r="CF40" s="12"/>
      <c r="CG40" s="145"/>
      <c r="CH40" s="146"/>
      <c r="CI40" s="147"/>
      <c r="CJ40" s="792"/>
      <c r="CK40" s="792"/>
      <c r="CL40" s="143"/>
      <c r="CM40" s="277"/>
      <c r="CN40" s="144"/>
      <c r="CO40" s="272">
        <f>CO38-CI40</f>
        <v>0</v>
      </c>
      <c r="CP40" s="12"/>
      <c r="CR40" s="12"/>
      <c r="CS40" s="145"/>
      <c r="CT40" s="146"/>
      <c r="CU40" s="147"/>
      <c r="CV40" s="792"/>
      <c r="CW40" s="792"/>
      <c r="CX40" s="143"/>
      <c r="CY40" s="277"/>
      <c r="CZ40" s="144"/>
      <c r="DA40" s="272">
        <f>DA38-CU40</f>
        <v>0</v>
      </c>
      <c r="DB40" s="12"/>
      <c r="DD40" s="12"/>
      <c r="DE40" s="145"/>
      <c r="DF40" s="146"/>
      <c r="DG40" s="147"/>
      <c r="DH40" s="792"/>
      <c r="DI40" s="792"/>
      <c r="DJ40" s="143"/>
      <c r="DK40" s="277"/>
      <c r="DL40" s="144"/>
      <c r="DM40" s="272">
        <f>DM38-DG40</f>
        <v>29920.33</v>
      </c>
      <c r="DN40" s="12"/>
      <c r="DP40" s="12"/>
      <c r="DQ40" s="145"/>
      <c r="DR40" s="146"/>
      <c r="DS40" s="147"/>
      <c r="DT40" s="792"/>
      <c r="DU40" s="792"/>
      <c r="DV40" s="143"/>
      <c r="DW40" s="277"/>
      <c r="DX40" s="144"/>
      <c r="DY40" s="272">
        <f>DY38-DS40</f>
        <v>0</v>
      </c>
      <c r="DZ40" s="12"/>
      <c r="EB40" s="12"/>
      <c r="EC40" s="145"/>
      <c r="ED40" s="146"/>
      <c r="EE40" s="147"/>
      <c r="EF40" s="792"/>
      <c r="EG40" s="792"/>
      <c r="EH40" s="143"/>
      <c r="EI40" s="277"/>
      <c r="EJ40" s="144"/>
      <c r="EK40" s="272">
        <f>EK38-EE40</f>
        <v>29921.33</v>
      </c>
      <c r="EL40" s="12"/>
      <c r="EN40" s="12"/>
      <c r="EO40" s="145"/>
      <c r="EP40" s="146"/>
      <c r="EQ40" s="147"/>
      <c r="ER40" s="792"/>
      <c r="ES40" s="792"/>
      <c r="ET40" s="143"/>
      <c r="EU40" s="277"/>
      <c r="EV40" s="144"/>
      <c r="EW40" s="272">
        <f>EW38-EQ40</f>
        <v>29921.33</v>
      </c>
      <c r="EX40" s="12"/>
      <c r="FE40" s="39"/>
      <c r="FF40" s="40"/>
      <c r="FG40" s="40"/>
    </row>
    <row r="41" spans="1:240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8"/>
      <c r="BC41" s="41"/>
      <c r="BD41" s="278"/>
      <c r="BE41" s="43"/>
      <c r="BF41" s="10"/>
      <c r="BG41" s="12"/>
      <c r="BI41" s="12"/>
      <c r="BJ41" s="7"/>
      <c r="BK41" s="8"/>
      <c r="BL41" s="8"/>
      <c r="BM41" s="8"/>
      <c r="BN41" s="41"/>
      <c r="BO41" s="45"/>
      <c r="BP41" s="43"/>
      <c r="BQ41" s="8"/>
      <c r="BR41" s="12"/>
      <c r="BT41" s="12"/>
      <c r="BU41" s="7"/>
      <c r="BV41" s="8"/>
      <c r="BW41" s="8"/>
      <c r="BX41" s="8"/>
      <c r="BY41" s="8"/>
      <c r="BZ41" s="41"/>
      <c r="CA41" s="278"/>
      <c r="CB41" s="43"/>
      <c r="CC41" s="10"/>
      <c r="CD41" s="12"/>
      <c r="CF41" s="12"/>
      <c r="CG41" s="7"/>
      <c r="CH41" s="8"/>
      <c r="CI41" s="8"/>
      <c r="CJ41" s="8"/>
      <c r="CK41" s="8"/>
      <c r="CL41" s="41"/>
      <c r="CM41" s="278"/>
      <c r="CN41" s="43"/>
      <c r="CO41" s="10"/>
      <c r="CP41" s="12"/>
      <c r="CR41" s="12"/>
      <c r="CS41" s="7"/>
      <c r="CT41" s="8"/>
      <c r="CU41" s="8"/>
      <c r="CV41" s="8"/>
      <c r="CW41" s="8"/>
      <c r="CX41" s="41"/>
      <c r="CY41" s="278"/>
      <c r="CZ41" s="43"/>
      <c r="DA41" s="10"/>
      <c r="DB41" s="12"/>
      <c r="DD41" s="12"/>
      <c r="DE41" s="7"/>
      <c r="DF41" s="8"/>
      <c r="DG41" s="8"/>
      <c r="DH41" s="8"/>
      <c r="DI41" s="8"/>
      <c r="DJ41" s="41"/>
      <c r="DK41" s="278"/>
      <c r="DL41" s="43"/>
      <c r="DM41" s="10"/>
      <c r="DN41" s="12"/>
      <c r="DP41" s="12"/>
      <c r="DQ41" s="7"/>
      <c r="DR41" s="8"/>
      <c r="DS41" s="8"/>
      <c r="DT41" s="8"/>
      <c r="DU41" s="8"/>
      <c r="DV41" s="41"/>
      <c r="DW41" s="278"/>
      <c r="DX41" s="43"/>
      <c r="DY41" s="10"/>
      <c r="DZ41" s="12"/>
      <c r="EB41" s="12"/>
      <c r="EC41" s="7"/>
      <c r="ED41" s="8"/>
      <c r="EE41" s="8"/>
      <c r="EF41" s="8"/>
      <c r="EG41" s="8"/>
      <c r="EH41" s="41"/>
      <c r="EI41" s="278"/>
      <c r="EJ41" s="43"/>
      <c r="EK41" s="10"/>
      <c r="EL41" s="12"/>
      <c r="EN41" s="12"/>
      <c r="EO41" s="7"/>
      <c r="EP41" s="8"/>
      <c r="EQ41" s="8"/>
      <c r="ER41" s="8"/>
      <c r="ES41" s="8"/>
      <c r="ET41" s="41"/>
      <c r="EU41" s="278"/>
      <c r="EV41" s="43"/>
      <c r="EW41" s="10"/>
      <c r="EX41" s="12"/>
      <c r="FE41" s="39"/>
      <c r="FF41" s="40"/>
      <c r="FG41" s="40"/>
    </row>
    <row r="42" spans="1:240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 t="s">
        <v>423</v>
      </c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 t="s">
        <v>423</v>
      </c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35"/>
      <c r="BC42" s="21"/>
      <c r="BD42" s="280"/>
      <c r="BE42" s="36"/>
      <c r="BF42" s="36"/>
      <c r="BG42" s="12"/>
      <c r="BI42" s="12"/>
      <c r="BJ42" s="47" t="s">
        <v>22</v>
      </c>
      <c r="BK42" s="34"/>
      <c r="BL42" s="35"/>
      <c r="BM42" s="35"/>
      <c r="BN42" s="21"/>
      <c r="BO42" s="19"/>
      <c r="BP42" s="36"/>
      <c r="BQ42" s="37">
        <f>BQ38-BL42</f>
        <v>3011.0000000000036</v>
      </c>
      <c r="BR42" s="12"/>
      <c r="BT42" s="12"/>
      <c r="BU42" s="47" t="s">
        <v>22</v>
      </c>
      <c r="BV42" s="34"/>
      <c r="BW42" s="35"/>
      <c r="BX42" s="35"/>
      <c r="BY42" s="35"/>
      <c r="BZ42" s="21"/>
      <c r="CA42" s="280"/>
      <c r="CB42" s="36"/>
      <c r="CC42" s="36"/>
      <c r="CD42" s="12"/>
      <c r="CF42" s="12"/>
      <c r="CG42" s="47" t="s">
        <v>22</v>
      </c>
      <c r="CH42" s="34"/>
      <c r="CI42" s="35"/>
      <c r="CJ42" s="35"/>
      <c r="CK42" s="35"/>
      <c r="CL42" s="21"/>
      <c r="CM42" s="280"/>
      <c r="CN42" s="36"/>
      <c r="CO42" s="36"/>
      <c r="CP42" s="12"/>
      <c r="CR42" s="12"/>
      <c r="CS42" s="47" t="s">
        <v>22</v>
      </c>
      <c r="CT42" s="34"/>
      <c r="CU42" s="35"/>
      <c r="CV42" s="35"/>
      <c r="CW42" s="35"/>
      <c r="CX42" s="21"/>
      <c r="CY42" s="280"/>
      <c r="CZ42" s="36"/>
      <c r="DA42" s="36"/>
      <c r="DB42" s="12"/>
      <c r="DD42" s="12"/>
      <c r="DE42" s="47" t="s">
        <v>22</v>
      </c>
      <c r="DF42" s="34"/>
      <c r="DG42" s="35"/>
      <c r="DH42" s="35"/>
      <c r="DI42" s="35"/>
      <c r="DJ42" s="21"/>
      <c r="DK42" s="280"/>
      <c r="DL42" s="36"/>
      <c r="DM42" s="36"/>
      <c r="DN42" s="12"/>
      <c r="DP42" s="12"/>
      <c r="DQ42" s="47" t="s">
        <v>22</v>
      </c>
      <c r="DR42" s="34"/>
      <c r="DS42" s="35"/>
      <c r="DT42" s="35"/>
      <c r="DU42" s="35"/>
      <c r="DV42" s="21"/>
      <c r="DW42" s="280"/>
      <c r="DX42" s="36"/>
      <c r="DY42" s="36"/>
      <c r="DZ42" s="12"/>
      <c r="EB42" s="12"/>
      <c r="EC42" s="47" t="s">
        <v>22</v>
      </c>
      <c r="ED42" s="34"/>
      <c r="EE42" s="35"/>
      <c r="EF42" s="35"/>
      <c r="EG42" s="35"/>
      <c r="EH42" s="21"/>
      <c r="EI42" s="280"/>
      <c r="EJ42" s="36"/>
      <c r="EK42" s="36"/>
      <c r="EL42" s="12"/>
      <c r="EN42" s="12"/>
      <c r="EO42" s="47" t="s">
        <v>22</v>
      </c>
      <c r="EP42" s="34"/>
      <c r="EQ42" s="35"/>
      <c r="ER42" s="35"/>
      <c r="ES42" s="35"/>
      <c r="ET42" s="21"/>
      <c r="EU42" s="280"/>
      <c r="EV42" s="36"/>
      <c r="EW42" s="36"/>
      <c r="EX42" s="12"/>
      <c r="FE42" s="39"/>
      <c r="FF42" s="40"/>
      <c r="FG42" s="40"/>
    </row>
    <row r="43" spans="1:240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8"/>
      <c r="BC43" s="41"/>
      <c r="BD43" s="278"/>
      <c r="BE43" s="43"/>
      <c r="BF43" s="10"/>
      <c r="BG43" s="12"/>
      <c r="BI43" s="12"/>
      <c r="BJ43" s="7"/>
      <c r="BK43" s="8"/>
      <c r="BL43" s="8"/>
      <c r="BM43" s="8"/>
      <c r="BN43" s="41"/>
      <c r="BO43" s="45"/>
      <c r="BP43" s="43"/>
      <c r="BQ43" s="8"/>
      <c r="BR43" s="12"/>
      <c r="BT43" s="12"/>
      <c r="BU43" s="7"/>
      <c r="BV43" s="8"/>
      <c r="BW43" s="8"/>
      <c r="BX43" s="8"/>
      <c r="BY43" s="8"/>
      <c r="BZ43" s="41"/>
      <c r="CA43" s="278"/>
      <c r="CB43" s="43"/>
      <c r="CC43" s="10"/>
      <c r="CD43" s="12"/>
      <c r="CF43" s="12"/>
      <c r="CG43" s="7"/>
      <c r="CH43" s="8"/>
      <c r="CI43" s="8"/>
      <c r="CJ43" s="8"/>
      <c r="CK43" s="8"/>
      <c r="CL43" s="41"/>
      <c r="CM43" s="278"/>
      <c r="CN43" s="43"/>
      <c r="CO43" s="10"/>
      <c r="CP43" s="12"/>
      <c r="CR43" s="12"/>
      <c r="CS43" s="7"/>
      <c r="CT43" s="8"/>
      <c r="CU43" s="8"/>
      <c r="CV43" s="8"/>
      <c r="CW43" s="8"/>
      <c r="CX43" s="41"/>
      <c r="CY43" s="278"/>
      <c r="CZ43" s="43"/>
      <c r="DA43" s="10"/>
      <c r="DB43" s="12"/>
      <c r="DD43" s="12"/>
      <c r="DE43" s="7"/>
      <c r="DF43" s="8"/>
      <c r="DG43" s="8"/>
      <c r="DH43" s="8"/>
      <c r="DI43" s="8"/>
      <c r="DJ43" s="41"/>
      <c r="DK43" s="278"/>
      <c r="DL43" s="43"/>
      <c r="DM43" s="10"/>
      <c r="DN43" s="12"/>
      <c r="DP43" s="12"/>
      <c r="DQ43" s="7"/>
      <c r="DR43" s="8"/>
      <c r="DS43" s="8"/>
      <c r="DT43" s="8"/>
      <c r="DU43" s="8"/>
      <c r="DV43" s="41"/>
      <c r="DW43" s="278"/>
      <c r="DX43" s="43"/>
      <c r="DY43" s="10"/>
      <c r="DZ43" s="12"/>
      <c r="EB43" s="12"/>
      <c r="EC43" s="7"/>
      <c r="ED43" s="8"/>
      <c r="EE43" s="8"/>
      <c r="EF43" s="8"/>
      <c r="EG43" s="8"/>
      <c r="EH43" s="41"/>
      <c r="EI43" s="278"/>
      <c r="EJ43" s="43"/>
      <c r="EK43" s="10"/>
      <c r="EL43" s="12"/>
      <c r="EN43" s="12"/>
      <c r="EO43" s="7"/>
      <c r="EP43" s="8"/>
      <c r="EQ43" s="8"/>
      <c r="ER43" s="8"/>
      <c r="ES43" s="8"/>
      <c r="ET43" s="41"/>
      <c r="EU43" s="278"/>
      <c r="EV43" s="43"/>
      <c r="EW43" s="10"/>
      <c r="EX43" s="12"/>
      <c r="FE43" s="39"/>
      <c r="FF43" s="40"/>
      <c r="FG43" s="40"/>
    </row>
    <row r="44" spans="1:240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0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24921.33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30695.33</v>
      </c>
      <c r="AI44" s="12"/>
      <c r="AK44" s="12"/>
      <c r="AL44" s="145" t="s">
        <v>78</v>
      </c>
      <c r="AM44" s="141"/>
      <c r="AN44" s="142"/>
      <c r="AO44" s="142"/>
      <c r="AP44" s="142"/>
      <c r="AQ44" s="143"/>
      <c r="AR44" s="277"/>
      <c r="AS44" s="144"/>
      <c r="AT44" s="272">
        <f>AT40-AN44</f>
        <v>19571.34</v>
      </c>
      <c r="AU44" s="12"/>
      <c r="AW44" s="12"/>
      <c r="AX44" s="145" t="s">
        <v>78</v>
      </c>
      <c r="AY44" s="141"/>
      <c r="AZ44" s="142"/>
      <c r="BA44" s="142"/>
      <c r="BB44" s="142"/>
      <c r="BC44" s="143"/>
      <c r="BD44" s="277"/>
      <c r="BE44" s="144"/>
      <c r="BF44" s="272">
        <f>BF40-AZ44</f>
        <v>29921.33</v>
      </c>
      <c r="BG44" s="12"/>
      <c r="BI44" s="12"/>
      <c r="BJ44" s="44" t="s">
        <v>74</v>
      </c>
      <c r="BK44" s="34"/>
      <c r="BL44" s="35"/>
      <c r="BM44" s="35"/>
      <c r="BN44" s="21"/>
      <c r="BO44" s="19"/>
      <c r="BP44" s="36"/>
      <c r="BQ44" s="37">
        <f>BQ42-BL44</f>
        <v>3011.0000000000036</v>
      </c>
      <c r="BR44" s="12"/>
      <c r="BT44" s="12"/>
      <c r="BU44" s="145" t="s">
        <v>78</v>
      </c>
      <c r="BV44" s="141"/>
      <c r="BW44" s="142"/>
      <c r="BX44" s="142"/>
      <c r="BY44" s="142"/>
      <c r="BZ44" s="143"/>
      <c r="CA44" s="277"/>
      <c r="CB44" s="144"/>
      <c r="CC44" s="272">
        <f>CC40-BW44</f>
        <v>30695.33</v>
      </c>
      <c r="CD44" s="12"/>
      <c r="CF44" s="12"/>
      <c r="CG44" s="145" t="s">
        <v>78</v>
      </c>
      <c r="CH44" s="141"/>
      <c r="CI44" s="142"/>
      <c r="CJ44" s="142"/>
      <c r="CK44" s="142"/>
      <c r="CL44" s="143"/>
      <c r="CM44" s="277"/>
      <c r="CN44" s="144"/>
      <c r="CO44" s="272">
        <f>CO40-CI44</f>
        <v>0</v>
      </c>
      <c r="CP44" s="12"/>
      <c r="CR44" s="12"/>
      <c r="CS44" s="145" t="s">
        <v>78</v>
      </c>
      <c r="CT44" s="141"/>
      <c r="CU44" s="142"/>
      <c r="CV44" s="142"/>
      <c r="CW44" s="142"/>
      <c r="CX44" s="143"/>
      <c r="CY44" s="277"/>
      <c r="CZ44" s="144"/>
      <c r="DA44" s="272">
        <f>DA40-CU44</f>
        <v>0</v>
      </c>
      <c r="DB44" s="12"/>
      <c r="DD44" s="12"/>
      <c r="DE44" s="145" t="s">
        <v>78</v>
      </c>
      <c r="DF44" s="141"/>
      <c r="DG44" s="142"/>
      <c r="DH44" s="142"/>
      <c r="DI44" s="142"/>
      <c r="DJ44" s="143"/>
      <c r="DK44" s="277"/>
      <c r="DL44" s="144"/>
      <c r="DM44" s="272">
        <f>DM40-DG44</f>
        <v>29920.33</v>
      </c>
      <c r="DN44" s="12"/>
      <c r="DP44" s="12"/>
      <c r="DQ44" s="145" t="s">
        <v>78</v>
      </c>
      <c r="DR44" s="141"/>
      <c r="DS44" s="142"/>
      <c r="DT44" s="142"/>
      <c r="DU44" s="142"/>
      <c r="DV44" s="143"/>
      <c r="DW44" s="277"/>
      <c r="DX44" s="144"/>
      <c r="DY44" s="272">
        <f>DY40-DS44</f>
        <v>0</v>
      </c>
      <c r="DZ44" s="12"/>
      <c r="EB44" s="12"/>
      <c r="EC44" s="145" t="s">
        <v>78</v>
      </c>
      <c r="ED44" s="141"/>
      <c r="EE44" s="142"/>
      <c r="EF44" s="142"/>
      <c r="EG44" s="142"/>
      <c r="EH44" s="143"/>
      <c r="EI44" s="277"/>
      <c r="EJ44" s="144"/>
      <c r="EK44" s="272">
        <f>EK40-EE44</f>
        <v>29921.33</v>
      </c>
      <c r="EL44" s="12"/>
      <c r="EN44" s="12"/>
      <c r="EO44" s="145" t="s">
        <v>78</v>
      </c>
      <c r="EP44" s="141"/>
      <c r="EQ44" s="142"/>
      <c r="ER44" s="142"/>
      <c r="ES44" s="142"/>
      <c r="ET44" s="143"/>
      <c r="EU44" s="277"/>
      <c r="EV44" s="144"/>
      <c r="EW44" s="272">
        <f>EW40-EQ44</f>
        <v>29921.33</v>
      </c>
      <c r="EX44" s="12"/>
      <c r="FE44" s="39"/>
      <c r="FF44" s="40"/>
      <c r="FG44" s="40"/>
    </row>
    <row r="45" spans="1:240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8"/>
      <c r="BC45" s="41"/>
      <c r="BD45" s="278"/>
      <c r="BE45" s="43"/>
      <c r="BF45" s="10"/>
      <c r="BG45" s="12"/>
      <c r="BI45" s="12"/>
      <c r="BJ45" s="7"/>
      <c r="BK45" s="8"/>
      <c r="BL45" s="8"/>
      <c r="BM45" s="8"/>
      <c r="BN45" s="41"/>
      <c r="BO45" s="45"/>
      <c r="BP45" s="43"/>
      <c r="BQ45" s="8"/>
      <c r="BR45" s="12"/>
      <c r="BT45" s="12"/>
      <c r="BU45" s="7"/>
      <c r="BV45" s="8"/>
      <c r="BW45" s="8"/>
      <c r="BX45" s="8"/>
      <c r="BY45" s="8"/>
      <c r="BZ45" s="41"/>
      <c r="CA45" s="278"/>
      <c r="CB45" s="43"/>
      <c r="CC45" s="10"/>
      <c r="CD45" s="12"/>
      <c r="CF45" s="12"/>
      <c r="CG45" s="7"/>
      <c r="CH45" s="8"/>
      <c r="CI45" s="8"/>
      <c r="CJ45" s="8"/>
      <c r="CK45" s="8"/>
      <c r="CL45" s="41"/>
      <c r="CM45" s="278"/>
      <c r="CN45" s="43"/>
      <c r="CO45" s="10"/>
      <c r="CP45" s="12"/>
      <c r="CR45" s="12"/>
      <c r="CS45" s="7"/>
      <c r="CT45" s="8"/>
      <c r="CU45" s="8"/>
      <c r="CV45" s="8"/>
      <c r="CW45" s="8"/>
      <c r="CX45" s="41"/>
      <c r="CY45" s="278"/>
      <c r="CZ45" s="43"/>
      <c r="DA45" s="10"/>
      <c r="DB45" s="12"/>
      <c r="DD45" s="12"/>
      <c r="DE45" s="7"/>
      <c r="DF45" s="8"/>
      <c r="DG45" s="8"/>
      <c r="DH45" s="8"/>
      <c r="DI45" s="8"/>
      <c r="DJ45" s="41"/>
      <c r="DK45" s="278"/>
      <c r="DL45" s="43"/>
      <c r="DM45" s="10"/>
      <c r="DN45" s="12"/>
      <c r="DP45" s="12"/>
      <c r="DQ45" s="7"/>
      <c r="DR45" s="8"/>
      <c r="DS45" s="8"/>
      <c r="DT45" s="8"/>
      <c r="DU45" s="8"/>
      <c r="DV45" s="41"/>
      <c r="DW45" s="278"/>
      <c r="DX45" s="43"/>
      <c r="DY45" s="10"/>
      <c r="DZ45" s="12"/>
      <c r="EB45" s="12"/>
      <c r="EC45" s="7"/>
      <c r="ED45" s="8"/>
      <c r="EE45" s="8"/>
      <c r="EF45" s="8"/>
      <c r="EG45" s="8"/>
      <c r="EH45" s="41"/>
      <c r="EI45" s="278"/>
      <c r="EJ45" s="43"/>
      <c r="EK45" s="10"/>
      <c r="EL45" s="12"/>
      <c r="EN45" s="12"/>
      <c r="EO45" s="7"/>
      <c r="EP45" s="8"/>
      <c r="EQ45" s="8"/>
      <c r="ER45" s="8"/>
      <c r="ES45" s="8"/>
      <c r="ET45" s="41"/>
      <c r="EU45" s="278"/>
      <c r="EV45" s="43"/>
      <c r="EW45" s="10"/>
      <c r="EX45" s="12"/>
      <c r="FE45" s="39"/>
      <c r="FF45" s="40"/>
      <c r="FG45" s="40"/>
    </row>
    <row r="46" spans="1:240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0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24921.33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30695.33</v>
      </c>
      <c r="AI46" s="12"/>
      <c r="AK46" s="12"/>
      <c r="AL46" s="145" t="s">
        <v>74</v>
      </c>
      <c r="AM46" s="141"/>
      <c r="AN46" s="142"/>
      <c r="AO46" s="142"/>
      <c r="AP46" s="142"/>
      <c r="AQ46" s="143"/>
      <c r="AR46" s="277"/>
      <c r="AS46" s="144"/>
      <c r="AT46" s="272">
        <f>AT44-AN46</f>
        <v>19571.34</v>
      </c>
      <c r="AU46" s="12"/>
      <c r="AW46" s="12"/>
      <c r="AX46" s="145" t="s">
        <v>74</v>
      </c>
      <c r="AY46" s="141"/>
      <c r="AZ46" s="142"/>
      <c r="BA46" s="142"/>
      <c r="BB46" s="142"/>
      <c r="BC46" s="143"/>
      <c r="BD46" s="277"/>
      <c r="BE46" s="144"/>
      <c r="BF46" s="272">
        <f>BF44-AZ46</f>
        <v>29921.33</v>
      </c>
      <c r="BG46" s="12"/>
      <c r="BI46" s="12"/>
      <c r="BJ46" s="44"/>
      <c r="BK46" s="34"/>
      <c r="BL46" s="35"/>
      <c r="BM46" s="35"/>
      <c r="BN46" s="48"/>
      <c r="BO46" s="19"/>
      <c r="BP46" s="36"/>
      <c r="BQ46" s="37">
        <f>BQ44-BL46</f>
        <v>3011.0000000000036</v>
      </c>
      <c r="BR46" s="12"/>
      <c r="BT46" s="12"/>
      <c r="BU46" s="145" t="s">
        <v>74</v>
      </c>
      <c r="BV46" s="141"/>
      <c r="BW46" s="142"/>
      <c r="BX46" s="142"/>
      <c r="BY46" s="142"/>
      <c r="BZ46" s="143"/>
      <c r="CA46" s="277"/>
      <c r="CB46" s="144"/>
      <c r="CC46" s="272">
        <f>CC44-BW46</f>
        <v>30695.33</v>
      </c>
      <c r="CD46" s="12"/>
      <c r="CF46" s="12"/>
      <c r="CG46" s="145" t="s">
        <v>74</v>
      </c>
      <c r="CH46" s="141"/>
      <c r="CI46" s="142"/>
      <c r="CJ46" s="142"/>
      <c r="CK46" s="142"/>
      <c r="CL46" s="143"/>
      <c r="CM46" s="277"/>
      <c r="CN46" s="144"/>
      <c r="CO46" s="272">
        <f>CO44-CI46</f>
        <v>0</v>
      </c>
      <c r="CP46" s="12"/>
      <c r="CR46" s="12"/>
      <c r="CS46" s="145" t="s">
        <v>74</v>
      </c>
      <c r="CT46" s="141"/>
      <c r="CU46" s="142"/>
      <c r="CV46" s="142"/>
      <c r="CW46" s="142"/>
      <c r="CX46" s="143"/>
      <c r="CY46" s="277"/>
      <c r="CZ46" s="144"/>
      <c r="DA46" s="272">
        <f>DA44-CU46</f>
        <v>0</v>
      </c>
      <c r="DB46" s="12"/>
      <c r="DD46" s="12"/>
      <c r="DE46" s="145" t="s">
        <v>74</v>
      </c>
      <c r="DF46" s="141"/>
      <c r="DG46" s="142"/>
      <c r="DH46" s="142"/>
      <c r="DI46" s="142"/>
      <c r="DJ46" s="143"/>
      <c r="DK46" s="277"/>
      <c r="DL46" s="144"/>
      <c r="DM46" s="272">
        <f>DM44-DG46</f>
        <v>29920.33</v>
      </c>
      <c r="DN46" s="12"/>
      <c r="DP46" s="12"/>
      <c r="DQ46" s="145" t="s">
        <v>74</v>
      </c>
      <c r="DR46" s="141"/>
      <c r="DS46" s="142"/>
      <c r="DT46" s="142"/>
      <c r="DU46" s="142"/>
      <c r="DV46" s="143"/>
      <c r="DW46" s="277"/>
      <c r="DX46" s="144"/>
      <c r="DY46" s="272">
        <f>DY44-DS46</f>
        <v>0</v>
      </c>
      <c r="DZ46" s="12"/>
      <c r="EB46" s="12"/>
      <c r="EC46" s="145" t="s">
        <v>74</v>
      </c>
      <c r="ED46" s="141"/>
      <c r="EE46" s="142"/>
      <c r="EF46" s="142"/>
      <c r="EG46" s="142"/>
      <c r="EH46" s="143"/>
      <c r="EI46" s="277"/>
      <c r="EJ46" s="144"/>
      <c r="EK46" s="272">
        <f>EK44-EE46</f>
        <v>29921.33</v>
      </c>
      <c r="EL46" s="12"/>
      <c r="EN46" s="12"/>
      <c r="EO46" s="145" t="s">
        <v>74</v>
      </c>
      <c r="EP46" s="141"/>
      <c r="EQ46" s="142"/>
      <c r="ER46" s="142"/>
      <c r="ES46" s="142"/>
      <c r="ET46" s="143"/>
      <c r="EU46" s="277"/>
      <c r="EV46" s="144"/>
      <c r="EW46" s="272">
        <f>EW44-EQ46</f>
        <v>29921.33</v>
      </c>
      <c r="EX46" s="12"/>
    </row>
    <row r="47" spans="1:240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8"/>
      <c r="BC47" s="41"/>
      <c r="BD47" s="278"/>
      <c r="BE47" s="43"/>
      <c r="BF47" s="10"/>
      <c r="BG47" s="12"/>
      <c r="BI47" s="12"/>
      <c r="BJ47" s="7"/>
      <c r="BK47" s="8"/>
      <c r="BL47" s="8"/>
      <c r="BM47" s="8"/>
      <c r="BN47" s="41"/>
      <c r="BO47" s="45"/>
      <c r="BP47" s="43"/>
      <c r="BQ47" s="8"/>
      <c r="BR47" s="12"/>
      <c r="BT47" s="12"/>
      <c r="BU47" s="7"/>
      <c r="BV47" s="8"/>
      <c r="BW47" s="8"/>
      <c r="BX47" s="8"/>
      <c r="BY47" s="8"/>
      <c r="BZ47" s="41"/>
      <c r="CA47" s="278"/>
      <c r="CB47" s="43"/>
      <c r="CC47" s="10"/>
      <c r="CD47" s="12"/>
      <c r="CF47" s="12"/>
      <c r="CG47" s="7"/>
      <c r="CH47" s="8"/>
      <c r="CI47" s="8"/>
      <c r="CJ47" s="8"/>
      <c r="CK47" s="8"/>
      <c r="CL47" s="41"/>
      <c r="CM47" s="278"/>
      <c r="CN47" s="43"/>
      <c r="CO47" s="10"/>
      <c r="CP47" s="12"/>
      <c r="CR47" s="12"/>
      <c r="CS47" s="7"/>
      <c r="CT47" s="8"/>
      <c r="CU47" s="8"/>
      <c r="CV47" s="8"/>
      <c r="CW47" s="8"/>
      <c r="CX47" s="41"/>
      <c r="CY47" s="278"/>
      <c r="CZ47" s="43"/>
      <c r="DA47" s="10"/>
      <c r="DB47" s="12"/>
      <c r="DD47" s="12"/>
      <c r="DE47" s="7"/>
      <c r="DF47" s="8"/>
      <c r="DG47" s="8"/>
      <c r="DH47" s="8"/>
      <c r="DI47" s="8"/>
      <c r="DJ47" s="41"/>
      <c r="DK47" s="278"/>
      <c r="DL47" s="43"/>
      <c r="DM47" s="10"/>
      <c r="DN47" s="12"/>
      <c r="DP47" s="12"/>
      <c r="DQ47" s="7"/>
      <c r="DR47" s="8"/>
      <c r="DS47" s="8"/>
      <c r="DT47" s="8"/>
      <c r="DU47" s="8"/>
      <c r="DV47" s="41"/>
      <c r="DW47" s="278"/>
      <c r="DX47" s="43"/>
      <c r="DY47" s="10"/>
      <c r="DZ47" s="12"/>
      <c r="EB47" s="12"/>
      <c r="EC47" s="7"/>
      <c r="ED47" s="8"/>
      <c r="EE47" s="8"/>
      <c r="EF47" s="8"/>
      <c r="EG47" s="8"/>
      <c r="EH47" s="41"/>
      <c r="EI47" s="278"/>
      <c r="EJ47" s="43"/>
      <c r="EK47" s="10"/>
      <c r="EL47" s="12"/>
      <c r="EN47" s="12"/>
      <c r="EO47" s="7"/>
      <c r="EP47" s="8"/>
      <c r="EQ47" s="8"/>
      <c r="ER47" s="8"/>
      <c r="ES47" s="8"/>
      <c r="ET47" s="41"/>
      <c r="EU47" s="278"/>
      <c r="EV47" s="43"/>
      <c r="EW47" s="10"/>
      <c r="EX47" s="12"/>
      <c r="FE47" s="39"/>
      <c r="FF47" s="40"/>
      <c r="FG47" s="40"/>
    </row>
    <row r="48" spans="1:240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0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24921.33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30695.33</v>
      </c>
      <c r="AI48" s="12"/>
      <c r="AK48" s="12"/>
      <c r="AL48" s="145"/>
      <c r="AM48" s="141"/>
      <c r="AN48" s="142"/>
      <c r="AO48" s="142"/>
      <c r="AP48" s="142"/>
      <c r="AQ48" s="143"/>
      <c r="AR48" s="277"/>
      <c r="AS48" s="144"/>
      <c r="AT48" s="272">
        <f>AT46-AN48</f>
        <v>19571.34</v>
      </c>
      <c r="AU48" s="12"/>
      <c r="AW48" s="12"/>
      <c r="AX48" s="145"/>
      <c r="AY48" s="141"/>
      <c r="AZ48" s="142"/>
      <c r="BA48" s="142"/>
      <c r="BB48" s="142"/>
      <c r="BC48" s="143"/>
      <c r="BD48" s="277"/>
      <c r="BE48" s="144"/>
      <c r="BF48" s="272">
        <f>BF46-AZ48</f>
        <v>29921.33</v>
      </c>
      <c r="BG48" s="12"/>
      <c r="BI48" s="12"/>
      <c r="BJ48" s="44" t="s">
        <v>105</v>
      </c>
      <c r="BK48" s="34"/>
      <c r="BL48" s="35"/>
      <c r="BM48" s="35"/>
      <c r="BN48" s="48"/>
      <c r="BO48" s="19"/>
      <c r="BP48" s="36"/>
      <c r="BQ48" s="37"/>
      <c r="BR48" s="12"/>
      <c r="BT48" s="12"/>
      <c r="BU48" s="145"/>
      <c r="BV48" s="141"/>
      <c r="BW48" s="142"/>
      <c r="BX48" s="142"/>
      <c r="BY48" s="142"/>
      <c r="BZ48" s="143"/>
      <c r="CA48" s="277"/>
      <c r="CB48" s="144"/>
      <c r="CC48" s="272">
        <f>CC46-BW48</f>
        <v>30695.33</v>
      </c>
      <c r="CD48" s="12"/>
      <c r="CF48" s="12"/>
      <c r="CG48" s="145"/>
      <c r="CH48" s="141"/>
      <c r="CI48" s="142"/>
      <c r="CJ48" s="142"/>
      <c r="CK48" s="142"/>
      <c r="CL48" s="143"/>
      <c r="CM48" s="277"/>
      <c r="CN48" s="144"/>
      <c r="CO48" s="272">
        <f>CO46-CI48</f>
        <v>0</v>
      </c>
      <c r="CP48" s="12"/>
      <c r="CR48" s="12"/>
      <c r="CS48" s="145"/>
      <c r="CT48" s="141"/>
      <c r="CU48" s="142"/>
      <c r="CV48" s="142"/>
      <c r="CW48" s="142"/>
      <c r="CX48" s="143"/>
      <c r="CY48" s="277"/>
      <c r="CZ48" s="144"/>
      <c r="DA48" s="272">
        <f>DA46-CU48</f>
        <v>0</v>
      </c>
      <c r="DB48" s="12"/>
      <c r="DD48" s="12"/>
      <c r="DE48" s="145"/>
      <c r="DF48" s="141"/>
      <c r="DG48" s="142"/>
      <c r="DH48" s="142"/>
      <c r="DI48" s="142"/>
      <c r="DJ48" s="143"/>
      <c r="DK48" s="277"/>
      <c r="DL48" s="144"/>
      <c r="DM48" s="272">
        <f>DM46-DG48</f>
        <v>29920.33</v>
      </c>
      <c r="DN48" s="12"/>
      <c r="DP48" s="12"/>
      <c r="DQ48" s="145"/>
      <c r="DR48" s="141"/>
      <c r="DS48" s="142"/>
      <c r="DT48" s="142"/>
      <c r="DU48" s="142"/>
      <c r="DV48" s="143"/>
      <c r="DW48" s="277"/>
      <c r="DX48" s="144"/>
      <c r="DY48" s="272">
        <f>DY46-DS48</f>
        <v>0</v>
      </c>
      <c r="DZ48" s="12"/>
      <c r="EB48" s="12"/>
      <c r="EC48" s="145"/>
      <c r="ED48" s="141"/>
      <c r="EE48" s="142"/>
      <c r="EF48" s="142"/>
      <c r="EG48" s="142"/>
      <c r="EH48" s="143"/>
      <c r="EI48" s="277"/>
      <c r="EJ48" s="144"/>
      <c r="EK48" s="272">
        <f>EK46-EE48</f>
        <v>29921.33</v>
      </c>
      <c r="EL48" s="12"/>
      <c r="EN48" s="12"/>
      <c r="EO48" s="145"/>
      <c r="EP48" s="141"/>
      <c r="EQ48" s="142"/>
      <c r="ER48" s="142"/>
      <c r="ES48" s="142"/>
      <c r="ET48" s="143"/>
      <c r="EU48" s="277"/>
      <c r="EV48" s="144"/>
      <c r="EW48" s="272">
        <f>EW46-EQ48</f>
        <v>29921.33</v>
      </c>
      <c r="EX48" s="12"/>
    </row>
    <row r="49" spans="1:262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8"/>
      <c r="BC49" s="41"/>
      <c r="BD49" s="278"/>
      <c r="BE49" s="43"/>
      <c r="BF49" s="10"/>
      <c r="BG49" s="12"/>
      <c r="BI49" s="12"/>
      <c r="BJ49" s="7"/>
      <c r="BK49" s="8"/>
      <c r="BL49" s="8"/>
      <c r="BM49" s="8"/>
      <c r="BN49" s="41"/>
      <c r="BO49" s="45"/>
      <c r="BP49" s="43"/>
      <c r="BQ49" s="8"/>
      <c r="BR49" s="12"/>
      <c r="BT49" s="12"/>
      <c r="BU49" s="7"/>
      <c r="BV49" s="8"/>
      <c r="BW49" s="8"/>
      <c r="BX49" s="8"/>
      <c r="BY49" s="8"/>
      <c r="BZ49" s="41"/>
      <c r="CA49" s="278"/>
      <c r="CB49" s="43"/>
      <c r="CC49" s="10"/>
      <c r="CD49" s="12"/>
      <c r="CF49" s="12"/>
      <c r="CG49" s="7"/>
      <c r="CH49" s="8"/>
      <c r="CI49" s="8"/>
      <c r="CJ49" s="8"/>
      <c r="CK49" s="8"/>
      <c r="CL49" s="41"/>
      <c r="CM49" s="278"/>
      <c r="CN49" s="43"/>
      <c r="CO49" s="10"/>
      <c r="CP49" s="12"/>
      <c r="CR49" s="12"/>
      <c r="CS49" s="7"/>
      <c r="CT49" s="8"/>
      <c r="CU49" s="8"/>
      <c r="CV49" s="8"/>
      <c r="CW49" s="8"/>
      <c r="CX49" s="41"/>
      <c r="CY49" s="278"/>
      <c r="CZ49" s="43"/>
      <c r="DA49" s="10"/>
      <c r="DB49" s="12"/>
      <c r="DD49" s="12"/>
      <c r="DE49" s="7"/>
      <c r="DF49" s="8"/>
      <c r="DG49" s="8"/>
      <c r="DH49" s="8"/>
      <c r="DI49" s="8"/>
      <c r="DJ49" s="41"/>
      <c r="DK49" s="278"/>
      <c r="DL49" s="43"/>
      <c r="DM49" s="10"/>
      <c r="DN49" s="12"/>
      <c r="DP49" s="12"/>
      <c r="DQ49" s="7"/>
      <c r="DR49" s="8"/>
      <c r="DS49" s="8"/>
      <c r="DT49" s="8"/>
      <c r="DU49" s="8"/>
      <c r="DV49" s="41"/>
      <c r="DW49" s="278"/>
      <c r="DX49" s="43"/>
      <c r="DY49" s="10"/>
      <c r="DZ49" s="12"/>
      <c r="EB49" s="12"/>
      <c r="EC49" s="7"/>
      <c r="ED49" s="8"/>
      <c r="EE49" s="8"/>
      <c r="EF49" s="8"/>
      <c r="EG49" s="8"/>
      <c r="EH49" s="41"/>
      <c r="EI49" s="278"/>
      <c r="EJ49" s="43"/>
      <c r="EK49" s="10"/>
      <c r="EL49" s="12"/>
      <c r="EN49" s="12"/>
      <c r="EO49" s="7"/>
      <c r="EP49" s="8"/>
      <c r="EQ49" s="8"/>
      <c r="ER49" s="8"/>
      <c r="ES49" s="8"/>
      <c r="ET49" s="41"/>
      <c r="EU49" s="278"/>
      <c r="EV49" s="43"/>
      <c r="EW49" s="10"/>
      <c r="EX49" s="12"/>
      <c r="FE49" s="39"/>
      <c r="FF49" s="40"/>
      <c r="FG49" s="40"/>
    </row>
    <row r="50" spans="1:262" s="4" customFormat="1" ht="15.6" customHeight="1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0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24921.33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30695.33</v>
      </c>
      <c r="AI50" s="12"/>
      <c r="AK50" s="12"/>
      <c r="AL50" s="145"/>
      <c r="AM50" s="141"/>
      <c r="AN50" s="142"/>
      <c r="AO50" s="142"/>
      <c r="AP50" s="142"/>
      <c r="AQ50" s="143"/>
      <c r="AR50" s="277"/>
      <c r="AS50" s="144"/>
      <c r="AT50" s="272">
        <f>AT48-AN50</f>
        <v>19571.34</v>
      </c>
      <c r="AU50" s="12"/>
      <c r="AW50" s="12"/>
      <c r="AX50" s="145"/>
      <c r="AY50" s="141"/>
      <c r="AZ50" s="142"/>
      <c r="BA50" s="142"/>
      <c r="BB50" s="142"/>
      <c r="BC50" s="143"/>
      <c r="BD50" s="277"/>
      <c r="BE50" s="144"/>
      <c r="BF50" s="272">
        <f>BF48-AZ50</f>
        <v>29921.33</v>
      </c>
      <c r="BG50" s="12"/>
      <c r="BI50" s="12"/>
      <c r="BJ50" s="44"/>
      <c r="BK50" s="34"/>
      <c r="BL50" s="35"/>
      <c r="BM50" s="35"/>
      <c r="BN50" s="48"/>
      <c r="BO50" s="19"/>
      <c r="BP50" s="36"/>
      <c r="BQ50" s="37"/>
      <c r="BR50" s="12"/>
      <c r="BT50" s="12"/>
      <c r="BU50" s="145"/>
      <c r="BV50" s="141"/>
      <c r="BW50" s="142"/>
      <c r="BX50" s="142"/>
      <c r="BY50" s="142"/>
      <c r="BZ50" s="143"/>
      <c r="CA50" s="277"/>
      <c r="CB50" s="144"/>
      <c r="CC50" s="272">
        <f>CC48-BW50</f>
        <v>30695.33</v>
      </c>
      <c r="CD50" s="12"/>
      <c r="CF50" s="12"/>
      <c r="CG50" s="145"/>
      <c r="CH50" s="141"/>
      <c r="CI50" s="142"/>
      <c r="CJ50" s="142"/>
      <c r="CK50" s="142"/>
      <c r="CL50" s="143"/>
      <c r="CM50" s="277"/>
      <c r="CN50" s="144"/>
      <c r="CO50" s="272">
        <f>CO48-CI50</f>
        <v>0</v>
      </c>
      <c r="CP50" s="12"/>
      <c r="CR50" s="12"/>
      <c r="CS50" s="145"/>
      <c r="CT50" s="141"/>
      <c r="CU50" s="142"/>
      <c r="CV50" s="142"/>
      <c r="CW50" s="142"/>
      <c r="CX50" s="143"/>
      <c r="CY50" s="277"/>
      <c r="CZ50" s="144"/>
      <c r="DA50" s="272">
        <f>DA48-CU50</f>
        <v>0</v>
      </c>
      <c r="DB50" s="12"/>
      <c r="DD50" s="12"/>
      <c r="DE50" s="145"/>
      <c r="DF50" s="141"/>
      <c r="DG50" s="142"/>
      <c r="DH50" s="142"/>
      <c r="DI50" s="142"/>
      <c r="DJ50" s="143"/>
      <c r="DK50" s="277"/>
      <c r="DL50" s="144"/>
      <c r="DM50" s="272">
        <f>DM48-DG50</f>
        <v>29920.33</v>
      </c>
      <c r="DN50" s="12"/>
      <c r="DP50" s="12"/>
      <c r="DQ50" s="145"/>
      <c r="DR50" s="141"/>
      <c r="DS50" s="142"/>
      <c r="DT50" s="142"/>
      <c r="DU50" s="142"/>
      <c r="DV50" s="143"/>
      <c r="DW50" s="277"/>
      <c r="DX50" s="144"/>
      <c r="DY50" s="272">
        <f>DY48-DS50</f>
        <v>0</v>
      </c>
      <c r="DZ50" s="12"/>
      <c r="EB50" s="12"/>
      <c r="EC50" s="145"/>
      <c r="ED50" s="141"/>
      <c r="EE50" s="142"/>
      <c r="EF50" s="142"/>
      <c r="EG50" s="142"/>
      <c r="EH50" s="143"/>
      <c r="EI50" s="277"/>
      <c r="EJ50" s="144"/>
      <c r="EK50" s="272">
        <f>EK48-EE50</f>
        <v>29921.33</v>
      </c>
      <c r="EL50" s="12"/>
      <c r="EN50" s="12"/>
      <c r="EO50" s="145"/>
      <c r="EP50" s="141"/>
      <c r="EQ50" s="142"/>
      <c r="ER50" s="142"/>
      <c r="ES50" s="142"/>
      <c r="ET50" s="143"/>
      <c r="EU50" s="277"/>
      <c r="EV50" s="144"/>
      <c r="EW50" s="272">
        <f>EW48-EQ50</f>
        <v>29921.33</v>
      </c>
      <c r="EX50" s="12"/>
    </row>
    <row r="51" spans="1:262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8"/>
      <c r="BC51" s="41"/>
      <c r="BD51" s="278"/>
      <c r="BE51" s="43"/>
      <c r="BF51" s="10"/>
      <c r="BG51" s="12"/>
      <c r="BI51" s="12"/>
      <c r="BJ51" s="7"/>
      <c r="BK51" s="8"/>
      <c r="BL51" s="8"/>
      <c r="BM51" s="8"/>
      <c r="BN51" s="41"/>
      <c r="BO51" s="45"/>
      <c r="BP51" s="43"/>
      <c r="BQ51" s="8"/>
      <c r="BR51" s="12"/>
      <c r="BT51" s="12"/>
      <c r="BU51" s="7"/>
      <c r="BV51" s="8"/>
      <c r="BW51" s="8"/>
      <c r="BX51" s="8"/>
      <c r="BY51" s="8"/>
      <c r="BZ51" s="41"/>
      <c r="CA51" s="278"/>
      <c r="CB51" s="43"/>
      <c r="CC51" s="10"/>
      <c r="CD51" s="12"/>
      <c r="CF51" s="12"/>
      <c r="CG51" s="7"/>
      <c r="CH51" s="8"/>
      <c r="CI51" s="8"/>
      <c r="CJ51" s="8"/>
      <c r="CK51" s="8"/>
      <c r="CL51" s="41"/>
      <c r="CM51" s="278"/>
      <c r="CN51" s="43"/>
      <c r="CO51" s="10"/>
      <c r="CP51" s="12"/>
      <c r="CR51" s="12"/>
      <c r="CS51" s="7"/>
      <c r="CT51" s="8"/>
      <c r="CU51" s="8"/>
      <c r="CV51" s="8"/>
      <c r="CW51" s="8"/>
      <c r="CX51" s="41"/>
      <c r="CY51" s="278"/>
      <c r="CZ51" s="43"/>
      <c r="DA51" s="10"/>
      <c r="DB51" s="12"/>
      <c r="DD51" s="12"/>
      <c r="DE51" s="7"/>
      <c r="DF51" s="8"/>
      <c r="DG51" s="8"/>
      <c r="DH51" s="8"/>
      <c r="DI51" s="8"/>
      <c r="DJ51" s="41"/>
      <c r="DK51" s="278"/>
      <c r="DL51" s="43"/>
      <c r="DM51" s="10"/>
      <c r="DN51" s="12"/>
      <c r="DP51" s="12"/>
      <c r="DQ51" s="7"/>
      <c r="DR51" s="8"/>
      <c r="DS51" s="8"/>
      <c r="DT51" s="8"/>
      <c r="DU51" s="8"/>
      <c r="DV51" s="41"/>
      <c r="DW51" s="278"/>
      <c r="DX51" s="43"/>
      <c r="DY51" s="10"/>
      <c r="DZ51" s="12"/>
      <c r="EB51" s="12"/>
      <c r="EC51" s="7"/>
      <c r="ED51" s="8"/>
      <c r="EE51" s="8"/>
      <c r="EF51" s="8"/>
      <c r="EG51" s="8"/>
      <c r="EH51" s="41"/>
      <c r="EI51" s="278"/>
      <c r="EJ51" s="43"/>
      <c r="EK51" s="10"/>
      <c r="EL51" s="12"/>
      <c r="EN51" s="12"/>
      <c r="EO51" s="7"/>
      <c r="EP51" s="8"/>
      <c r="EQ51" s="8"/>
      <c r="ER51" s="8"/>
      <c r="ES51" s="8"/>
      <c r="ET51" s="41"/>
      <c r="EU51" s="278"/>
      <c r="EV51" s="43"/>
      <c r="EW51" s="10"/>
      <c r="EX51" s="12"/>
      <c r="FE51" s="39"/>
      <c r="FF51" s="40"/>
      <c r="FG51" s="40"/>
    </row>
    <row r="52" spans="1:262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0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24921.33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30695.33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19571.34</v>
      </c>
      <c r="AU52" s="12"/>
      <c r="AW52" s="12"/>
      <c r="AX52" s="145"/>
      <c r="AY52" s="141"/>
      <c r="AZ52" s="142"/>
      <c r="BA52" s="142"/>
      <c r="BB52" s="142"/>
      <c r="BC52" s="143"/>
      <c r="BD52" s="277"/>
      <c r="BE52" s="144"/>
      <c r="BF52" s="272">
        <f>BF50-AZ52</f>
        <v>29921.33</v>
      </c>
      <c r="BG52" s="12"/>
      <c r="BI52" s="12"/>
      <c r="BJ52" s="44"/>
      <c r="BK52" s="34"/>
      <c r="BL52" s="35"/>
      <c r="BM52" s="35"/>
      <c r="BN52" s="48"/>
      <c r="BO52" s="19"/>
      <c r="BP52" s="36"/>
      <c r="BQ52" s="37"/>
      <c r="BR52" s="12"/>
      <c r="BT52" s="12"/>
      <c r="BU52" s="145"/>
      <c r="BV52" s="141"/>
      <c r="BW52" s="142"/>
      <c r="BX52" s="142"/>
      <c r="BY52" s="142"/>
      <c r="BZ52" s="143"/>
      <c r="CA52" s="277"/>
      <c r="CB52" s="144"/>
      <c r="CC52" s="272">
        <f>CC50-BW52</f>
        <v>30695.33</v>
      </c>
      <c r="CD52" s="12"/>
      <c r="CF52" s="12"/>
      <c r="CG52" s="145"/>
      <c r="CH52" s="141"/>
      <c r="CI52" s="142"/>
      <c r="CJ52" s="142"/>
      <c r="CK52" s="142"/>
      <c r="CL52" s="143"/>
      <c r="CM52" s="277"/>
      <c r="CN52" s="144"/>
      <c r="CO52" s="272">
        <f>CO50-CI52</f>
        <v>0</v>
      </c>
      <c r="CP52" s="12"/>
      <c r="CR52" s="12"/>
      <c r="CS52" s="145"/>
      <c r="CT52" s="141"/>
      <c r="CU52" s="142"/>
      <c r="CV52" s="142"/>
      <c r="CW52" s="142"/>
      <c r="CX52" s="143"/>
      <c r="CY52" s="277"/>
      <c r="CZ52" s="144"/>
      <c r="DA52" s="272">
        <f>DA50-CU52</f>
        <v>0</v>
      </c>
      <c r="DB52" s="12"/>
      <c r="DD52" s="12"/>
      <c r="DE52" s="145"/>
      <c r="DF52" s="141"/>
      <c r="DG52" s="142"/>
      <c r="DH52" s="142"/>
      <c r="DI52" s="142"/>
      <c r="DJ52" s="143"/>
      <c r="DK52" s="277"/>
      <c r="DL52" s="144"/>
      <c r="DM52" s="272">
        <f>DM50-DG52</f>
        <v>29920.33</v>
      </c>
      <c r="DN52" s="12"/>
      <c r="DP52" s="12"/>
      <c r="DQ52" s="145"/>
      <c r="DR52" s="141"/>
      <c r="DS52" s="142"/>
      <c r="DT52" s="142"/>
      <c r="DU52" s="142"/>
      <c r="DV52" s="143"/>
      <c r="DW52" s="277"/>
      <c r="DX52" s="144"/>
      <c r="DY52" s="272">
        <f>DY50-DS52</f>
        <v>0</v>
      </c>
      <c r="DZ52" s="12"/>
      <c r="EB52" s="12"/>
      <c r="EC52" s="145"/>
      <c r="ED52" s="141"/>
      <c r="EE52" s="142"/>
      <c r="EF52" s="142"/>
      <c r="EG52" s="142"/>
      <c r="EH52" s="143"/>
      <c r="EI52" s="277"/>
      <c r="EJ52" s="144"/>
      <c r="EK52" s="272">
        <f>EK50-EE52</f>
        <v>29921.33</v>
      </c>
      <c r="EL52" s="12"/>
      <c r="EN52" s="12"/>
      <c r="EO52" s="145"/>
      <c r="EP52" s="141"/>
      <c r="EQ52" s="142"/>
      <c r="ER52" s="142"/>
      <c r="ES52" s="142"/>
      <c r="ET52" s="143"/>
      <c r="EU52" s="277"/>
      <c r="EV52" s="144"/>
      <c r="EW52" s="272">
        <f>EW50-EQ52</f>
        <v>29921.33</v>
      </c>
      <c r="EX52" s="12"/>
    </row>
    <row r="53" spans="1:262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49"/>
      <c r="BC53" s="12"/>
      <c r="BD53" s="12"/>
      <c r="BE53" s="49"/>
      <c r="BF53" s="49"/>
      <c r="BG53" s="12"/>
      <c r="BI53" s="12"/>
      <c r="BJ53" s="12"/>
      <c r="BK53" s="49"/>
      <c r="BL53" s="49"/>
      <c r="BM53" s="49"/>
      <c r="BN53" s="12"/>
      <c r="BO53" s="12"/>
      <c r="BP53" s="49"/>
      <c r="BQ53" s="49"/>
      <c r="BR53" s="12"/>
      <c r="BT53" s="12"/>
      <c r="BU53" s="12"/>
      <c r="BV53" s="49"/>
      <c r="BW53" s="49"/>
      <c r="BX53" s="49"/>
      <c r="BY53" s="49"/>
      <c r="BZ53" s="12"/>
      <c r="CA53" s="12"/>
      <c r="CB53" s="49"/>
      <c r="CC53" s="49"/>
      <c r="CD53" s="12"/>
      <c r="CF53" s="12"/>
      <c r="CG53" s="12"/>
      <c r="CH53" s="49"/>
      <c r="CI53" s="49"/>
      <c r="CJ53" s="49"/>
      <c r="CK53" s="49"/>
      <c r="CL53" s="12"/>
      <c r="CM53" s="12"/>
      <c r="CN53" s="49"/>
      <c r="CO53" s="49"/>
      <c r="CP53" s="12"/>
      <c r="CR53" s="12"/>
      <c r="CS53" s="12"/>
      <c r="CT53" s="49"/>
      <c r="CU53" s="49"/>
      <c r="CV53" s="49"/>
      <c r="CW53" s="49"/>
      <c r="CX53" s="12"/>
      <c r="CY53" s="12"/>
      <c r="CZ53" s="49"/>
      <c r="DA53" s="49"/>
      <c r="DB53" s="12"/>
      <c r="DD53" s="12"/>
      <c r="DE53" s="12"/>
      <c r="DF53" s="49"/>
      <c r="DG53" s="49"/>
      <c r="DH53" s="49"/>
      <c r="DI53" s="49"/>
      <c r="DJ53" s="12"/>
      <c r="DK53" s="12"/>
      <c r="DL53" s="49"/>
      <c r="DM53" s="49"/>
      <c r="DN53" s="12"/>
      <c r="DP53" s="12"/>
      <c r="DQ53" s="12"/>
      <c r="DR53" s="49"/>
      <c r="DS53" s="49"/>
      <c r="DT53" s="49"/>
      <c r="DU53" s="49"/>
      <c r="DV53" s="12"/>
      <c r="DW53" s="12"/>
      <c r="DX53" s="49"/>
      <c r="DY53" s="49"/>
      <c r="DZ53" s="12"/>
      <c r="EB53" s="12"/>
      <c r="EC53" s="12"/>
      <c r="ED53" s="49"/>
      <c r="EE53" s="49"/>
      <c r="EF53" s="49"/>
      <c r="EG53" s="49"/>
      <c r="EH53" s="12"/>
      <c r="EI53" s="12"/>
      <c r="EJ53" s="49"/>
      <c r="EK53" s="49"/>
      <c r="EL53" s="12"/>
      <c r="EN53" s="12"/>
      <c r="EO53" s="12"/>
      <c r="EP53" s="49"/>
      <c r="EQ53" s="49"/>
      <c r="ER53" s="49"/>
      <c r="ES53" s="49"/>
      <c r="ET53" s="12"/>
      <c r="EU53" s="12"/>
      <c r="EV53" s="49"/>
      <c r="EW53" s="49"/>
      <c r="EX53" s="12"/>
    </row>
    <row r="54" spans="1:262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W54" s="50" t="s">
        <v>530</v>
      </c>
      <c r="AY54" s="51"/>
      <c r="AZ54" s="51"/>
      <c r="BA54" s="51"/>
      <c r="BB54" s="51"/>
      <c r="BE54" s="51"/>
      <c r="BF54" s="51"/>
      <c r="BH54" s="4"/>
      <c r="BJ54" s="51"/>
      <c r="BK54" s="51"/>
      <c r="BL54" s="51"/>
      <c r="BM54" s="51"/>
      <c r="BP54" s="51"/>
      <c r="BQ54" s="51"/>
      <c r="BS54" s="4"/>
      <c r="BT54" s="50" t="s">
        <v>530</v>
      </c>
      <c r="BV54" s="51"/>
      <c r="BW54" s="51"/>
      <c r="BX54" s="51"/>
      <c r="BY54" s="51"/>
      <c r="CB54" s="51"/>
      <c r="CC54" s="51"/>
      <c r="CE54" s="4"/>
      <c r="CF54" s="50" t="s">
        <v>530</v>
      </c>
      <c r="CH54" s="51"/>
      <c r="CI54" s="51"/>
      <c r="CJ54" s="51"/>
      <c r="CK54" s="51"/>
      <c r="CN54" s="51"/>
      <c r="CO54" s="51"/>
      <c r="CQ54" s="4"/>
      <c r="CR54" s="50" t="s">
        <v>530</v>
      </c>
      <c r="CT54" s="51"/>
      <c r="CU54" s="51"/>
      <c r="CV54" s="51"/>
      <c r="CW54" s="51"/>
      <c r="CZ54" s="51"/>
      <c r="DA54" s="51"/>
      <c r="DC54" s="4"/>
      <c r="DD54" s="50" t="s">
        <v>530</v>
      </c>
      <c r="DF54" s="51"/>
      <c r="DG54" s="51"/>
      <c r="DH54" s="51"/>
      <c r="DI54" s="51"/>
      <c r="DL54" s="51"/>
      <c r="DM54" s="51"/>
      <c r="DO54" s="4"/>
      <c r="DP54" s="50" t="s">
        <v>530</v>
      </c>
      <c r="DR54" s="51"/>
      <c r="DS54" s="51"/>
      <c r="DT54" s="51"/>
      <c r="DU54" s="51"/>
      <c r="DX54" s="51"/>
      <c r="DY54" s="51"/>
      <c r="EA54" s="4"/>
      <c r="EB54" s="50" t="s">
        <v>530</v>
      </c>
      <c r="ED54" s="51"/>
      <c r="EE54" s="51"/>
      <c r="EF54" s="51"/>
      <c r="EG54" s="51"/>
      <c r="EJ54" s="51"/>
      <c r="EK54" s="51"/>
      <c r="EM54" s="4"/>
      <c r="EN54" s="50" t="s">
        <v>530</v>
      </c>
      <c r="EP54" s="51"/>
      <c r="EQ54" s="51"/>
      <c r="ER54" s="51"/>
      <c r="ES54" s="51"/>
      <c r="EV54" s="51"/>
      <c r="EW54" s="51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</row>
    <row r="55" spans="1:262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Y55" s="309" t="s">
        <v>371</v>
      </c>
      <c r="AZ55" s="309"/>
      <c r="BA55" s="309"/>
      <c r="BB55" s="309"/>
      <c r="BE55" s="309"/>
      <c r="BH55" s="342"/>
      <c r="BJ55" s="309" t="s">
        <v>371</v>
      </c>
      <c r="BK55" s="309"/>
      <c r="BL55" s="309"/>
      <c r="BM55" s="309"/>
      <c r="BP55" s="309"/>
      <c r="BS55" s="342"/>
      <c r="BV55" s="309" t="s">
        <v>371</v>
      </c>
      <c r="BW55" s="309"/>
      <c r="BX55" s="309"/>
      <c r="BY55" s="309"/>
      <c r="CB55" s="309"/>
      <c r="CE55" s="342"/>
      <c r="CH55" s="309" t="s">
        <v>371</v>
      </c>
      <c r="CI55" s="309"/>
      <c r="CJ55" s="309"/>
      <c r="CK55" s="309"/>
      <c r="CN55" s="309"/>
      <c r="CQ55" s="342"/>
      <c r="CT55" s="309" t="s">
        <v>371</v>
      </c>
      <c r="CU55" s="309"/>
      <c r="CV55" s="309"/>
      <c r="CW55" s="309"/>
      <c r="CZ55" s="309"/>
      <c r="DC55" s="342"/>
      <c r="DF55" s="309" t="s">
        <v>371</v>
      </c>
      <c r="DG55" s="309"/>
      <c r="DH55" s="309"/>
      <c r="DI55" s="309"/>
      <c r="DL55" s="309"/>
      <c r="DO55" s="342"/>
      <c r="DR55" s="309" t="s">
        <v>371</v>
      </c>
      <c r="DS55" s="309"/>
      <c r="DT55" s="309"/>
      <c r="DU55" s="309"/>
      <c r="DX55" s="309"/>
      <c r="EA55" s="342"/>
      <c r="ED55" s="309" t="s">
        <v>371</v>
      </c>
      <c r="EE55" s="309"/>
      <c r="EF55" s="309"/>
      <c r="EG55" s="309"/>
      <c r="EJ55" s="309"/>
      <c r="EM55" s="342"/>
      <c r="EP55" s="309" t="s">
        <v>371</v>
      </c>
      <c r="EQ55" s="309"/>
      <c r="ER55" s="309"/>
      <c r="ES55" s="309"/>
      <c r="EV55" s="309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  <c r="FW55" s="342"/>
      <c r="FX55" s="342"/>
      <c r="FY55" s="342"/>
      <c r="FZ55" s="342"/>
      <c r="GA55" s="342"/>
      <c r="GB55" s="342"/>
      <c r="GC55" s="342"/>
      <c r="GD55" s="342"/>
      <c r="GE55" s="342"/>
      <c r="GF55" s="342"/>
      <c r="GG55" s="342"/>
      <c r="GH55" s="342"/>
      <c r="GI55" s="342"/>
      <c r="GJ55" s="342"/>
      <c r="GK55" s="342"/>
      <c r="GL55" s="342"/>
      <c r="GM55" s="342"/>
      <c r="GN55" s="342"/>
      <c r="GO55" s="342"/>
      <c r="GP55" s="342"/>
      <c r="GQ55" s="342"/>
      <c r="GR55" s="342"/>
      <c r="GS55" s="342"/>
      <c r="GT55" s="342"/>
      <c r="GU55" s="342"/>
      <c r="GV55" s="342"/>
      <c r="GW55" s="342"/>
      <c r="GX55" s="342"/>
      <c r="GY55" s="342"/>
      <c r="GZ55" s="342"/>
      <c r="HA55" s="342"/>
      <c r="HB55" s="342"/>
      <c r="HC55" s="342"/>
      <c r="HD55" s="342"/>
      <c r="HE55" s="342"/>
      <c r="HF55" s="342"/>
      <c r="HG55" s="342"/>
      <c r="HH55" s="342"/>
      <c r="HI55" s="342"/>
      <c r="HJ55" s="342"/>
      <c r="HK55" s="342"/>
      <c r="HL55" s="342"/>
      <c r="HM55" s="342"/>
      <c r="HN55" s="342"/>
      <c r="HO55" s="342"/>
      <c r="HP55" s="342"/>
      <c r="HQ55" s="342"/>
      <c r="HR55" s="342"/>
      <c r="HS55" s="342"/>
      <c r="HT55" s="342"/>
      <c r="HU55" s="342"/>
      <c r="HV55" s="342"/>
      <c r="HW55" s="342"/>
      <c r="HX55" s="342"/>
      <c r="HY55" s="342"/>
      <c r="HZ55" s="342"/>
      <c r="IA55" s="342"/>
      <c r="IB55" s="342"/>
      <c r="IC55" s="342"/>
      <c r="ID55" s="342"/>
      <c r="IE55" s="342"/>
      <c r="IF55" s="342"/>
      <c r="IG55" s="342"/>
      <c r="IH55" s="342"/>
      <c r="II55" s="342"/>
      <c r="IJ55" s="342"/>
      <c r="IK55" s="342"/>
      <c r="IL55" s="342"/>
      <c r="IM55" s="342"/>
      <c r="IN55" s="342"/>
      <c r="IO55" s="342"/>
      <c r="IP55" s="342"/>
      <c r="IQ55" s="342"/>
      <c r="IR55" s="342"/>
      <c r="IS55" s="342"/>
      <c r="IT55" s="342"/>
      <c r="IU55" s="342"/>
      <c r="IV55" s="342"/>
      <c r="IW55" s="342"/>
      <c r="IX55" s="342"/>
      <c r="IY55" s="342"/>
      <c r="IZ55" s="342"/>
      <c r="JA55" s="342"/>
      <c r="JB55" s="342"/>
    </row>
    <row r="56" spans="1:262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2" t="s">
        <v>418</v>
      </c>
      <c r="AX56" s="50"/>
      <c r="AY56" s="51"/>
      <c r="AZ56" s="51"/>
      <c r="BA56" s="51"/>
      <c r="BB56" s="51"/>
      <c r="BC56" s="50"/>
      <c r="BD56" s="50"/>
      <c r="BE56" s="51"/>
      <c r="BF56" s="51"/>
      <c r="BG56" s="50"/>
      <c r="BI56" s="50"/>
      <c r="BJ56" s="51"/>
      <c r="BK56" s="51"/>
      <c r="BL56" s="51"/>
      <c r="BM56" s="51"/>
      <c r="BN56" s="50"/>
      <c r="BO56" s="50"/>
      <c r="BP56" s="51"/>
      <c r="BQ56" s="51"/>
      <c r="BR56" s="50"/>
      <c r="BS56" s="4"/>
      <c r="BT56" s="52" t="s">
        <v>418</v>
      </c>
      <c r="BU56" s="50"/>
      <c r="BV56" s="51"/>
      <c r="BW56" s="51"/>
      <c r="BX56" s="51"/>
      <c r="BY56" s="51"/>
      <c r="BZ56" s="50"/>
      <c r="CA56" s="50"/>
      <c r="CB56" s="51"/>
      <c r="CC56" s="51"/>
      <c r="CD56" s="50"/>
      <c r="CF56" s="52" t="s">
        <v>418</v>
      </c>
      <c r="CG56" s="50"/>
      <c r="CH56" s="51"/>
      <c r="CI56" s="51"/>
      <c r="CJ56" s="51"/>
      <c r="CK56" s="51"/>
      <c r="CL56" s="50"/>
      <c r="CM56" s="50"/>
      <c r="CN56" s="51"/>
      <c r="CO56" s="51"/>
      <c r="CP56" s="50"/>
      <c r="CR56" s="52" t="s">
        <v>418</v>
      </c>
      <c r="CS56" s="50"/>
      <c r="CT56" s="51"/>
      <c r="CU56" s="51"/>
      <c r="CV56" s="51"/>
      <c r="CW56" s="51"/>
      <c r="CX56" s="50"/>
      <c r="CY56" s="50"/>
      <c r="CZ56" s="51"/>
      <c r="DA56" s="51"/>
      <c r="DB56" s="50"/>
      <c r="DD56" s="52" t="s">
        <v>418</v>
      </c>
      <c r="DE56" s="50"/>
      <c r="DF56" s="51"/>
      <c r="DG56" s="51"/>
      <c r="DH56" s="51"/>
      <c r="DI56" s="51"/>
      <c r="DJ56" s="50"/>
      <c r="DK56" s="50"/>
      <c r="DL56" s="51"/>
      <c r="DM56" s="51"/>
      <c r="DN56" s="50"/>
      <c r="DP56" s="52" t="s">
        <v>418</v>
      </c>
      <c r="DQ56" s="50"/>
      <c r="DR56" s="51"/>
      <c r="DS56" s="51"/>
      <c r="DT56" s="51"/>
      <c r="DU56" s="51"/>
      <c r="DV56" s="50"/>
      <c r="DW56" s="50"/>
      <c r="DX56" s="51"/>
      <c r="DY56" s="51"/>
      <c r="DZ56" s="50"/>
      <c r="EB56" s="52" t="s">
        <v>418</v>
      </c>
      <c r="EC56" s="50"/>
      <c r="ED56" s="51"/>
      <c r="EE56" s="51"/>
      <c r="EF56" s="51"/>
      <c r="EG56" s="51"/>
      <c r="EH56" s="50"/>
      <c r="EI56" s="50"/>
      <c r="EJ56" s="51"/>
      <c r="EK56" s="51"/>
      <c r="EL56" s="50"/>
      <c r="EN56" s="52" t="s">
        <v>418</v>
      </c>
      <c r="EO56" s="50"/>
      <c r="EP56" s="51"/>
      <c r="EQ56" s="51"/>
      <c r="ER56" s="51"/>
      <c r="ES56" s="51"/>
      <c r="ET56" s="50"/>
      <c r="EU56" s="50"/>
      <c r="EV56" s="51"/>
      <c r="EW56" s="51"/>
      <c r="EX56" s="50"/>
    </row>
    <row r="57" spans="1:262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2" t="s">
        <v>339</v>
      </c>
      <c r="AX57" s="50"/>
      <c r="AY57" s="51"/>
      <c r="AZ57" s="51"/>
      <c r="BA57" s="51"/>
      <c r="BB57" s="51"/>
      <c r="BC57" s="50"/>
      <c r="BD57" s="50"/>
      <c r="BE57" s="51"/>
      <c r="BF57" s="50"/>
      <c r="BG57" s="50"/>
      <c r="BI57" s="50"/>
      <c r="BJ57" s="51"/>
      <c r="BK57" s="51"/>
      <c r="BL57" s="51"/>
      <c r="BM57" s="51"/>
      <c r="BN57" s="50"/>
      <c r="BO57" s="50"/>
      <c r="BP57" s="51"/>
      <c r="BQ57" s="50"/>
      <c r="BR57" s="50"/>
      <c r="BS57" s="4"/>
      <c r="BT57" s="52" t="s">
        <v>339</v>
      </c>
      <c r="BU57" s="50"/>
      <c r="BV57" s="51"/>
      <c r="BW57" s="51"/>
      <c r="BX57" s="51"/>
      <c r="BY57" s="51"/>
      <c r="BZ57" s="50"/>
      <c r="CA57" s="50"/>
      <c r="CB57" s="51"/>
      <c r="CC57" s="50"/>
      <c r="CD57" s="50"/>
      <c r="CF57" s="52" t="s">
        <v>339</v>
      </c>
      <c r="CG57" s="50"/>
      <c r="CH57" s="51"/>
      <c r="CI57" s="51"/>
      <c r="CJ57" s="51"/>
      <c r="CK57" s="51"/>
      <c r="CL57" s="50"/>
      <c r="CM57" s="50"/>
      <c r="CN57" s="51"/>
      <c r="CO57" s="50"/>
      <c r="CP57" s="50"/>
      <c r="CR57" s="52" t="s">
        <v>339</v>
      </c>
      <c r="CS57" s="50"/>
      <c r="CT57" s="51"/>
      <c r="CU57" s="51"/>
      <c r="CV57" s="51"/>
      <c r="CW57" s="51"/>
      <c r="CX57" s="50"/>
      <c r="CY57" s="50"/>
      <c r="CZ57" s="51"/>
      <c r="DA57" s="50"/>
      <c r="DB57" s="50"/>
      <c r="DD57" s="52" t="s">
        <v>339</v>
      </c>
      <c r="DE57" s="50"/>
      <c r="DF57" s="51"/>
      <c r="DG57" s="51"/>
      <c r="DH57" s="51"/>
      <c r="DI57" s="51"/>
      <c r="DJ57" s="50"/>
      <c r="DK57" s="50"/>
      <c r="DL57" s="51"/>
      <c r="DM57" s="50"/>
      <c r="DN57" s="50"/>
      <c r="DP57" s="52" t="s">
        <v>339</v>
      </c>
      <c r="DQ57" s="50"/>
      <c r="DR57" s="51"/>
      <c r="DS57" s="51"/>
      <c r="DT57" s="51"/>
      <c r="DU57" s="51"/>
      <c r="DV57" s="50"/>
      <c r="DW57" s="50"/>
      <c r="DX57" s="51"/>
      <c r="DY57" s="50"/>
      <c r="DZ57" s="50"/>
      <c r="EB57" s="52" t="s">
        <v>339</v>
      </c>
      <c r="EC57" s="50"/>
      <c r="ED57" s="51"/>
      <c r="EE57" s="51"/>
      <c r="EF57" s="51"/>
      <c r="EG57" s="51"/>
      <c r="EH57" s="50"/>
      <c r="EI57" s="50"/>
      <c r="EJ57" s="51"/>
      <c r="EK57" s="50"/>
      <c r="EL57" s="50"/>
      <c r="EN57" s="52" t="s">
        <v>339</v>
      </c>
      <c r="EO57" s="50"/>
      <c r="EP57" s="51"/>
      <c r="EQ57" s="51"/>
      <c r="ER57" s="51"/>
      <c r="ES57" s="51"/>
      <c r="ET57" s="50"/>
      <c r="EU57" s="50"/>
      <c r="EV57" s="51"/>
      <c r="EW57" s="50"/>
      <c r="EX57" s="50"/>
    </row>
    <row r="58" spans="1:262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2" t="s">
        <v>340</v>
      </c>
      <c r="AX58" s="50"/>
      <c r="AY58" s="51"/>
      <c r="AZ58" s="51"/>
      <c r="BA58" s="51"/>
      <c r="BB58" s="51"/>
      <c r="BC58" s="50"/>
      <c r="BD58" s="50"/>
      <c r="BE58" s="51"/>
      <c r="BF58" s="50"/>
      <c r="BG58" s="50"/>
      <c r="BI58" s="50"/>
      <c r="BJ58" s="51"/>
      <c r="BK58" s="51"/>
      <c r="BL58" s="51"/>
      <c r="BM58" s="51"/>
      <c r="BN58" s="50"/>
      <c r="BO58" s="50"/>
      <c r="BP58" s="51"/>
      <c r="BQ58" s="50"/>
      <c r="BR58" s="50"/>
      <c r="BS58" s="4"/>
      <c r="BT58" s="52" t="s">
        <v>340</v>
      </c>
      <c r="BU58" s="50"/>
      <c r="BV58" s="51"/>
      <c r="BW58" s="51"/>
      <c r="BX58" s="51"/>
      <c r="BY58" s="51"/>
      <c r="BZ58" s="50"/>
      <c r="CA58" s="50"/>
      <c r="CB58" s="51"/>
      <c r="CC58" s="50"/>
      <c r="CD58" s="50"/>
      <c r="CF58" s="52" t="s">
        <v>340</v>
      </c>
      <c r="CG58" s="50"/>
      <c r="CH58" s="51"/>
      <c r="CI58" s="51"/>
      <c r="CJ58" s="51"/>
      <c r="CK58" s="51"/>
      <c r="CL58" s="50"/>
      <c r="CM58" s="50"/>
      <c r="CN58" s="51"/>
      <c r="CO58" s="50"/>
      <c r="CP58" s="50"/>
      <c r="CR58" s="52" t="s">
        <v>340</v>
      </c>
      <c r="CS58" s="50"/>
      <c r="CT58" s="51"/>
      <c r="CU58" s="51"/>
      <c r="CV58" s="51"/>
      <c r="CW58" s="51"/>
      <c r="CX58" s="50"/>
      <c r="CY58" s="50"/>
      <c r="CZ58" s="51"/>
      <c r="DA58" s="50"/>
      <c r="DB58" s="50"/>
      <c r="DD58" s="52" t="s">
        <v>340</v>
      </c>
      <c r="DE58" s="50"/>
      <c r="DF58" s="51"/>
      <c r="DG58" s="51"/>
      <c r="DH58" s="51"/>
      <c r="DI58" s="51"/>
      <c r="DJ58" s="50"/>
      <c r="DK58" s="50"/>
      <c r="DL58" s="51"/>
      <c r="DM58" s="50"/>
      <c r="DN58" s="50"/>
      <c r="DP58" s="52" t="s">
        <v>340</v>
      </c>
      <c r="DQ58" s="50"/>
      <c r="DR58" s="51"/>
      <c r="DS58" s="51"/>
      <c r="DT58" s="51"/>
      <c r="DU58" s="51"/>
      <c r="DV58" s="50"/>
      <c r="DW58" s="50"/>
      <c r="DX58" s="51"/>
      <c r="DY58" s="50"/>
      <c r="DZ58" s="50"/>
      <c r="EB58" s="52" t="s">
        <v>340</v>
      </c>
      <c r="EC58" s="50"/>
      <c r="ED58" s="51"/>
      <c r="EE58" s="51"/>
      <c r="EF58" s="51"/>
      <c r="EG58" s="51"/>
      <c r="EH58" s="50"/>
      <c r="EI58" s="50"/>
      <c r="EJ58" s="51"/>
      <c r="EK58" s="50"/>
      <c r="EL58" s="50"/>
      <c r="EN58" s="52" t="s">
        <v>340</v>
      </c>
      <c r="EO58" s="50"/>
      <c r="EP58" s="51"/>
      <c r="EQ58" s="51"/>
      <c r="ER58" s="51"/>
      <c r="ES58" s="51"/>
      <c r="ET58" s="50"/>
      <c r="EU58" s="50"/>
      <c r="EV58" s="51"/>
      <c r="EW58" s="50"/>
      <c r="EX58" s="50"/>
    </row>
    <row r="59" spans="1:262" ht="26.7" customHeight="1" x14ac:dyDescent="0.3">
      <c r="A59" s="514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2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2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14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2"/>
      <c r="AX59" s="50"/>
      <c r="AY59" s="51"/>
      <c r="AZ59" s="51"/>
      <c r="BA59" s="51"/>
      <c r="BB59" s="51"/>
      <c r="BC59" s="51"/>
      <c r="BD59" s="55" t="s">
        <v>106</v>
      </c>
      <c r="BE59" s="51"/>
      <c r="BF59" s="50"/>
      <c r="BG59" s="50"/>
      <c r="BI59" s="50"/>
      <c r="BJ59" s="51"/>
      <c r="BK59" s="51"/>
      <c r="BL59" s="51"/>
      <c r="BM59" s="51"/>
      <c r="BN59" s="51"/>
      <c r="BO59" s="55" t="s">
        <v>106</v>
      </c>
      <c r="BP59" s="51"/>
      <c r="BQ59" s="50"/>
      <c r="BR59" s="50"/>
      <c r="BS59" s="4"/>
      <c r="BT59" s="52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  <c r="CF59" s="514"/>
      <c r="CG59" s="50"/>
      <c r="CH59" s="51"/>
      <c r="CI59" s="51"/>
      <c r="CJ59" s="51"/>
      <c r="CK59" s="51"/>
      <c r="CL59" s="51"/>
      <c r="CM59" s="55" t="s">
        <v>106</v>
      </c>
      <c r="CN59" s="51"/>
      <c r="CO59" s="50"/>
      <c r="CP59" s="50"/>
      <c r="CR59" s="514"/>
      <c r="CS59" s="50"/>
      <c r="CT59" s="51"/>
      <c r="CU59" s="51"/>
      <c r="CV59" s="51"/>
      <c r="CW59" s="51"/>
      <c r="CX59" s="51"/>
      <c r="CY59" s="55" t="s">
        <v>106</v>
      </c>
      <c r="CZ59" s="51"/>
      <c r="DA59" s="50"/>
      <c r="DB59" s="50"/>
      <c r="DD59" s="514"/>
      <c r="DE59" s="50"/>
      <c r="DF59" s="51"/>
      <c r="DG59" s="51"/>
      <c r="DH59" s="51"/>
      <c r="DI59" s="51"/>
      <c r="DJ59" s="51"/>
      <c r="DK59" s="55" t="s">
        <v>106</v>
      </c>
      <c r="DL59" s="51"/>
      <c r="DM59" s="50"/>
      <c r="DN59" s="50"/>
      <c r="DP59" s="52"/>
      <c r="DQ59" s="50"/>
      <c r="DR59" s="51"/>
      <c r="DS59" s="51"/>
      <c r="DT59" s="51"/>
      <c r="DU59" s="51"/>
      <c r="DV59" s="51"/>
      <c r="DW59" s="55" t="s">
        <v>106</v>
      </c>
      <c r="DX59" s="51"/>
      <c r="DY59" s="50"/>
      <c r="DZ59" s="50"/>
      <c r="EB59" s="514"/>
      <c r="EC59" s="50"/>
      <c r="ED59" s="51"/>
      <c r="EE59" s="51"/>
      <c r="EF59" s="51"/>
      <c r="EG59" s="51"/>
      <c r="EH59" s="51"/>
      <c r="EI59" s="55" t="s">
        <v>106</v>
      </c>
      <c r="EJ59" s="51"/>
      <c r="EK59" s="50"/>
      <c r="EL59" s="50"/>
      <c r="EN59" s="514"/>
      <c r="EO59" s="50"/>
      <c r="EP59" s="51"/>
      <c r="EQ59" s="51"/>
      <c r="ER59" s="51"/>
      <c r="ES59" s="51"/>
      <c r="ET59" s="51"/>
      <c r="EU59" s="55" t="s">
        <v>106</v>
      </c>
      <c r="EV59" s="51"/>
      <c r="EW59" s="50"/>
      <c r="EX59" s="50"/>
    </row>
    <row r="60" spans="1:262" x14ac:dyDescent="0.3">
      <c r="AP60" s="1"/>
      <c r="AR60" s="2"/>
      <c r="AT60" s="1"/>
      <c r="AX60" s="2"/>
      <c r="BB60" s="1"/>
      <c r="BD60" s="2"/>
      <c r="BF60" s="1"/>
      <c r="BH60" s="4"/>
      <c r="BI60" s="2"/>
      <c r="BJ60" s="2"/>
      <c r="BM60" s="1"/>
      <c r="BO60" s="2"/>
      <c r="BQ60" s="1"/>
      <c r="BR60" s="4"/>
      <c r="BU60" s="2"/>
      <c r="BY60" s="1"/>
      <c r="CA60" s="2"/>
      <c r="CC60" s="1"/>
      <c r="CE60" s="4"/>
      <c r="CG60" s="2"/>
      <c r="CK60" s="1"/>
      <c r="CM60" s="2"/>
      <c r="CO60" s="1"/>
      <c r="CQ60" s="4"/>
      <c r="CS60" s="2"/>
      <c r="CW60" s="1"/>
      <c r="CY60" s="2"/>
      <c r="DA60" s="1"/>
      <c r="DE60" s="2"/>
      <c r="DI60" s="1"/>
      <c r="DK60" s="2"/>
      <c r="DM60" s="1"/>
      <c r="DQ60" s="2"/>
      <c r="DU60" s="1"/>
      <c r="DW60" s="2"/>
      <c r="DY60" s="1"/>
      <c r="ED60" s="1"/>
      <c r="EE60" s="1"/>
      <c r="EF60" s="1"/>
      <c r="EG60" s="1"/>
      <c r="EJ60" s="1"/>
      <c r="EK60" s="1"/>
      <c r="EP60" s="1"/>
      <c r="EQ60" s="1"/>
      <c r="ER60" s="1"/>
      <c r="ES60" s="1"/>
      <c r="EV60" s="1"/>
      <c r="EW60" s="1"/>
    </row>
    <row r="61" spans="1:262" x14ac:dyDescent="0.3">
      <c r="AP61" s="1"/>
      <c r="AR61" s="2"/>
      <c r="AT61" s="1"/>
      <c r="AX61" s="2"/>
      <c r="BB61" s="1"/>
      <c r="BD61" s="2"/>
      <c r="BF61" s="1"/>
      <c r="BJ61" s="2"/>
      <c r="CQ61" s="4"/>
      <c r="ED61" s="1"/>
      <c r="EE61" s="1"/>
      <c r="EF61" s="1"/>
      <c r="EG61" s="1"/>
      <c r="EJ61" s="1"/>
      <c r="EK61" s="1"/>
      <c r="EP61" s="1"/>
      <c r="EQ61" s="1"/>
      <c r="ER61" s="1"/>
      <c r="ES61" s="1"/>
      <c r="EV61" s="1"/>
      <c r="EW61" s="1"/>
    </row>
    <row r="62" spans="1:262" x14ac:dyDescent="0.3">
      <c r="AP62" s="1"/>
      <c r="AR62" s="2"/>
      <c r="AT62" s="1"/>
      <c r="AX62" s="2"/>
      <c r="BB62" s="1"/>
      <c r="BD62" s="2"/>
      <c r="BF62" s="1"/>
      <c r="BJ62" s="2"/>
      <c r="ED62" s="1"/>
      <c r="EE62" s="1"/>
      <c r="EF62" s="1"/>
      <c r="EG62" s="1"/>
      <c r="EJ62" s="1"/>
      <c r="EK62" s="1"/>
      <c r="EP62" s="1"/>
      <c r="EQ62" s="1"/>
      <c r="ER62" s="1"/>
      <c r="ES62" s="1"/>
      <c r="EV62" s="1"/>
      <c r="EW62" s="1"/>
    </row>
    <row r="63" spans="1:262" x14ac:dyDescent="0.3">
      <c r="AP63" s="1"/>
      <c r="AR63" s="2"/>
      <c r="AT63" s="1"/>
      <c r="AX63" s="2"/>
      <c r="BB63" s="1"/>
      <c r="BD63" s="2"/>
      <c r="BF63" s="1"/>
      <c r="BJ63" s="2"/>
      <c r="ED63" s="1"/>
      <c r="EE63" s="1"/>
      <c r="EF63" s="1"/>
      <c r="EG63" s="1"/>
      <c r="EJ63" s="1"/>
      <c r="EK63" s="1"/>
      <c r="EP63" s="1"/>
      <c r="EQ63" s="1"/>
      <c r="ER63" s="1"/>
      <c r="ES63" s="1"/>
      <c r="EV63" s="1"/>
      <c r="EW63" s="1"/>
    </row>
  </sheetData>
  <mergeCells count="182">
    <mergeCell ref="AG13:AH13"/>
    <mergeCell ref="AC14:AD14"/>
    <mergeCell ref="AC16:AD16"/>
    <mergeCell ref="AC18:AD18"/>
    <mergeCell ref="AC40:AD40"/>
    <mergeCell ref="CS2:DA2"/>
    <mergeCell ref="CS3:DA3"/>
    <mergeCell ref="CS4:DA4"/>
    <mergeCell ref="CS5:DA5"/>
    <mergeCell ref="CS6:DA6"/>
    <mergeCell ref="CX10:CY11"/>
    <mergeCell ref="CZ10:DA11"/>
    <mergeCell ref="CX12:CY12"/>
    <mergeCell ref="CZ12:DA12"/>
    <mergeCell ref="CZ13:DA13"/>
    <mergeCell ref="CV14:CW14"/>
    <mergeCell ref="CV16:CW16"/>
    <mergeCell ref="CV18:CW18"/>
    <mergeCell ref="CV40:CW40"/>
    <mergeCell ref="Z2:AH2"/>
    <mergeCell ref="Z3:AH3"/>
    <mergeCell ref="Z4:AH4"/>
    <mergeCell ref="Z5:AH5"/>
    <mergeCell ref="Z6:AH6"/>
    <mergeCell ref="AE10:AF11"/>
    <mergeCell ref="AG10:AH11"/>
    <mergeCell ref="AE12:AF12"/>
    <mergeCell ref="AG12:AH12"/>
    <mergeCell ref="Q40:R40"/>
    <mergeCell ref="CL10:CM11"/>
    <mergeCell ref="DQ2:DY2"/>
    <mergeCell ref="DQ3:DY3"/>
    <mergeCell ref="DQ4:DY4"/>
    <mergeCell ref="DQ5:DY5"/>
    <mergeCell ref="DQ6:DY6"/>
    <mergeCell ref="AO40:AP40"/>
    <mergeCell ref="BA40:BB40"/>
    <mergeCell ref="BX40:BY40"/>
    <mergeCell ref="CJ40:CK40"/>
    <mergeCell ref="DH40:DI40"/>
    <mergeCell ref="AO18:AP18"/>
    <mergeCell ref="BA18:BB18"/>
    <mergeCell ref="BX18:BY18"/>
    <mergeCell ref="DT40:DU40"/>
    <mergeCell ref="DE6:DM6"/>
    <mergeCell ref="BN10:BO11"/>
    <mergeCell ref="BP10:BQ11"/>
    <mergeCell ref="BZ10:CA11"/>
    <mergeCell ref="DV10:DW11"/>
    <mergeCell ref="DX10:DY11"/>
    <mergeCell ref="BU3:CC3"/>
    <mergeCell ref="CG3:CO3"/>
    <mergeCell ref="DE3:DM3"/>
    <mergeCell ref="CG4:CO4"/>
    <mergeCell ref="DE4:DM4"/>
    <mergeCell ref="DJ10:DK11"/>
    <mergeCell ref="DL10:DM11"/>
    <mergeCell ref="BU5:CC5"/>
    <mergeCell ref="CG5:CO5"/>
    <mergeCell ref="BU6:CC6"/>
    <mergeCell ref="CG6:CO6"/>
    <mergeCell ref="BZ12:CA12"/>
    <mergeCell ref="DH14:DI14"/>
    <mergeCell ref="CN10:CO11"/>
    <mergeCell ref="CB10:CC11"/>
    <mergeCell ref="DE5:DM5"/>
    <mergeCell ref="B5:J5"/>
    <mergeCell ref="B6:J6"/>
    <mergeCell ref="S10:T11"/>
    <mergeCell ref="U10:V11"/>
    <mergeCell ref="G10:H11"/>
    <mergeCell ref="I10:J11"/>
    <mergeCell ref="G12:H12"/>
    <mergeCell ref="I12:J12"/>
    <mergeCell ref="I13:J13"/>
    <mergeCell ref="S12:T12"/>
    <mergeCell ref="U12:V12"/>
    <mergeCell ref="U13:V13"/>
    <mergeCell ref="AL5:AT5"/>
    <mergeCell ref="AX5:BF5"/>
    <mergeCell ref="AX6:BF6"/>
    <mergeCell ref="AL6:AT6"/>
    <mergeCell ref="BJ3:BQ3"/>
    <mergeCell ref="BJ5:BQ5"/>
    <mergeCell ref="AQ12:AR12"/>
    <mergeCell ref="AS12:AT12"/>
    <mergeCell ref="AS13:AT13"/>
    <mergeCell ref="BC12:BD12"/>
    <mergeCell ref="BE12:BF12"/>
    <mergeCell ref="BE13:BF13"/>
    <mergeCell ref="BU2:CC2"/>
    <mergeCell ref="CG2:CO2"/>
    <mergeCell ref="DE2:DM2"/>
    <mergeCell ref="BU4:CC4"/>
    <mergeCell ref="B2:J2"/>
    <mergeCell ref="B3:J3"/>
    <mergeCell ref="B4:J4"/>
    <mergeCell ref="AL2:AT2"/>
    <mergeCell ref="AX2:BF2"/>
    <mergeCell ref="AL3:AT3"/>
    <mergeCell ref="AL4:AT4"/>
    <mergeCell ref="AX3:BF3"/>
    <mergeCell ref="N2:V2"/>
    <mergeCell ref="N3:V3"/>
    <mergeCell ref="N4:V4"/>
    <mergeCell ref="AX4:BF4"/>
    <mergeCell ref="BJ2:BQ2"/>
    <mergeCell ref="BJ4:BQ4"/>
    <mergeCell ref="E16:F16"/>
    <mergeCell ref="E18:F18"/>
    <mergeCell ref="Q18:R18"/>
    <mergeCell ref="N5:V5"/>
    <mergeCell ref="N6:V6"/>
    <mergeCell ref="E14:F14"/>
    <mergeCell ref="DX13:DY13"/>
    <mergeCell ref="CB12:CC12"/>
    <mergeCell ref="CB13:CC13"/>
    <mergeCell ref="CL12:CM12"/>
    <mergeCell ref="CN12:CO12"/>
    <mergeCell ref="CN13:CO13"/>
    <mergeCell ref="DJ12:DK12"/>
    <mergeCell ref="DL12:DM12"/>
    <mergeCell ref="DL13:DM13"/>
    <mergeCell ref="DV12:DW12"/>
    <mergeCell ref="DX12:DY12"/>
    <mergeCell ref="BJ6:BQ6"/>
    <mergeCell ref="AO14:AP14"/>
    <mergeCell ref="BA14:BB14"/>
    <mergeCell ref="AQ10:AR11"/>
    <mergeCell ref="AS10:AT11"/>
    <mergeCell ref="BC10:BD11"/>
    <mergeCell ref="BE10:BF11"/>
    <mergeCell ref="EC2:EK2"/>
    <mergeCell ref="EO2:EW2"/>
    <mergeCell ref="EC3:EK3"/>
    <mergeCell ref="EO3:EW3"/>
    <mergeCell ref="EC4:EK4"/>
    <mergeCell ref="EO4:EW4"/>
    <mergeCell ref="EC5:EK5"/>
    <mergeCell ref="EO5:EW5"/>
    <mergeCell ref="EC6:EK6"/>
    <mergeCell ref="EO6:EW6"/>
    <mergeCell ref="EH10:EI11"/>
    <mergeCell ref="EJ10:EK11"/>
    <mergeCell ref="ET10:EU11"/>
    <mergeCell ref="EV10:EW11"/>
    <mergeCell ref="EH12:EI12"/>
    <mergeCell ref="EJ12:EK12"/>
    <mergeCell ref="ET12:EU12"/>
    <mergeCell ref="EV12:EW12"/>
    <mergeCell ref="EJ13:EK13"/>
    <mergeCell ref="EV13:EW13"/>
    <mergeCell ref="EF14:EG14"/>
    <mergeCell ref="ER14:ES14"/>
    <mergeCell ref="Q16:R16"/>
    <mergeCell ref="EF16:EG16"/>
    <mergeCell ref="ER16:ES16"/>
    <mergeCell ref="EF18:EG18"/>
    <mergeCell ref="ER18:ES18"/>
    <mergeCell ref="Q14:R14"/>
    <mergeCell ref="DT18:DU18"/>
    <mergeCell ref="CJ18:CK18"/>
    <mergeCell ref="DH18:DI18"/>
    <mergeCell ref="AO16:AP16"/>
    <mergeCell ref="BA16:BB16"/>
    <mergeCell ref="BX16:BY16"/>
    <mergeCell ref="CJ16:CK16"/>
    <mergeCell ref="DH16:DI16"/>
    <mergeCell ref="DT14:DU14"/>
    <mergeCell ref="DT16:DU16"/>
    <mergeCell ref="BX14:BY14"/>
    <mergeCell ref="CJ14:CK14"/>
    <mergeCell ref="FA18:FA20"/>
    <mergeCell ref="E28:F28"/>
    <mergeCell ref="E30:F30"/>
    <mergeCell ref="E32:F32"/>
    <mergeCell ref="E34:F34"/>
    <mergeCell ref="E36:F36"/>
    <mergeCell ref="E38:F38"/>
    <mergeCell ref="EF40:EG40"/>
    <mergeCell ref="ER40:ES40"/>
    <mergeCell ref="E40:F40"/>
  </mergeCells>
  <printOptions horizontalCentered="1" verticalCentered="1"/>
  <pageMargins left="7.874015748031496E-2" right="0" top="0.19685039370078741" bottom="0" header="0" footer="0"/>
  <pageSetup scale="8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7979"/>
  </sheetPr>
  <dimension ref="A1:JB63"/>
  <sheetViews>
    <sheetView topLeftCell="DB1" zoomScale="80" zoomScaleNormal="80" workbookViewId="0">
      <selection activeCell="DR36" sqref="DR36"/>
    </sheetView>
  </sheetViews>
  <sheetFormatPr defaultColWidth="9.33203125" defaultRowHeight="14.4" x14ac:dyDescent="0.3"/>
  <cols>
    <col min="1" max="1" width="3.33203125" style="1" customWidth="1"/>
    <col min="2" max="2" width="22.88671875" style="1" customWidth="1"/>
    <col min="3" max="3" width="19.6640625" style="2" customWidth="1"/>
    <col min="4" max="4" width="15.4414062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18.6640625" style="1" customWidth="1"/>
    <col min="15" max="15" width="14.6640625" style="2" customWidth="1"/>
    <col min="16" max="16" width="15.441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1" style="1" customWidth="1"/>
    <col min="27" max="27" width="18.44140625" style="2" customWidth="1"/>
    <col min="28" max="28" width="15.44140625" style="2" customWidth="1"/>
    <col min="29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4.44140625" style="2" customWidth="1"/>
    <col min="35" max="35" width="3.33203125" style="1" customWidth="1"/>
    <col min="36" max="36" width="4" style="1" customWidth="1"/>
    <col min="37" max="37" width="3.33203125" style="1" customWidth="1"/>
    <col min="38" max="38" width="21" style="1" customWidth="1"/>
    <col min="39" max="39" width="18.44140625" style="2" customWidth="1"/>
    <col min="40" max="40" width="15.44140625" style="2" customWidth="1"/>
    <col min="41" max="42" width="10.33203125" style="2" customWidth="1"/>
    <col min="43" max="43" width="13" style="1" bestFit="1" customWidth="1"/>
    <col min="44" max="44" width="14.6640625" style="1" bestFit="1" customWidth="1"/>
    <col min="45" max="45" width="13.6640625" style="2" bestFit="1" customWidth="1"/>
    <col min="46" max="46" width="14.44140625" style="2" customWidth="1"/>
    <col min="47" max="47" width="3.33203125" style="1" customWidth="1"/>
    <col min="48" max="48" width="4" style="1" customWidth="1"/>
    <col min="49" max="49" width="3.33203125" style="1" customWidth="1"/>
    <col min="50" max="50" width="21" style="1" customWidth="1"/>
    <col min="51" max="51" width="18.44140625" style="2" customWidth="1"/>
    <col min="52" max="52" width="15.44140625" style="2" customWidth="1"/>
    <col min="53" max="54" width="10.33203125" style="2" customWidth="1"/>
    <col min="55" max="55" width="13" style="1" bestFit="1" customWidth="1"/>
    <col min="56" max="56" width="14.6640625" style="1" bestFit="1" customWidth="1"/>
    <col min="57" max="57" width="13.6640625" style="2" bestFit="1" customWidth="1"/>
    <col min="58" max="58" width="14.44140625" style="2" customWidth="1"/>
    <col min="59" max="59" width="3.33203125" style="1" customWidth="1"/>
    <col min="60" max="60" width="4" style="1" customWidth="1"/>
    <col min="61" max="61" width="2.5546875" style="1" hidden="1" customWidth="1"/>
    <col min="62" max="62" width="21.6640625" style="1" hidden="1" customWidth="1"/>
    <col min="63" max="63" width="14.5546875" style="2" hidden="1" customWidth="1"/>
    <col min="64" max="64" width="15.33203125" style="2" hidden="1" customWidth="1"/>
    <col min="65" max="65" width="13.44140625" style="2" hidden="1" customWidth="1"/>
    <col min="66" max="66" width="13.44140625" style="1" hidden="1" customWidth="1"/>
    <col min="67" max="67" width="11.44140625" style="1" hidden="1" customWidth="1"/>
    <col min="68" max="68" width="10.6640625" style="2" hidden="1" customWidth="1"/>
    <col min="69" max="69" width="13.5546875" style="2" hidden="1" customWidth="1"/>
    <col min="70" max="70" width="3.44140625" style="1" hidden="1" customWidth="1"/>
    <col min="71" max="71" width="4" style="1" hidden="1" customWidth="1"/>
    <col min="72" max="72" width="3.33203125" style="1" customWidth="1"/>
    <col min="73" max="73" width="23.6640625" style="1" customWidth="1"/>
    <col min="74" max="74" width="14.44140625" style="2" customWidth="1"/>
    <col min="75" max="75" width="15.44140625" style="2" customWidth="1"/>
    <col min="76" max="77" width="10.33203125" style="2" customWidth="1"/>
    <col min="78" max="78" width="13" style="1" bestFit="1" customWidth="1"/>
    <col min="79" max="79" width="14.6640625" style="1" bestFit="1" customWidth="1"/>
    <col min="80" max="80" width="13.6640625" style="2" bestFit="1" customWidth="1"/>
    <col min="81" max="81" width="14.44140625" style="2" customWidth="1"/>
    <col min="82" max="82" width="3.33203125" style="1" customWidth="1"/>
    <col min="83" max="83" width="4" style="1" customWidth="1"/>
    <col min="84" max="84" width="3.33203125" style="1" customWidth="1"/>
    <col min="85" max="85" width="18.6640625" style="1" customWidth="1"/>
    <col min="86" max="86" width="14.6640625" style="2" customWidth="1"/>
    <col min="87" max="87" width="15.44140625" style="2" customWidth="1"/>
    <col min="88" max="89" width="10.33203125" style="2" customWidth="1"/>
    <col min="90" max="90" width="13" style="1" bestFit="1" customWidth="1"/>
    <col min="91" max="91" width="14.6640625" style="1" bestFit="1" customWidth="1"/>
    <col min="92" max="92" width="13.6640625" style="2" bestFit="1" customWidth="1"/>
    <col min="93" max="93" width="14.44140625" style="2" customWidth="1"/>
    <col min="94" max="94" width="3.33203125" style="1" customWidth="1"/>
    <col min="95" max="95" width="4" style="1" customWidth="1"/>
    <col min="96" max="96" width="3.33203125" style="1" customWidth="1"/>
    <col min="97" max="97" width="23.5546875" style="1" customWidth="1"/>
    <col min="98" max="98" width="14.44140625" style="2" customWidth="1"/>
    <col min="99" max="99" width="15.44140625" style="2" customWidth="1"/>
    <col min="100" max="101" width="10.33203125" style="2" customWidth="1"/>
    <col min="102" max="102" width="13" style="1" bestFit="1" customWidth="1"/>
    <col min="103" max="103" width="14.6640625" style="1" bestFit="1" customWidth="1"/>
    <col min="104" max="104" width="13.6640625" style="2" bestFit="1" customWidth="1"/>
    <col min="105" max="105" width="19.33203125" style="2" customWidth="1"/>
    <col min="106" max="106" width="3.33203125" style="1" customWidth="1"/>
    <col min="107" max="107" width="4" style="1" customWidth="1"/>
    <col min="108" max="108" width="3.33203125" style="1" customWidth="1"/>
    <col min="109" max="109" width="18.6640625" style="1" customWidth="1"/>
    <col min="110" max="110" width="14.44140625" style="2" customWidth="1"/>
    <col min="111" max="111" width="15.44140625" style="2" customWidth="1"/>
    <col min="112" max="112" width="12.6640625" style="2" customWidth="1"/>
    <col min="113" max="113" width="10.33203125" style="2" customWidth="1"/>
    <col min="114" max="114" width="13" style="1" bestFit="1" customWidth="1"/>
    <col min="115" max="115" width="14.6640625" style="1" bestFit="1" customWidth="1"/>
    <col min="116" max="116" width="13.6640625" style="2" bestFit="1" customWidth="1"/>
    <col min="117" max="117" width="14.44140625" style="2" customWidth="1"/>
    <col min="118" max="118" width="3.33203125" style="1" customWidth="1"/>
    <col min="119" max="120" width="4" style="1" customWidth="1"/>
    <col min="121" max="121" width="9.33203125" style="1"/>
    <col min="122" max="122" width="23.6640625" style="1" customWidth="1"/>
    <col min="123" max="123" width="9.33203125" style="1"/>
    <col min="124" max="124" width="10.44140625" style="1" customWidth="1"/>
    <col min="125" max="129" width="9.33203125" style="1"/>
    <col min="130" max="130" width="10.5546875" style="1" customWidth="1"/>
    <col min="131" max="134" width="9.33203125" style="1"/>
    <col min="135" max="135" width="10.44140625" style="1" customWidth="1"/>
    <col min="136" max="140" width="9.33203125" style="1"/>
    <col min="141" max="141" width="10.5546875" style="1" customWidth="1"/>
    <col min="142" max="145" width="9.33203125" style="1"/>
    <col min="146" max="146" width="10.44140625" style="1" customWidth="1"/>
    <col min="147" max="151" width="9.33203125" style="1"/>
    <col min="152" max="152" width="10.5546875" style="1" customWidth="1"/>
    <col min="153" max="156" width="9.33203125" style="1"/>
    <col min="157" max="157" width="10.44140625" style="1" customWidth="1"/>
    <col min="158" max="162" width="9.33203125" style="1"/>
    <col min="163" max="163" width="10.5546875" style="1" customWidth="1"/>
    <col min="164" max="167" width="9.33203125" style="1"/>
    <col min="168" max="168" width="10.44140625" style="1" customWidth="1"/>
    <col min="169" max="173" width="9.33203125" style="1"/>
    <col min="174" max="174" width="10.5546875" style="1" customWidth="1"/>
    <col min="175" max="178" width="9.33203125" style="1"/>
    <col min="179" max="179" width="10.44140625" style="1" customWidth="1"/>
    <col min="180" max="184" width="9.33203125" style="1"/>
    <col min="185" max="185" width="10.5546875" style="1" customWidth="1"/>
    <col min="186" max="189" width="9.33203125" style="1"/>
    <col min="190" max="190" width="10.44140625" style="1" customWidth="1"/>
    <col min="191" max="195" width="9.33203125" style="1"/>
    <col min="196" max="196" width="10.5546875" style="1" customWidth="1"/>
    <col min="197" max="199" width="9.33203125" style="1"/>
    <col min="200" max="200" width="19.44140625" style="1" customWidth="1"/>
    <col min="201" max="201" width="10.44140625" style="1" customWidth="1"/>
    <col min="202" max="206" width="9.33203125" style="1"/>
    <col min="207" max="207" width="10.5546875" style="1" customWidth="1"/>
    <col min="208" max="210" width="9.33203125" style="1"/>
    <col min="211" max="211" width="18.6640625" style="1" customWidth="1"/>
    <col min="212" max="212" width="10.44140625" style="1" customWidth="1"/>
    <col min="213" max="217" width="9.33203125" style="1"/>
    <col min="218" max="218" width="10.5546875" style="1" customWidth="1"/>
    <col min="219" max="16384" width="9.33203125" style="1"/>
  </cols>
  <sheetData>
    <row r="1" spans="1:205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6"/>
      <c r="BC1" s="25"/>
      <c r="BD1" s="25"/>
      <c r="BE1" s="26"/>
      <c r="BF1" s="26"/>
      <c r="BG1" s="25"/>
      <c r="BI1" s="25"/>
      <c r="BJ1" s="25"/>
      <c r="BK1" s="26"/>
      <c r="BL1" s="26"/>
      <c r="BM1" s="26"/>
      <c r="BN1" s="25"/>
      <c r="BO1" s="25"/>
      <c r="BP1" s="26"/>
      <c r="BQ1" s="26"/>
      <c r="BR1" s="25"/>
      <c r="BT1" s="25"/>
      <c r="BU1" s="25"/>
      <c r="BV1" s="26"/>
      <c r="BW1" s="26"/>
      <c r="BX1" s="26"/>
      <c r="BY1" s="26"/>
      <c r="BZ1" s="25"/>
      <c r="CA1" s="25"/>
      <c r="CB1" s="26"/>
      <c r="CC1" s="26"/>
      <c r="CD1" s="25"/>
      <c r="CF1" s="25"/>
      <c r="CG1" s="25"/>
      <c r="CH1" s="26"/>
      <c r="CI1" s="26"/>
      <c r="CJ1" s="26"/>
      <c r="CK1" s="26"/>
      <c r="CL1" s="25"/>
      <c r="CM1" s="25"/>
      <c r="CN1" s="26"/>
      <c r="CO1" s="26"/>
      <c r="CP1" s="25"/>
      <c r="CR1" s="25"/>
      <c r="CS1" s="25"/>
      <c r="CT1" s="26"/>
      <c r="CU1" s="26"/>
      <c r="CV1" s="26"/>
      <c r="CW1" s="26"/>
      <c r="CX1" s="25"/>
      <c r="CY1" s="25"/>
      <c r="CZ1" s="26"/>
      <c r="DA1" s="26"/>
      <c r="DB1" s="25"/>
      <c r="DD1" s="25"/>
      <c r="DE1" s="25"/>
      <c r="DF1" s="26"/>
      <c r="DG1" s="26"/>
      <c r="DH1" s="26"/>
      <c r="DI1" s="26"/>
      <c r="DJ1" s="25"/>
      <c r="DK1" s="25"/>
      <c r="DL1" s="26"/>
      <c r="DM1" s="26"/>
      <c r="DN1" s="25"/>
    </row>
    <row r="2" spans="1:205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09" t="s">
        <v>0</v>
      </c>
      <c r="AY2" s="809"/>
      <c r="AZ2" s="809"/>
      <c r="BA2" s="809"/>
      <c r="BB2" s="809"/>
      <c r="BC2" s="809"/>
      <c r="BD2" s="809"/>
      <c r="BE2" s="809"/>
      <c r="BF2" s="809"/>
      <c r="BG2" s="27"/>
      <c r="BI2" s="27"/>
      <c r="BJ2" s="810" t="s">
        <v>0</v>
      </c>
      <c r="BK2" s="810"/>
      <c r="BL2" s="810"/>
      <c r="BM2" s="810"/>
      <c r="BN2" s="810"/>
      <c r="BO2" s="810"/>
      <c r="BP2" s="810"/>
      <c r="BQ2" s="810"/>
      <c r="BR2" s="27"/>
      <c r="BT2" s="27"/>
      <c r="BU2" s="809" t="s">
        <v>0</v>
      </c>
      <c r="BV2" s="809"/>
      <c r="BW2" s="809"/>
      <c r="BX2" s="809"/>
      <c r="BY2" s="809"/>
      <c r="BZ2" s="809"/>
      <c r="CA2" s="809"/>
      <c r="CB2" s="809"/>
      <c r="CC2" s="809"/>
      <c r="CD2" s="27"/>
      <c r="CF2" s="27"/>
      <c r="CG2" s="809" t="s">
        <v>0</v>
      </c>
      <c r="CH2" s="809"/>
      <c r="CI2" s="809"/>
      <c r="CJ2" s="809"/>
      <c r="CK2" s="809"/>
      <c r="CL2" s="809"/>
      <c r="CM2" s="809"/>
      <c r="CN2" s="809"/>
      <c r="CO2" s="809"/>
      <c r="CP2" s="27"/>
      <c r="CR2" s="27"/>
      <c r="CS2" s="809" t="s">
        <v>0</v>
      </c>
      <c r="CT2" s="809"/>
      <c r="CU2" s="809"/>
      <c r="CV2" s="809"/>
      <c r="CW2" s="809"/>
      <c r="CX2" s="809"/>
      <c r="CY2" s="809"/>
      <c r="CZ2" s="809"/>
      <c r="DA2" s="809"/>
      <c r="DB2" s="27"/>
      <c r="DD2" s="27"/>
      <c r="DE2" s="809" t="s">
        <v>0</v>
      </c>
      <c r="DF2" s="809"/>
      <c r="DG2" s="809"/>
      <c r="DH2" s="809"/>
      <c r="DI2" s="809"/>
      <c r="DJ2" s="809"/>
      <c r="DK2" s="809"/>
      <c r="DL2" s="809"/>
      <c r="DM2" s="809"/>
      <c r="DN2" s="27"/>
    </row>
    <row r="3" spans="1:205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7" t="s">
        <v>1</v>
      </c>
      <c r="AY3" s="807"/>
      <c r="AZ3" s="807"/>
      <c r="BA3" s="807"/>
      <c r="BB3" s="807"/>
      <c r="BC3" s="807"/>
      <c r="BD3" s="807"/>
      <c r="BE3" s="807"/>
      <c r="BF3" s="807"/>
      <c r="BG3" s="12"/>
      <c r="BI3" s="12"/>
      <c r="BJ3" s="808" t="s">
        <v>1</v>
      </c>
      <c r="BK3" s="808"/>
      <c r="BL3" s="808"/>
      <c r="BM3" s="808"/>
      <c r="BN3" s="808"/>
      <c r="BO3" s="808"/>
      <c r="BP3" s="808"/>
      <c r="BQ3" s="808"/>
      <c r="BR3" s="12"/>
      <c r="BT3" s="12"/>
      <c r="BU3" s="807" t="s">
        <v>1</v>
      </c>
      <c r="BV3" s="807"/>
      <c r="BW3" s="807"/>
      <c r="BX3" s="807"/>
      <c r="BY3" s="807"/>
      <c r="BZ3" s="807"/>
      <c r="CA3" s="807"/>
      <c r="CB3" s="807"/>
      <c r="CC3" s="807"/>
      <c r="CD3" s="12"/>
      <c r="CF3" s="12"/>
      <c r="CG3" s="807" t="s">
        <v>1</v>
      </c>
      <c r="CH3" s="807"/>
      <c r="CI3" s="807"/>
      <c r="CJ3" s="807"/>
      <c r="CK3" s="807"/>
      <c r="CL3" s="807"/>
      <c r="CM3" s="807"/>
      <c r="CN3" s="807"/>
      <c r="CO3" s="807"/>
      <c r="CP3" s="12"/>
      <c r="CR3" s="12"/>
      <c r="CS3" s="807" t="s">
        <v>1</v>
      </c>
      <c r="CT3" s="807"/>
      <c r="CU3" s="807"/>
      <c r="CV3" s="807"/>
      <c r="CW3" s="807"/>
      <c r="CX3" s="807"/>
      <c r="CY3" s="807"/>
      <c r="CZ3" s="807"/>
      <c r="DA3" s="807"/>
      <c r="DB3" s="12"/>
      <c r="DD3" s="12"/>
      <c r="DE3" s="807" t="s">
        <v>1</v>
      </c>
      <c r="DF3" s="807"/>
      <c r="DG3" s="807"/>
      <c r="DH3" s="807"/>
      <c r="DI3" s="807"/>
      <c r="DJ3" s="807"/>
      <c r="DK3" s="807"/>
      <c r="DL3" s="807"/>
      <c r="DM3" s="807"/>
      <c r="DN3" s="12"/>
    </row>
    <row r="4" spans="1:205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666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5" t="s">
        <v>666</v>
      </c>
      <c r="AY4" s="805"/>
      <c r="AZ4" s="805"/>
      <c r="BA4" s="805"/>
      <c r="BB4" s="805"/>
      <c r="BC4" s="805"/>
      <c r="BD4" s="805"/>
      <c r="BE4" s="805"/>
      <c r="BF4" s="805"/>
      <c r="BG4" s="12"/>
      <c r="BI4" s="12"/>
      <c r="BJ4" s="806" t="s">
        <v>24</v>
      </c>
      <c r="BK4" s="806"/>
      <c r="BL4" s="806"/>
      <c r="BM4" s="806"/>
      <c r="BN4" s="806"/>
      <c r="BO4" s="806"/>
      <c r="BP4" s="806"/>
      <c r="BQ4" s="806"/>
      <c r="BR4" s="12"/>
      <c r="BT4" s="12"/>
      <c r="BU4" s="805" t="s">
        <v>666</v>
      </c>
      <c r="BV4" s="805"/>
      <c r="BW4" s="805"/>
      <c r="BX4" s="805"/>
      <c r="BY4" s="805"/>
      <c r="BZ4" s="805"/>
      <c r="CA4" s="805"/>
      <c r="CB4" s="805"/>
      <c r="CC4" s="805"/>
      <c r="CD4" s="12"/>
      <c r="CF4" s="12"/>
      <c r="CG4" s="805" t="s">
        <v>666</v>
      </c>
      <c r="CH4" s="805"/>
      <c r="CI4" s="805"/>
      <c r="CJ4" s="805"/>
      <c r="CK4" s="805"/>
      <c r="CL4" s="805"/>
      <c r="CM4" s="805"/>
      <c r="CN4" s="805"/>
      <c r="CO4" s="805"/>
      <c r="CP4" s="12"/>
      <c r="CR4" s="12"/>
      <c r="CS4" s="805" t="s">
        <v>666</v>
      </c>
      <c r="CT4" s="805"/>
      <c r="CU4" s="805"/>
      <c r="CV4" s="805"/>
      <c r="CW4" s="805"/>
      <c r="CX4" s="805"/>
      <c r="CY4" s="805"/>
      <c r="CZ4" s="805"/>
      <c r="DA4" s="805"/>
      <c r="DB4" s="12"/>
      <c r="DD4" s="12"/>
      <c r="DE4" s="805" t="s">
        <v>666</v>
      </c>
      <c r="DF4" s="805"/>
      <c r="DG4" s="805"/>
      <c r="DH4" s="805"/>
      <c r="DI4" s="805"/>
      <c r="DJ4" s="805"/>
      <c r="DK4" s="805"/>
      <c r="DL4" s="805"/>
      <c r="DM4" s="805"/>
      <c r="DN4" s="12"/>
    </row>
    <row r="5" spans="1:205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5" t="s">
        <v>336</v>
      </c>
      <c r="AY5" s="805"/>
      <c r="AZ5" s="805"/>
      <c r="BA5" s="805"/>
      <c r="BB5" s="805"/>
      <c r="BC5" s="805"/>
      <c r="BD5" s="805"/>
      <c r="BE5" s="805"/>
      <c r="BF5" s="805"/>
      <c r="BG5" s="12"/>
      <c r="BI5" s="12"/>
      <c r="BJ5" s="806" t="s">
        <v>9</v>
      </c>
      <c r="BK5" s="806"/>
      <c r="BL5" s="806"/>
      <c r="BM5" s="806"/>
      <c r="BN5" s="806"/>
      <c r="BO5" s="806"/>
      <c r="BP5" s="806"/>
      <c r="BQ5" s="806"/>
      <c r="BR5" s="12"/>
      <c r="BT5" s="12"/>
      <c r="BU5" s="805" t="s">
        <v>336</v>
      </c>
      <c r="BV5" s="805"/>
      <c r="BW5" s="805"/>
      <c r="BX5" s="805"/>
      <c r="BY5" s="805"/>
      <c r="BZ5" s="805"/>
      <c r="CA5" s="805"/>
      <c r="CB5" s="805"/>
      <c r="CC5" s="805"/>
      <c r="CD5" s="12"/>
      <c r="CF5" s="12"/>
      <c r="CG5" s="805" t="s">
        <v>336</v>
      </c>
      <c r="CH5" s="805"/>
      <c r="CI5" s="805"/>
      <c r="CJ5" s="805"/>
      <c r="CK5" s="805"/>
      <c r="CL5" s="805"/>
      <c r="CM5" s="805"/>
      <c r="CN5" s="805"/>
      <c r="CO5" s="805"/>
      <c r="CP5" s="12"/>
      <c r="CR5" s="12"/>
      <c r="CS5" s="805" t="s">
        <v>336</v>
      </c>
      <c r="CT5" s="805"/>
      <c r="CU5" s="805"/>
      <c r="CV5" s="805"/>
      <c r="CW5" s="805"/>
      <c r="CX5" s="805"/>
      <c r="CY5" s="805"/>
      <c r="CZ5" s="805"/>
      <c r="DA5" s="805"/>
      <c r="DB5" s="12"/>
      <c r="DD5" s="12"/>
      <c r="DE5" s="805" t="s">
        <v>336</v>
      </c>
      <c r="DF5" s="805"/>
      <c r="DG5" s="805"/>
      <c r="DH5" s="805"/>
      <c r="DI5" s="805"/>
      <c r="DJ5" s="805"/>
      <c r="DK5" s="805"/>
      <c r="DL5" s="805"/>
      <c r="DM5" s="805"/>
      <c r="DN5" s="12"/>
    </row>
    <row r="6" spans="1:205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2" t="str">
        <f>PreK!$B$6</f>
        <v>as of August 1, 2024</v>
      </c>
      <c r="AY6" s="802"/>
      <c r="AZ6" s="802"/>
      <c r="BA6" s="802"/>
      <c r="BB6" s="802"/>
      <c r="BC6" s="802"/>
      <c r="BD6" s="802"/>
      <c r="BE6" s="802"/>
      <c r="BF6" s="802"/>
      <c r="BG6" s="12"/>
      <c r="BI6" s="12"/>
      <c r="BJ6" s="803" t="s">
        <v>76</v>
      </c>
      <c r="BK6" s="803"/>
      <c r="BL6" s="803"/>
      <c r="BM6" s="803"/>
      <c r="BN6" s="803"/>
      <c r="BO6" s="803"/>
      <c r="BP6" s="803"/>
      <c r="BQ6" s="803"/>
      <c r="BR6" s="12"/>
      <c r="BT6" s="12"/>
      <c r="BU6" s="802" t="str">
        <f>PreK!$B$6</f>
        <v>as of August 1, 2024</v>
      </c>
      <c r="BV6" s="802"/>
      <c r="BW6" s="802"/>
      <c r="BX6" s="802"/>
      <c r="BY6" s="802"/>
      <c r="BZ6" s="802"/>
      <c r="CA6" s="802"/>
      <c r="CB6" s="802"/>
      <c r="CC6" s="802"/>
      <c r="CD6" s="12"/>
      <c r="CF6" s="12"/>
      <c r="CG6" s="802" t="str">
        <f>PreK!$B$6</f>
        <v>as of August 1, 2024</v>
      </c>
      <c r="CH6" s="802"/>
      <c r="CI6" s="802"/>
      <c r="CJ6" s="802"/>
      <c r="CK6" s="802"/>
      <c r="CL6" s="802"/>
      <c r="CM6" s="802"/>
      <c r="CN6" s="802"/>
      <c r="CO6" s="802"/>
      <c r="CP6" s="12"/>
      <c r="CR6" s="12"/>
      <c r="CS6" s="802" t="str">
        <f>PreK!$B$6</f>
        <v>as of August 1, 2024</v>
      </c>
      <c r="CT6" s="802"/>
      <c r="CU6" s="802"/>
      <c r="CV6" s="802"/>
      <c r="CW6" s="802"/>
      <c r="CX6" s="802"/>
      <c r="CY6" s="802"/>
      <c r="CZ6" s="802"/>
      <c r="DA6" s="802"/>
      <c r="DB6" s="12"/>
      <c r="DD6" s="12"/>
      <c r="DE6" s="802" t="str">
        <f>PreK!$B$6</f>
        <v>as of August 1, 2024</v>
      </c>
      <c r="DF6" s="802"/>
      <c r="DG6" s="802"/>
      <c r="DH6" s="802"/>
      <c r="DI6" s="802"/>
      <c r="DJ6" s="802"/>
      <c r="DK6" s="802"/>
      <c r="DL6" s="802"/>
      <c r="DM6" s="802"/>
      <c r="DN6" s="12"/>
    </row>
    <row r="7" spans="1:205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8"/>
      <c r="BC7" s="23"/>
      <c r="BD7" s="23"/>
      <c r="BE7" s="8"/>
      <c r="BF7" s="8"/>
      <c r="BG7" s="12"/>
      <c r="BI7" s="12"/>
      <c r="BJ7" s="23"/>
      <c r="BK7" s="8"/>
      <c r="BL7" s="8"/>
      <c r="BM7" s="8"/>
      <c r="BN7" s="23"/>
      <c r="BO7" s="23"/>
      <c r="BP7" s="8"/>
      <c r="BQ7" s="8"/>
      <c r="BR7" s="12"/>
      <c r="BT7" s="12"/>
      <c r="BU7" s="23"/>
      <c r="BV7" s="8"/>
      <c r="BW7" s="8"/>
      <c r="BX7" s="8"/>
      <c r="BY7" s="8"/>
      <c r="BZ7" s="23"/>
      <c r="CA7" s="23"/>
      <c r="CB7" s="8"/>
      <c r="CC7" s="8"/>
      <c r="CD7" s="12"/>
      <c r="CF7" s="12"/>
      <c r="CG7" s="23"/>
      <c r="CH7" s="8"/>
      <c r="CI7" s="8"/>
      <c r="CJ7" s="8"/>
      <c r="CK7" s="8"/>
      <c r="CL7" s="23"/>
      <c r="CM7" s="23"/>
      <c r="CN7" s="8"/>
      <c r="CO7" s="8"/>
      <c r="CP7" s="12"/>
      <c r="CR7" s="12"/>
      <c r="CS7" s="23"/>
      <c r="CT7" s="8"/>
      <c r="CU7" s="8"/>
      <c r="CV7" s="8"/>
      <c r="CW7" s="8"/>
      <c r="CX7" s="23"/>
      <c r="CY7" s="23"/>
      <c r="CZ7" s="8"/>
      <c r="DA7" s="8"/>
      <c r="DB7" s="12"/>
      <c r="DD7" s="12"/>
      <c r="DE7" s="23"/>
      <c r="DF7" s="8"/>
      <c r="DG7" s="8"/>
      <c r="DH7" s="8"/>
      <c r="DI7" s="8"/>
      <c r="DJ7" s="23"/>
      <c r="DK7" s="23"/>
      <c r="DL7" s="8"/>
      <c r="DM7" s="8"/>
      <c r="DN7" s="12"/>
    </row>
    <row r="8" spans="1:205" s="4" customFormat="1" ht="21" x14ac:dyDescent="0.3">
      <c r="A8" s="12"/>
      <c r="B8" s="140" t="s">
        <v>3</v>
      </c>
      <c r="C8" s="266" t="s">
        <v>115</v>
      </c>
      <c r="D8" s="142"/>
      <c r="E8" s="140"/>
      <c r="F8" s="154"/>
      <c r="G8" s="140" t="s">
        <v>4</v>
      </c>
      <c r="H8" s="268" t="s">
        <v>358</v>
      </c>
      <c r="I8" s="142"/>
      <c r="J8" s="142"/>
      <c r="K8" s="12"/>
      <c r="M8" s="12"/>
      <c r="N8" s="140" t="s">
        <v>3</v>
      </c>
      <c r="O8" s="266" t="s">
        <v>247</v>
      </c>
      <c r="P8" s="142"/>
      <c r="Q8" s="140"/>
      <c r="R8" s="154"/>
      <c r="S8" s="140" t="s">
        <v>4</v>
      </c>
      <c r="T8" s="268" t="s">
        <v>358</v>
      </c>
      <c r="U8" s="142"/>
      <c r="V8" s="142"/>
      <c r="W8" s="12"/>
      <c r="Y8" s="12"/>
      <c r="Z8" s="140" t="s">
        <v>3</v>
      </c>
      <c r="AA8" s="266" t="s">
        <v>996</v>
      </c>
      <c r="AB8" s="142"/>
      <c r="AC8" s="140"/>
      <c r="AD8" s="154"/>
      <c r="AE8" s="140" t="s">
        <v>4</v>
      </c>
      <c r="AF8" s="268" t="s">
        <v>358</v>
      </c>
      <c r="AG8" s="142"/>
      <c r="AH8" s="142"/>
      <c r="AI8" s="12"/>
      <c r="AK8" s="12"/>
      <c r="AL8" s="140" t="s">
        <v>3</v>
      </c>
      <c r="AM8" s="266" t="s">
        <v>1091</v>
      </c>
      <c r="AN8" s="142"/>
      <c r="AO8" s="140"/>
      <c r="AP8" s="154"/>
      <c r="AQ8" s="140" t="s">
        <v>4</v>
      </c>
      <c r="AR8" s="268" t="s">
        <v>358</v>
      </c>
      <c r="AS8" s="142"/>
      <c r="AT8" s="142"/>
      <c r="AU8" s="12"/>
      <c r="AW8" s="12"/>
      <c r="AX8" s="140" t="s">
        <v>3</v>
      </c>
      <c r="AY8" s="266" t="s">
        <v>116</v>
      </c>
      <c r="AZ8" s="142"/>
      <c r="BA8" s="140"/>
      <c r="BB8" s="154"/>
      <c r="BC8" s="140" t="s">
        <v>4</v>
      </c>
      <c r="BD8" s="268" t="s">
        <v>358</v>
      </c>
      <c r="BE8" s="142"/>
      <c r="BF8" s="142"/>
      <c r="BG8" s="12"/>
      <c r="BI8" s="12"/>
      <c r="BJ8" s="29" t="s">
        <v>3</v>
      </c>
      <c r="BK8" s="31" t="s">
        <v>77</v>
      </c>
      <c r="BL8" s="30"/>
      <c r="BM8" s="30"/>
      <c r="BN8" s="32"/>
      <c r="BO8" s="32"/>
      <c r="BP8" s="30"/>
      <c r="BQ8" s="30"/>
      <c r="BR8" s="12"/>
      <c r="BT8" s="12"/>
      <c r="BU8" s="140" t="s">
        <v>3</v>
      </c>
      <c r="BV8" s="266" t="s">
        <v>32</v>
      </c>
      <c r="BW8" s="142"/>
      <c r="BX8" s="140"/>
      <c r="BY8" s="154"/>
      <c r="BZ8" s="140" t="s">
        <v>4</v>
      </c>
      <c r="CA8" s="268" t="s">
        <v>358</v>
      </c>
      <c r="CB8" s="142"/>
      <c r="CC8" s="142"/>
      <c r="CD8" s="12"/>
      <c r="CF8" s="12"/>
      <c r="CG8" s="140" t="s">
        <v>3</v>
      </c>
      <c r="CH8" s="266" t="s">
        <v>117</v>
      </c>
      <c r="CI8" s="142"/>
      <c r="CJ8" s="140"/>
      <c r="CK8" s="154"/>
      <c r="CL8" s="140" t="s">
        <v>4</v>
      </c>
      <c r="CM8" s="268" t="s">
        <v>358</v>
      </c>
      <c r="CN8" s="142"/>
      <c r="CO8" s="142"/>
      <c r="CP8" s="12"/>
      <c r="CR8" s="12"/>
      <c r="CS8" s="140" t="s">
        <v>3</v>
      </c>
      <c r="CT8" s="266" t="s">
        <v>33</v>
      </c>
      <c r="CU8" s="142"/>
      <c r="CV8" s="140"/>
      <c r="CW8" s="154"/>
      <c r="CX8" s="140" t="s">
        <v>4</v>
      </c>
      <c r="CY8" s="268" t="s">
        <v>358</v>
      </c>
      <c r="CZ8" s="142"/>
      <c r="DA8" s="142"/>
      <c r="DB8" s="12"/>
      <c r="DD8" s="12"/>
      <c r="DE8" s="140" t="s">
        <v>3</v>
      </c>
      <c r="DF8" s="266" t="s">
        <v>372</v>
      </c>
      <c r="DG8" s="142"/>
      <c r="DH8" s="140"/>
      <c r="DI8" s="154"/>
      <c r="DJ8" s="140" t="s">
        <v>4</v>
      </c>
      <c r="DK8" s="268" t="s">
        <v>358</v>
      </c>
      <c r="DL8" s="142"/>
      <c r="DM8" s="142"/>
      <c r="DN8" s="12"/>
    </row>
    <row r="9" spans="1:205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B9" s="8"/>
      <c r="BE9" s="8"/>
      <c r="BF9" s="8"/>
      <c r="BG9" s="12"/>
      <c r="BI9" s="12"/>
      <c r="BJ9" s="7"/>
      <c r="BK9" s="8"/>
      <c r="BL9" s="8"/>
      <c r="BM9" s="8"/>
      <c r="BP9" s="8"/>
      <c r="BQ9" s="8"/>
      <c r="BR9" s="12"/>
      <c r="BT9" s="12"/>
      <c r="BU9" s="7"/>
      <c r="BV9" s="8"/>
      <c r="BW9" s="8"/>
      <c r="BX9" s="8"/>
      <c r="BY9" s="8"/>
      <c r="CB9" s="8"/>
      <c r="CC9" s="8"/>
      <c r="CD9" s="12"/>
      <c r="CF9" s="12"/>
      <c r="CG9" s="7"/>
      <c r="CH9" s="8"/>
      <c r="CI9" s="8"/>
      <c r="CJ9" s="8"/>
      <c r="CK9" s="8"/>
      <c r="CN9" s="8"/>
      <c r="CO9" s="8"/>
      <c r="CP9" s="12"/>
      <c r="CR9" s="12"/>
      <c r="CS9" s="7"/>
      <c r="CT9" s="8"/>
      <c r="CU9" s="8"/>
      <c r="CV9" s="8"/>
      <c r="CW9" s="8"/>
      <c r="CZ9" s="8"/>
      <c r="DA9" s="8"/>
      <c r="DB9" s="12"/>
      <c r="DD9" s="12"/>
      <c r="DE9" s="7"/>
      <c r="DF9" s="8"/>
      <c r="DG9" s="8"/>
      <c r="DH9" s="8"/>
      <c r="DI9" s="8"/>
      <c r="DL9" s="8"/>
      <c r="DM9" s="8"/>
      <c r="DN9" s="12"/>
    </row>
    <row r="10" spans="1:205" s="4" customFormat="1" ht="18.75" customHeight="1" x14ac:dyDescent="0.3">
      <c r="A10" s="12"/>
      <c r="B10" s="261" t="s">
        <v>5</v>
      </c>
      <c r="C10" s="269">
        <v>33922.629999999997</v>
      </c>
      <c r="D10" s="263" t="s">
        <v>341</v>
      </c>
      <c r="E10" s="269"/>
      <c r="F10" s="262"/>
      <c r="G10" s="801" t="s">
        <v>10</v>
      </c>
      <c r="H10" s="801"/>
      <c r="I10" s="800">
        <f>SUM(H16:H52)-H16</f>
        <v>6000</v>
      </c>
      <c r="J10" s="800"/>
      <c r="K10" s="12"/>
      <c r="M10" s="12"/>
      <c r="N10" s="261" t="s">
        <v>5</v>
      </c>
      <c r="O10" s="269">
        <v>34921.33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5000</v>
      </c>
      <c r="V10" s="800"/>
      <c r="W10" s="12"/>
      <c r="Y10" s="12"/>
      <c r="Z10" s="261" t="s">
        <v>5</v>
      </c>
      <c r="AA10" s="269">
        <v>32923.94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0</v>
      </c>
      <c r="AH10" s="800"/>
      <c r="AI10" s="12"/>
      <c r="AK10" s="12"/>
      <c r="AL10" s="261" t="s">
        <v>5</v>
      </c>
      <c r="AM10" s="269">
        <v>31925.24</v>
      </c>
      <c r="AN10" s="263" t="s">
        <v>341</v>
      </c>
      <c r="AO10" s="269"/>
      <c r="AP10" s="262"/>
      <c r="AQ10" s="801" t="s">
        <v>10</v>
      </c>
      <c r="AR10" s="801"/>
      <c r="AS10" s="800">
        <f>SUM(AR16:AR52)</f>
        <v>0</v>
      </c>
      <c r="AT10" s="800"/>
      <c r="AU10" s="12"/>
      <c r="AW10" s="12"/>
      <c r="AX10" s="261" t="s">
        <v>5</v>
      </c>
      <c r="AY10" s="269">
        <v>34921.33</v>
      </c>
      <c r="AZ10" s="263" t="s">
        <v>341</v>
      </c>
      <c r="BA10" s="269"/>
      <c r="BB10" s="262"/>
      <c r="BC10" s="801" t="s">
        <v>10</v>
      </c>
      <c r="BD10" s="801"/>
      <c r="BE10" s="800">
        <f>SUM(BD16:BD52)</f>
        <v>6000</v>
      </c>
      <c r="BF10" s="800"/>
      <c r="BG10" s="12"/>
      <c r="BI10" s="12"/>
      <c r="BJ10" s="7" t="s">
        <v>5</v>
      </c>
      <c r="BK10" s="10">
        <v>29923.94</v>
      </c>
      <c r="BL10" s="11" t="s">
        <v>25</v>
      </c>
      <c r="BM10" s="10"/>
      <c r="BN10" s="804" t="s">
        <v>10</v>
      </c>
      <c r="BO10" s="804"/>
      <c r="BP10" s="800">
        <f>SUM(BO16:BO38)</f>
        <v>0</v>
      </c>
      <c r="BQ10" s="800"/>
      <c r="BR10" s="12"/>
      <c r="BT10" s="12"/>
      <c r="BU10" s="261" t="s">
        <v>5</v>
      </c>
      <c r="BV10" s="269">
        <v>33922.629999999997</v>
      </c>
      <c r="BW10" s="263" t="s">
        <v>341</v>
      </c>
      <c r="BX10" s="269"/>
      <c r="BY10" s="262"/>
      <c r="BZ10" s="801" t="s">
        <v>10</v>
      </c>
      <c r="CA10" s="801"/>
      <c r="CB10" s="800">
        <f>SUM(CA16:CA52)</f>
        <v>6000</v>
      </c>
      <c r="CC10" s="800"/>
      <c r="CD10" s="12"/>
      <c r="CF10" s="12"/>
      <c r="CG10" s="261" t="s">
        <v>5</v>
      </c>
      <c r="CH10" s="269">
        <v>33922.629999999997</v>
      </c>
      <c r="CI10" s="263" t="s">
        <v>341</v>
      </c>
      <c r="CJ10" s="269"/>
      <c r="CK10" s="262"/>
      <c r="CL10" s="801" t="s">
        <v>10</v>
      </c>
      <c r="CM10" s="801"/>
      <c r="CN10" s="800">
        <f>SUM(CM16:CM52)</f>
        <v>5000</v>
      </c>
      <c r="CO10" s="800"/>
      <c r="CP10" s="12"/>
      <c r="CR10" s="12"/>
      <c r="CS10" s="261" t="s">
        <v>5</v>
      </c>
      <c r="CT10" s="269">
        <v>34921.33</v>
      </c>
      <c r="CU10" s="263" t="s">
        <v>341</v>
      </c>
      <c r="CV10" s="269"/>
      <c r="CW10" s="262"/>
      <c r="CX10" s="801" t="s">
        <v>10</v>
      </c>
      <c r="CY10" s="801"/>
      <c r="CZ10" s="800">
        <f>SUM(CY16:CY52)</f>
        <v>6000</v>
      </c>
      <c r="DA10" s="800"/>
      <c r="DB10" s="12"/>
      <c r="DD10" s="12"/>
      <c r="DE10" s="261" t="s">
        <v>5</v>
      </c>
      <c r="DF10" s="269">
        <v>33922.629999999997</v>
      </c>
      <c r="DG10" s="263" t="s">
        <v>341</v>
      </c>
      <c r="DH10" s="269"/>
      <c r="DI10" s="262"/>
      <c r="DJ10" s="801" t="s">
        <v>10</v>
      </c>
      <c r="DK10" s="801"/>
      <c r="DL10" s="800">
        <f>SUM(DK16:DK52)</f>
        <v>5000</v>
      </c>
      <c r="DM10" s="800"/>
      <c r="DN10" s="12"/>
      <c r="DR10" s="14">
        <f>I10+U10+BE10+CB10+CN10+CZ10+DL10+AG10+AS10</f>
        <v>39000</v>
      </c>
    </row>
    <row r="11" spans="1:205" s="4" customFormat="1" ht="18.75" customHeight="1" x14ac:dyDescent="0.3">
      <c r="A11" s="12"/>
      <c r="B11" s="261" t="s">
        <v>6</v>
      </c>
      <c r="C11" s="269">
        <v>6474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6474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6474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>
        <v>6474</v>
      </c>
      <c r="AN11" s="263" t="s">
        <v>26</v>
      </c>
      <c r="AO11" s="269"/>
      <c r="AP11" s="262"/>
      <c r="AQ11" s="801"/>
      <c r="AR11" s="801"/>
      <c r="AS11" s="800"/>
      <c r="AT11" s="800"/>
      <c r="AU11" s="12"/>
      <c r="AW11" s="12"/>
      <c r="AX11" s="261" t="s">
        <v>6</v>
      </c>
      <c r="AY11" s="269">
        <v>6474</v>
      </c>
      <c r="AZ11" s="263" t="s">
        <v>26</v>
      </c>
      <c r="BA11" s="269"/>
      <c r="BB11" s="262"/>
      <c r="BC11" s="801"/>
      <c r="BD11" s="801"/>
      <c r="BE11" s="800"/>
      <c r="BF11" s="800"/>
      <c r="BG11" s="12"/>
      <c r="BI11" s="12"/>
      <c r="BJ11" s="7" t="s">
        <v>6</v>
      </c>
      <c r="BK11" s="10">
        <v>3011</v>
      </c>
      <c r="BL11" s="11" t="s">
        <v>26</v>
      </c>
      <c r="BM11" s="10"/>
      <c r="BN11" s="804"/>
      <c r="BO11" s="804"/>
      <c r="BP11" s="800"/>
      <c r="BQ11" s="800"/>
      <c r="BR11" s="12"/>
      <c r="BT11" s="12"/>
      <c r="BU11" s="261" t="s">
        <v>6</v>
      </c>
      <c r="BV11" s="269">
        <v>6474</v>
      </c>
      <c r="BW11" s="263" t="s">
        <v>26</v>
      </c>
      <c r="BX11" s="269"/>
      <c r="BY11" s="262"/>
      <c r="BZ11" s="801"/>
      <c r="CA11" s="801"/>
      <c r="CB11" s="800"/>
      <c r="CC11" s="800"/>
      <c r="CD11" s="12"/>
      <c r="CF11" s="12"/>
      <c r="CG11" s="261" t="s">
        <v>6</v>
      </c>
      <c r="CH11" s="269">
        <v>6474</v>
      </c>
      <c r="CI11" s="263" t="s">
        <v>26</v>
      </c>
      <c r="CJ11" s="269"/>
      <c r="CK11" s="262"/>
      <c r="CL11" s="801"/>
      <c r="CM11" s="801"/>
      <c r="CN11" s="800"/>
      <c r="CO11" s="800"/>
      <c r="CP11" s="12"/>
      <c r="CR11" s="12"/>
      <c r="CS11" s="261" t="s">
        <v>6</v>
      </c>
      <c r="CT11" s="269">
        <v>6474</v>
      </c>
      <c r="CU11" s="263" t="s">
        <v>26</v>
      </c>
      <c r="CV11" s="269"/>
      <c r="CW11" s="262"/>
      <c r="CX11" s="801"/>
      <c r="CY11" s="801"/>
      <c r="CZ11" s="800"/>
      <c r="DA11" s="800"/>
      <c r="DB11" s="12"/>
      <c r="DD11" s="12"/>
      <c r="DE11" s="261" t="s">
        <v>6</v>
      </c>
      <c r="DF11" s="269">
        <v>6474</v>
      </c>
      <c r="DG11" s="263" t="s">
        <v>26</v>
      </c>
      <c r="DH11" s="269"/>
      <c r="DI11" s="262"/>
      <c r="DJ11" s="801"/>
      <c r="DK11" s="801"/>
      <c r="DL11" s="800"/>
      <c r="DM11" s="800"/>
      <c r="DN11" s="12"/>
      <c r="DR11" s="9"/>
    </row>
    <row r="12" spans="1:205" s="4" customFormat="1" ht="18.75" customHeight="1" x14ac:dyDescent="0.3">
      <c r="A12" s="12"/>
      <c r="B12" s="261" t="s">
        <v>21</v>
      </c>
      <c r="C12" s="269">
        <f>SUM(I16:I52)</f>
        <v>0</v>
      </c>
      <c r="D12" s="264"/>
      <c r="E12" s="270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4"/>
      <c r="Q12" s="270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4"/>
      <c r="AC12" s="270"/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261" t="s">
        <v>21</v>
      </c>
      <c r="AM12" s="269">
        <f>SUM(AS16:AS52)</f>
        <v>0</v>
      </c>
      <c r="AN12" s="264"/>
      <c r="AO12" s="270"/>
      <c r="AP12" s="264"/>
      <c r="AQ12" s="812" t="s">
        <v>461</v>
      </c>
      <c r="AR12" s="812"/>
      <c r="AS12" s="811" t="s">
        <v>462</v>
      </c>
      <c r="AT12" s="811"/>
      <c r="AU12" s="12"/>
      <c r="AW12" s="12"/>
      <c r="AX12" s="261" t="s">
        <v>21</v>
      </c>
      <c r="AY12" s="269">
        <f>SUM(BE16:BE52)</f>
        <v>0</v>
      </c>
      <c r="AZ12" s="264"/>
      <c r="BA12" s="270"/>
      <c r="BB12" s="264"/>
      <c r="BC12" s="812" t="s">
        <v>461</v>
      </c>
      <c r="BD12" s="812"/>
      <c r="BE12" s="811" t="s">
        <v>462</v>
      </c>
      <c r="BF12" s="811"/>
      <c r="BG12" s="12"/>
      <c r="BI12" s="12"/>
      <c r="BJ12" s="7" t="s">
        <v>21</v>
      </c>
      <c r="BK12" s="10">
        <f>SUM(BP16:BP38)</f>
        <v>0</v>
      </c>
      <c r="BL12" s="8"/>
      <c r="BM12" s="8"/>
      <c r="BP12" s="8"/>
      <c r="BQ12" s="8"/>
      <c r="BR12" s="12"/>
      <c r="BT12" s="12"/>
      <c r="BU12" s="261" t="s">
        <v>21</v>
      </c>
      <c r="BV12" s="269">
        <f>SUM(CB16:CB52)</f>
        <v>0</v>
      </c>
      <c r="BW12" s="264"/>
      <c r="BX12" s="270"/>
      <c r="BY12" s="264"/>
      <c r="BZ12" s="812" t="s">
        <v>461</v>
      </c>
      <c r="CA12" s="812"/>
      <c r="CB12" s="811" t="s">
        <v>462</v>
      </c>
      <c r="CC12" s="811"/>
      <c r="CD12" s="12"/>
      <c r="CF12" s="12"/>
      <c r="CG12" s="261" t="s">
        <v>21</v>
      </c>
      <c r="CH12" s="269">
        <f>SUM(CN16:CN52)</f>
        <v>0</v>
      </c>
      <c r="CI12" s="264"/>
      <c r="CJ12" s="270"/>
      <c r="CK12" s="264"/>
      <c r="CL12" s="812" t="s">
        <v>461</v>
      </c>
      <c r="CM12" s="812"/>
      <c r="CN12" s="811" t="s">
        <v>462</v>
      </c>
      <c r="CO12" s="811"/>
      <c r="CP12" s="12"/>
      <c r="CR12" s="12"/>
      <c r="CS12" s="261" t="s">
        <v>21</v>
      </c>
      <c r="CT12" s="269">
        <f>SUM(CZ16:CZ52)</f>
        <v>0</v>
      </c>
      <c r="CU12" s="264"/>
      <c r="CV12" s="270"/>
      <c r="CW12" s="264"/>
      <c r="CX12" s="812" t="s">
        <v>461</v>
      </c>
      <c r="CY12" s="812"/>
      <c r="CZ12" s="811" t="s">
        <v>462</v>
      </c>
      <c r="DA12" s="811"/>
      <c r="DB12" s="12"/>
      <c r="DD12" s="12"/>
      <c r="DE12" s="261" t="s">
        <v>21</v>
      </c>
      <c r="DF12" s="269">
        <f>SUM(DL16:DL52)</f>
        <v>0</v>
      </c>
      <c r="DG12" s="264"/>
      <c r="DH12" s="270"/>
      <c r="DI12" s="264"/>
      <c r="DJ12" s="812" t="s">
        <v>461</v>
      </c>
      <c r="DK12" s="812"/>
      <c r="DL12" s="811" t="s">
        <v>462</v>
      </c>
      <c r="DM12" s="811"/>
      <c r="DN12" s="12"/>
      <c r="DR12" s="18">
        <f>C12+O12+AA12+AM12+AY12+BV12+CH12+CT12+DF12</f>
        <v>0</v>
      </c>
    </row>
    <row r="13" spans="1:205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  <c r="AK13" s="12"/>
      <c r="AL13" s="261" t="s">
        <v>1096</v>
      </c>
      <c r="AM13" s="269">
        <v>-500</v>
      </c>
      <c r="AN13" s="264"/>
      <c r="AO13" s="270"/>
      <c r="AP13" s="264"/>
      <c r="AQ13" s="265"/>
      <c r="AR13" s="265"/>
      <c r="AS13" s="795" t="str">
        <f>PreK!$I$13</f>
        <v>AUG. 5, 2024</v>
      </c>
      <c r="AT13" s="795"/>
      <c r="AU13" s="12"/>
      <c r="AW13" s="12"/>
      <c r="AX13" s="261"/>
      <c r="AY13" s="269"/>
      <c r="AZ13" s="264"/>
      <c r="BA13" s="270"/>
      <c r="BB13" s="264"/>
      <c r="BC13" s="265"/>
      <c r="BD13" s="265"/>
      <c r="BE13" s="795" t="str">
        <f>PreK!$I$13</f>
        <v>AUG. 5, 2024</v>
      </c>
      <c r="BF13" s="795"/>
      <c r="BG13" s="12"/>
      <c r="BI13" s="23"/>
      <c r="BJ13" s="8"/>
      <c r="BK13" s="8"/>
      <c r="BL13" s="13"/>
      <c r="BM13" s="13"/>
      <c r="BN13" s="23"/>
      <c r="BO13" s="23"/>
      <c r="BP13" s="8"/>
      <c r="BQ13" s="8"/>
      <c r="BR13" s="12"/>
      <c r="BT13" s="12"/>
      <c r="BU13" s="261"/>
      <c r="BV13" s="269"/>
      <c r="BW13" s="264"/>
      <c r="BX13" s="270"/>
      <c r="BY13" s="264"/>
      <c r="BZ13" s="265"/>
      <c r="CA13" s="265"/>
      <c r="CB13" s="795" t="str">
        <f>PreK!$I$13</f>
        <v>AUG. 5, 2024</v>
      </c>
      <c r="CC13" s="795"/>
      <c r="CD13" s="12"/>
      <c r="CF13" s="12"/>
      <c r="CG13" s="261"/>
      <c r="CH13" s="269"/>
      <c r="CI13" s="264"/>
      <c r="CJ13" s="270"/>
      <c r="CK13" s="264"/>
      <c r="CL13" s="265"/>
      <c r="CM13" s="265"/>
      <c r="CN13" s="795" t="str">
        <f>PreK!$I$13</f>
        <v>AUG. 5, 2024</v>
      </c>
      <c r="CO13" s="795"/>
      <c r="CP13" s="12"/>
      <c r="CR13" s="12"/>
      <c r="CS13" s="261"/>
      <c r="CT13" s="269"/>
      <c r="CU13" s="264"/>
      <c r="CV13" s="270"/>
      <c r="CW13" s="264"/>
      <c r="CX13" s="265"/>
      <c r="CY13" s="265"/>
      <c r="CZ13" s="795" t="str">
        <f>PreK!$I$13</f>
        <v>AUG. 5, 2024</v>
      </c>
      <c r="DA13" s="795"/>
      <c r="DB13" s="12"/>
      <c r="DD13" s="12"/>
      <c r="DE13" s="261"/>
      <c r="DF13" s="269"/>
      <c r="DG13" s="264"/>
      <c r="DH13" s="270"/>
      <c r="DI13" s="264"/>
      <c r="DJ13" s="265"/>
      <c r="DK13" s="265"/>
      <c r="DL13" s="795" t="str">
        <f>PreK!$I$13</f>
        <v>AUG. 5, 2024</v>
      </c>
      <c r="DM13" s="795"/>
      <c r="DN13" s="12"/>
    </row>
    <row r="14" spans="1:205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58" t="s">
        <v>7</v>
      </c>
      <c r="AY14" s="53" t="s">
        <v>12</v>
      </c>
      <c r="AZ14" s="259" t="s">
        <v>13</v>
      </c>
      <c r="BA14" s="797" t="s">
        <v>14</v>
      </c>
      <c r="BB14" s="797"/>
      <c r="BC14" s="258" t="s">
        <v>342</v>
      </c>
      <c r="BD14" s="273" t="s">
        <v>16</v>
      </c>
      <c r="BE14" s="260" t="s">
        <v>97</v>
      </c>
      <c r="BF14" s="271" t="s">
        <v>2</v>
      </c>
      <c r="BG14" s="12"/>
      <c r="BI14" s="12"/>
      <c r="BJ14" s="24" t="s">
        <v>7</v>
      </c>
      <c r="BK14" s="20" t="s">
        <v>12</v>
      </c>
      <c r="BL14" s="22" t="s">
        <v>13</v>
      </c>
      <c r="BM14" s="22" t="s">
        <v>14</v>
      </c>
      <c r="BN14" s="24" t="s">
        <v>15</v>
      </c>
      <c r="BO14" s="5" t="s">
        <v>16</v>
      </c>
      <c r="BP14" s="22" t="s">
        <v>11</v>
      </c>
      <c r="BQ14" s="3" t="s">
        <v>2</v>
      </c>
      <c r="BR14" s="12"/>
      <c r="BT14" s="12"/>
      <c r="BU14" s="258" t="s">
        <v>7</v>
      </c>
      <c r="BV14" s="53" t="s">
        <v>12</v>
      </c>
      <c r="BW14" s="259" t="s">
        <v>13</v>
      </c>
      <c r="BX14" s="797" t="s">
        <v>14</v>
      </c>
      <c r="BY14" s="797"/>
      <c r="BZ14" s="258" t="s">
        <v>342</v>
      </c>
      <c r="CA14" s="273" t="s">
        <v>16</v>
      </c>
      <c r="CB14" s="260" t="s">
        <v>97</v>
      </c>
      <c r="CC14" s="271" t="s">
        <v>2</v>
      </c>
      <c r="CD14" s="12"/>
      <c r="CF14" s="12"/>
      <c r="CG14" s="258" t="s">
        <v>7</v>
      </c>
      <c r="CH14" s="53" t="s">
        <v>12</v>
      </c>
      <c r="CI14" s="259" t="s">
        <v>13</v>
      </c>
      <c r="CJ14" s="797" t="s">
        <v>14</v>
      </c>
      <c r="CK14" s="797"/>
      <c r="CL14" s="258" t="s">
        <v>342</v>
      </c>
      <c r="CM14" s="273" t="s">
        <v>16</v>
      </c>
      <c r="CN14" s="260" t="s">
        <v>97</v>
      </c>
      <c r="CO14" s="271" t="s">
        <v>2</v>
      </c>
      <c r="CP14" s="12"/>
      <c r="CR14" s="12"/>
      <c r="CS14" s="258" t="s">
        <v>7</v>
      </c>
      <c r="CT14" s="53" t="s">
        <v>12</v>
      </c>
      <c r="CU14" s="259" t="s">
        <v>13</v>
      </c>
      <c r="CV14" s="797" t="s">
        <v>14</v>
      </c>
      <c r="CW14" s="797"/>
      <c r="CX14" s="258" t="s">
        <v>342</v>
      </c>
      <c r="CY14" s="273" t="s">
        <v>16</v>
      </c>
      <c r="CZ14" s="260" t="s">
        <v>97</v>
      </c>
      <c r="DA14" s="271" t="s">
        <v>2</v>
      </c>
      <c r="DB14" s="12"/>
      <c r="DD14" s="12"/>
      <c r="DE14" s="258" t="s">
        <v>7</v>
      </c>
      <c r="DF14" s="53" t="s">
        <v>12</v>
      </c>
      <c r="DG14" s="259" t="s">
        <v>13</v>
      </c>
      <c r="DH14" s="797" t="s">
        <v>14</v>
      </c>
      <c r="DI14" s="797"/>
      <c r="DJ14" s="258" t="s">
        <v>342</v>
      </c>
      <c r="DK14" s="273" t="s">
        <v>16</v>
      </c>
      <c r="DL14" s="260" t="s">
        <v>97</v>
      </c>
      <c r="DM14" s="271" t="s">
        <v>2</v>
      </c>
      <c r="DN14" s="12"/>
      <c r="DR14" s="126">
        <v>1947.394</v>
      </c>
    </row>
    <row r="15" spans="1:205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8"/>
      <c r="BC15" s="23"/>
      <c r="BD15" s="274"/>
      <c r="BE15" s="8"/>
      <c r="BF15" s="8"/>
      <c r="BG15" s="12"/>
      <c r="BI15" s="12"/>
      <c r="BJ15" s="23"/>
      <c r="BK15" s="8"/>
      <c r="BL15" s="8"/>
      <c r="BM15" s="8"/>
      <c r="BN15" s="23"/>
      <c r="BO15" s="23"/>
      <c r="BP15" s="8"/>
      <c r="BQ15" s="8"/>
      <c r="BR15" s="12"/>
      <c r="BT15" s="12"/>
      <c r="BU15" s="23"/>
      <c r="BV15" s="8"/>
      <c r="BW15" s="8"/>
      <c r="BX15" s="8"/>
      <c r="BY15" s="8"/>
      <c r="BZ15" s="23"/>
      <c r="CA15" s="274"/>
      <c r="CB15" s="8"/>
      <c r="CC15" s="8"/>
      <c r="CD15" s="12"/>
      <c r="CF15" s="12"/>
      <c r="CG15" s="23"/>
      <c r="CH15" s="8"/>
      <c r="CI15" s="8"/>
      <c r="CJ15" s="8"/>
      <c r="CK15" s="8"/>
      <c r="CL15" s="23"/>
      <c r="CM15" s="274"/>
      <c r="CN15" s="8"/>
      <c r="CO15" s="8"/>
      <c r="CP15" s="12"/>
      <c r="CR15" s="12"/>
      <c r="CS15" s="23"/>
      <c r="CT15" s="8"/>
      <c r="CU15" s="8"/>
      <c r="CV15" s="8"/>
      <c r="CW15" s="8"/>
      <c r="CX15" s="23"/>
      <c r="CY15" s="274"/>
      <c r="CZ15" s="8"/>
      <c r="DA15" s="8"/>
      <c r="DB15" s="12"/>
      <c r="DD15" s="12"/>
      <c r="DE15" s="23"/>
      <c r="DF15" s="8"/>
      <c r="DG15" s="8"/>
      <c r="DH15" s="8"/>
      <c r="DI15" s="8"/>
      <c r="DJ15" s="23"/>
      <c r="DK15" s="274"/>
      <c r="DL15" s="8"/>
      <c r="DM15" s="8"/>
      <c r="DN15" s="12"/>
    </row>
    <row r="16" spans="1:205" s="4" customFormat="1" ht="18" x14ac:dyDescent="0.3">
      <c r="A16" s="12"/>
      <c r="B16" s="267" t="s">
        <v>337</v>
      </c>
      <c r="C16" s="141">
        <v>45475</v>
      </c>
      <c r="D16" s="142">
        <v>5000</v>
      </c>
      <c r="E16" s="311"/>
      <c r="F16" s="311"/>
      <c r="G16" s="143">
        <v>20883</v>
      </c>
      <c r="H16" s="277"/>
      <c r="I16" s="144"/>
      <c r="J16" s="272">
        <f>C10+C11+C12-D16+E10+E11+E12+C13</f>
        <v>35396.629999999997</v>
      </c>
      <c r="K16" s="12"/>
      <c r="M16" s="12"/>
      <c r="N16" s="267" t="s">
        <v>337</v>
      </c>
      <c r="O16" s="141">
        <v>45450</v>
      </c>
      <c r="P16" s="142">
        <v>10000</v>
      </c>
      <c r="Q16" s="792"/>
      <c r="R16" s="792"/>
      <c r="S16" s="143">
        <v>20838</v>
      </c>
      <c r="T16" s="275"/>
      <c r="U16" s="144"/>
      <c r="V16" s="272">
        <f>O10+O11+O12-P16+Q10+Q11+Q12+O13</f>
        <v>31395.33</v>
      </c>
      <c r="W16" s="12"/>
      <c r="Y16" s="12"/>
      <c r="Z16" s="267" t="s">
        <v>337</v>
      </c>
      <c r="AA16" s="141">
        <v>45477</v>
      </c>
      <c r="AB16" s="142">
        <v>32923.94</v>
      </c>
      <c r="AC16" s="792"/>
      <c r="AD16" s="792"/>
      <c r="AE16" s="143">
        <v>20886</v>
      </c>
      <c r="AF16" s="277"/>
      <c r="AG16" s="144"/>
      <c r="AH16" s="272">
        <f>AA10+AA11+AA12-AB16+AC10+AC11+AC12+AA13</f>
        <v>6474</v>
      </c>
      <c r="AI16" s="12"/>
      <c r="AK16" s="12"/>
      <c r="AL16" s="267" t="s">
        <v>337</v>
      </c>
      <c r="AM16" s="141">
        <v>45499</v>
      </c>
      <c r="AN16" s="142">
        <v>31425.24</v>
      </c>
      <c r="AO16" s="792"/>
      <c r="AP16" s="792"/>
      <c r="AQ16" s="143">
        <v>20936</v>
      </c>
      <c r="AR16" s="277"/>
      <c r="AS16" s="144"/>
      <c r="AT16" s="272">
        <f>AM10+AM11+AM12-AN16+AO10+AO11+AO12+AM13</f>
        <v>6474.0000000000036</v>
      </c>
      <c r="AU16" s="12"/>
      <c r="AW16" s="12"/>
      <c r="AX16" s="267" t="s">
        <v>337</v>
      </c>
      <c r="AY16" s="141">
        <v>45469</v>
      </c>
      <c r="AZ16" s="142">
        <v>5000</v>
      </c>
      <c r="BA16" s="792"/>
      <c r="BB16" s="792"/>
      <c r="BC16" s="143">
        <v>20871</v>
      </c>
      <c r="BD16" s="277"/>
      <c r="BE16" s="144"/>
      <c r="BF16" s="272">
        <f>AY10+AY11+AY12-AZ16+BA10+BA11+BA12+AY13</f>
        <v>36395.33</v>
      </c>
      <c r="BG16" s="12"/>
      <c r="BI16" s="12"/>
      <c r="BJ16" s="33" t="s">
        <v>8</v>
      </c>
      <c r="BK16" s="34">
        <v>44792</v>
      </c>
      <c r="BL16" s="35">
        <v>29923.94</v>
      </c>
      <c r="BM16" s="38"/>
      <c r="BN16" s="21">
        <v>19600</v>
      </c>
      <c r="BO16" s="6"/>
      <c r="BP16" s="36"/>
      <c r="BQ16" s="37">
        <f>BK10+BK11+BK12-BL16+BM10+BM11</f>
        <v>3011.0000000000036</v>
      </c>
      <c r="BR16" s="12"/>
      <c r="BT16" s="12"/>
      <c r="BU16" s="267" t="s">
        <v>337</v>
      </c>
      <c r="BV16" s="141">
        <v>45496</v>
      </c>
      <c r="BW16" s="142">
        <v>5000</v>
      </c>
      <c r="BX16" s="792"/>
      <c r="BY16" s="792"/>
      <c r="BZ16" s="143">
        <v>20929</v>
      </c>
      <c r="CA16" s="275"/>
      <c r="CB16" s="144"/>
      <c r="CC16" s="272">
        <f>BV10+BV11+BV12-BW16+BX10+BX11+BX12+BV13</f>
        <v>35396.629999999997</v>
      </c>
      <c r="CD16" s="12"/>
      <c r="CF16" s="12"/>
      <c r="CG16" s="267" t="s">
        <v>337</v>
      </c>
      <c r="CH16" s="141">
        <v>45441</v>
      </c>
      <c r="CI16" s="142">
        <v>10000</v>
      </c>
      <c r="CJ16" s="792"/>
      <c r="CK16" s="792"/>
      <c r="CL16" s="143">
        <v>20817</v>
      </c>
      <c r="CM16" s="275"/>
      <c r="CN16" s="144"/>
      <c r="CO16" s="272">
        <f>CH10+CH11+CH12-CI16+CJ10+CJ11+CJ12+CH13</f>
        <v>30396.629999999997</v>
      </c>
      <c r="CP16" s="12"/>
      <c r="CR16" s="12"/>
      <c r="CS16" s="267" t="s">
        <v>337</v>
      </c>
      <c r="CT16" s="141">
        <v>45490</v>
      </c>
      <c r="CU16" s="142">
        <v>5000</v>
      </c>
      <c r="CV16" s="792"/>
      <c r="CW16" s="792"/>
      <c r="CX16" s="143">
        <v>20920</v>
      </c>
      <c r="CY16" s="275"/>
      <c r="CZ16" s="144"/>
      <c r="DA16" s="272">
        <f>CT10+CT11+CT12-CU16+CV10+CV11+CV12+CT13</f>
        <v>36395.33</v>
      </c>
      <c r="DB16" s="12"/>
      <c r="DD16" s="12"/>
      <c r="DE16" s="267" t="s">
        <v>337</v>
      </c>
      <c r="DF16" s="141">
        <v>45499</v>
      </c>
      <c r="DG16" s="142">
        <v>9001.2999999999993</v>
      </c>
      <c r="DH16" s="792"/>
      <c r="DI16" s="792"/>
      <c r="DJ16" s="143">
        <v>20937</v>
      </c>
      <c r="DK16" s="275"/>
      <c r="DL16" s="144"/>
      <c r="DM16" s="272">
        <f>DF10+DF11+DF12-DG16+DH10+DH11+DH12+DF13</f>
        <v>31395.329999999998</v>
      </c>
      <c r="DN16" s="12"/>
      <c r="DR16" s="127">
        <v>8</v>
      </c>
      <c r="DS16" s="4" t="s">
        <v>213</v>
      </c>
      <c r="DV16" s="39"/>
      <c r="DW16" s="40"/>
      <c r="DX16" s="40"/>
      <c r="EG16" s="39"/>
      <c r="EH16" s="40"/>
      <c r="EI16" s="40"/>
      <c r="ER16" s="39"/>
      <c r="ES16" s="40"/>
      <c r="ET16" s="40"/>
      <c r="FC16" s="39"/>
      <c r="FD16" s="40"/>
      <c r="FE16" s="40"/>
      <c r="FN16" s="39"/>
      <c r="FO16" s="40"/>
      <c r="FP16" s="40"/>
      <c r="FY16" s="39"/>
      <c r="FZ16" s="40"/>
      <c r="GA16" s="40"/>
      <c r="GJ16" s="39"/>
      <c r="GK16" s="40"/>
      <c r="GL16" s="40"/>
      <c r="GU16" s="39"/>
      <c r="GV16" s="40"/>
      <c r="GW16" s="40"/>
    </row>
    <row r="17" spans="1:205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8"/>
      <c r="BC17" s="41"/>
      <c r="BD17" s="276"/>
      <c r="BE17" s="43"/>
      <c r="BF17" s="10"/>
      <c r="BG17" s="12"/>
      <c r="BI17" s="12"/>
      <c r="BJ17" s="7"/>
      <c r="BK17" s="8"/>
      <c r="BL17" s="8"/>
      <c r="BM17" s="8"/>
      <c r="BN17" s="41"/>
      <c r="BO17" s="42"/>
      <c r="BP17" s="43"/>
      <c r="BQ17" s="8"/>
      <c r="BR17" s="12"/>
      <c r="BT17" s="12"/>
      <c r="BU17" s="7"/>
      <c r="BV17" s="8"/>
      <c r="BW17" s="8"/>
      <c r="BX17" s="8"/>
      <c r="BY17" s="8"/>
      <c r="BZ17" s="41"/>
      <c r="CA17" s="276"/>
      <c r="CB17" s="43"/>
      <c r="CC17" s="10"/>
      <c r="CD17" s="12"/>
      <c r="CF17" s="12"/>
      <c r="CG17" s="7"/>
      <c r="CH17" s="8"/>
      <c r="CI17" s="8"/>
      <c r="CJ17" s="8"/>
      <c r="CK17" s="8"/>
      <c r="CL17" s="41"/>
      <c r="CM17" s="276"/>
      <c r="CN17" s="43"/>
      <c r="CO17" s="10"/>
      <c r="CP17" s="12"/>
      <c r="CR17" s="12"/>
      <c r="CS17" s="7"/>
      <c r="CT17" s="8"/>
      <c r="CU17" s="8"/>
      <c r="CV17" s="8"/>
      <c r="CW17" s="8"/>
      <c r="CX17" s="41"/>
      <c r="CY17" s="276"/>
      <c r="CZ17" s="43"/>
      <c r="DA17" s="10"/>
      <c r="DB17" s="12"/>
      <c r="DD17" s="12"/>
      <c r="DE17" s="7"/>
      <c r="DF17" s="8"/>
      <c r="DG17" s="8"/>
      <c r="DH17" s="8"/>
      <c r="DI17" s="8"/>
      <c r="DJ17" s="41"/>
      <c r="DK17" s="276"/>
      <c r="DL17" s="43"/>
      <c r="DM17" s="10"/>
      <c r="DN17" s="12"/>
      <c r="DV17" s="39"/>
      <c r="DW17" s="40"/>
      <c r="DX17" s="40"/>
      <c r="EG17" s="39"/>
      <c r="EH17" s="40"/>
      <c r="EI17" s="40"/>
      <c r="ER17" s="39"/>
      <c r="ES17" s="40"/>
      <c r="ET17" s="40"/>
      <c r="FC17" s="39"/>
      <c r="FD17" s="40"/>
      <c r="FE17" s="40"/>
      <c r="FN17" s="39"/>
      <c r="FO17" s="40"/>
      <c r="FP17" s="40"/>
      <c r="FY17" s="39"/>
      <c r="FZ17" s="40"/>
      <c r="GA17" s="40"/>
      <c r="GJ17" s="39"/>
      <c r="GK17" s="40"/>
      <c r="GL17" s="40"/>
      <c r="GU17" s="39"/>
      <c r="GV17" s="40"/>
      <c r="GW17" s="40"/>
    </row>
    <row r="18" spans="1:205" s="4" customFormat="1" ht="15.6" customHeight="1" x14ac:dyDescent="0.3">
      <c r="A18" s="12"/>
      <c r="B18" s="267" t="s">
        <v>338</v>
      </c>
      <c r="C18" s="141">
        <v>45475</v>
      </c>
      <c r="D18" s="142">
        <v>6474</v>
      </c>
      <c r="E18" s="792"/>
      <c r="F18" s="792"/>
      <c r="G18" s="143">
        <v>5533</v>
      </c>
      <c r="H18" s="275"/>
      <c r="I18" s="144"/>
      <c r="J18" s="272">
        <f>J16-D18</f>
        <v>28922.629999999997</v>
      </c>
      <c r="K18" s="12"/>
      <c r="M18" s="12"/>
      <c r="N18" s="267" t="s">
        <v>338</v>
      </c>
      <c r="O18" s="141">
        <v>45485</v>
      </c>
      <c r="P18" s="142">
        <v>6474</v>
      </c>
      <c r="Q18" s="792"/>
      <c r="R18" s="792"/>
      <c r="S18" s="143">
        <v>5564</v>
      </c>
      <c r="T18" s="275"/>
      <c r="U18" s="144"/>
      <c r="V18" s="272">
        <f>V16-P18</f>
        <v>24921.33</v>
      </c>
      <c r="W18" s="12"/>
      <c r="Y18" s="12"/>
      <c r="Z18" s="267" t="s">
        <v>338</v>
      </c>
      <c r="AA18" s="141">
        <v>45477</v>
      </c>
      <c r="AB18" s="142">
        <v>6474</v>
      </c>
      <c r="AC18" s="792"/>
      <c r="AD18" s="792"/>
      <c r="AE18" s="143">
        <v>5536</v>
      </c>
      <c r="AF18" s="275"/>
      <c r="AG18" s="144"/>
      <c r="AH18" s="272">
        <f>AH16-AB18</f>
        <v>0</v>
      </c>
      <c r="AI18" s="12"/>
      <c r="AK18" s="12"/>
      <c r="AL18" s="267" t="s">
        <v>338</v>
      </c>
      <c r="AM18" s="141">
        <v>45499</v>
      </c>
      <c r="AN18" s="142">
        <v>6474</v>
      </c>
      <c r="AO18" s="792"/>
      <c r="AP18" s="792"/>
      <c r="AQ18" s="143">
        <v>5617</v>
      </c>
      <c r="AR18" s="275"/>
      <c r="AS18" s="144"/>
      <c r="AT18" s="272">
        <f>AT16-AN18</f>
        <v>0</v>
      </c>
      <c r="AU18" s="12"/>
      <c r="AW18" s="12"/>
      <c r="AX18" s="267" t="s">
        <v>338</v>
      </c>
      <c r="AY18" s="141">
        <v>45499</v>
      </c>
      <c r="AZ18" s="142">
        <v>6474</v>
      </c>
      <c r="BA18" s="792"/>
      <c r="BB18" s="792"/>
      <c r="BC18" s="143">
        <v>5614</v>
      </c>
      <c r="BD18" s="277"/>
      <c r="BE18" s="144"/>
      <c r="BF18" s="272">
        <f>BF16-AZ18</f>
        <v>29921.33</v>
      </c>
      <c r="BG18" s="12"/>
      <c r="BI18" s="12"/>
      <c r="BJ18" s="33" t="s">
        <v>19</v>
      </c>
      <c r="BK18" s="34"/>
      <c r="BL18" s="35"/>
      <c r="BM18" s="38"/>
      <c r="BN18" s="21"/>
      <c r="BO18" s="6"/>
      <c r="BP18" s="36"/>
      <c r="BQ18" s="37">
        <f>BQ16-BL18</f>
        <v>3011.0000000000036</v>
      </c>
      <c r="BR18" s="12"/>
      <c r="BT18" s="12"/>
      <c r="BU18" s="267" t="s">
        <v>338</v>
      </c>
      <c r="BV18" s="141">
        <v>45496</v>
      </c>
      <c r="BW18" s="142">
        <v>6474</v>
      </c>
      <c r="BX18" s="792"/>
      <c r="BY18" s="792"/>
      <c r="BZ18" s="143">
        <v>5606</v>
      </c>
      <c r="CA18" s="275"/>
      <c r="CB18" s="144"/>
      <c r="CC18" s="272">
        <f>CC16-BW18</f>
        <v>28922.629999999997</v>
      </c>
      <c r="CD18" s="12"/>
      <c r="CF18" s="12"/>
      <c r="CG18" s="267" t="s">
        <v>338</v>
      </c>
      <c r="CH18" s="141">
        <v>45492</v>
      </c>
      <c r="CI18" s="142">
        <v>6474</v>
      </c>
      <c r="CJ18" s="792"/>
      <c r="CK18" s="792"/>
      <c r="CL18" s="143">
        <v>5588</v>
      </c>
      <c r="CM18" s="275"/>
      <c r="CN18" s="144"/>
      <c r="CO18" s="272">
        <f>CO16-CI18</f>
        <v>23922.629999999997</v>
      </c>
      <c r="CP18" s="12"/>
      <c r="CR18" s="12"/>
      <c r="CS18" s="267" t="s">
        <v>338</v>
      </c>
      <c r="CT18" s="141">
        <v>45490</v>
      </c>
      <c r="CU18" s="142">
        <v>6474</v>
      </c>
      <c r="CV18" s="792"/>
      <c r="CW18" s="792"/>
      <c r="CX18" s="143">
        <v>5579</v>
      </c>
      <c r="CY18" s="275"/>
      <c r="CZ18" s="144"/>
      <c r="DA18" s="272">
        <f>DA16-CU18</f>
        <v>29921.33</v>
      </c>
      <c r="DB18" s="12"/>
      <c r="DD18" s="12"/>
      <c r="DE18" s="267" t="s">
        <v>338</v>
      </c>
      <c r="DF18" s="141">
        <v>45499</v>
      </c>
      <c r="DG18" s="142">
        <v>6474</v>
      </c>
      <c r="DH18" s="792"/>
      <c r="DI18" s="792"/>
      <c r="DJ18" s="143">
        <v>5619</v>
      </c>
      <c r="DK18" s="275"/>
      <c r="DL18" s="144"/>
      <c r="DM18" s="272">
        <f>DM16-DG18</f>
        <v>24921.329999999998</v>
      </c>
      <c r="DN18" s="12"/>
      <c r="DR18" s="793">
        <f>DR14*DR16</f>
        <v>15579.152</v>
      </c>
      <c r="DV18" s="39"/>
      <c r="DW18" s="40"/>
      <c r="DX18" s="40"/>
      <c r="EG18" s="39"/>
      <c r="EH18" s="40"/>
      <c r="EI18" s="40"/>
      <c r="ER18" s="39"/>
      <c r="ES18" s="40"/>
      <c r="ET18" s="40"/>
      <c r="FC18" s="39"/>
      <c r="FD18" s="40"/>
      <c r="FE18" s="40"/>
      <c r="FN18" s="39"/>
      <c r="FO18" s="40"/>
      <c r="FP18" s="40"/>
      <c r="FY18" s="39"/>
      <c r="FZ18" s="40"/>
      <c r="GA18" s="40"/>
      <c r="GJ18" s="39"/>
      <c r="GK18" s="40"/>
      <c r="GL18" s="40"/>
      <c r="GU18" s="39"/>
      <c r="GV18" s="40"/>
      <c r="GW18" s="40"/>
    </row>
    <row r="19" spans="1:205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8"/>
      <c r="BC19" s="41"/>
      <c r="BD19" s="276"/>
      <c r="BE19" s="43"/>
      <c r="BF19" s="10"/>
      <c r="BG19" s="12"/>
      <c r="BI19" s="12"/>
      <c r="BJ19" s="7"/>
      <c r="BK19" s="8"/>
      <c r="BL19" s="8"/>
      <c r="BM19" s="8"/>
      <c r="BN19" s="41"/>
      <c r="BO19" s="42"/>
      <c r="BP19" s="43"/>
      <c r="BQ19" s="8"/>
      <c r="BR19" s="12"/>
      <c r="BT19" s="12"/>
      <c r="BU19" s="7"/>
      <c r="BV19" s="8"/>
      <c r="BW19" s="8"/>
      <c r="BX19" s="8"/>
      <c r="BY19" s="8"/>
      <c r="BZ19" s="41"/>
      <c r="CA19" s="276"/>
      <c r="CB19" s="43"/>
      <c r="CC19" s="10"/>
      <c r="CD19" s="12"/>
      <c r="CF19" s="12"/>
      <c r="CG19" s="7"/>
      <c r="CH19" s="8"/>
      <c r="CI19" s="8"/>
      <c r="CJ19" s="8"/>
      <c r="CK19" s="8"/>
      <c r="CL19" s="41"/>
      <c r="CM19" s="276"/>
      <c r="CN19" s="43"/>
      <c r="CO19" s="10"/>
      <c r="CP19" s="12"/>
      <c r="CR19" s="12"/>
      <c r="CS19" s="7"/>
      <c r="CT19" s="8"/>
      <c r="CU19" s="8"/>
      <c r="CV19" s="8"/>
      <c r="CW19" s="8"/>
      <c r="CX19" s="41"/>
      <c r="CY19" s="276"/>
      <c r="CZ19" s="43"/>
      <c r="DA19" s="10"/>
      <c r="DB19" s="12"/>
      <c r="DD19" s="12"/>
      <c r="DE19" s="7"/>
      <c r="DF19" s="8"/>
      <c r="DG19" s="8"/>
      <c r="DH19" s="8"/>
      <c r="DI19" s="8"/>
      <c r="DJ19" s="41"/>
      <c r="DK19" s="276"/>
      <c r="DL19" s="43"/>
      <c r="DM19" s="10"/>
      <c r="DN19" s="12"/>
      <c r="DR19" s="793"/>
      <c r="DV19" s="39"/>
      <c r="DW19" s="40"/>
      <c r="DX19" s="40"/>
      <c r="EG19" s="39"/>
      <c r="EH19" s="40"/>
      <c r="EI19" s="40"/>
      <c r="ER19" s="39"/>
      <c r="ES19" s="40"/>
      <c r="ET19" s="40"/>
      <c r="FC19" s="39"/>
      <c r="FD19" s="40"/>
      <c r="FE19" s="40"/>
      <c r="FN19" s="39"/>
      <c r="FO19" s="40"/>
      <c r="FP19" s="40"/>
      <c r="FY19" s="39"/>
      <c r="FZ19" s="40"/>
      <c r="GA19" s="40"/>
      <c r="GJ19" s="39"/>
      <c r="GK19" s="40"/>
      <c r="GL19" s="40"/>
      <c r="GU19" s="39"/>
      <c r="GV19" s="40"/>
      <c r="GW19" s="40"/>
    </row>
    <row r="20" spans="1:205" s="4" customFormat="1" ht="15.6" customHeight="1" x14ac:dyDescent="0.3">
      <c r="A20" s="12"/>
      <c r="B20" s="145">
        <v>45502</v>
      </c>
      <c r="C20" s="141"/>
      <c r="D20" s="142"/>
      <c r="E20" s="792"/>
      <c r="F20" s="792"/>
      <c r="G20" s="143"/>
      <c r="H20" s="277">
        <v>3000</v>
      </c>
      <c r="I20" s="144"/>
      <c r="J20" s="272">
        <f>J18-D20</f>
        <v>28922.629999999997</v>
      </c>
      <c r="K20" s="12"/>
      <c r="M20" s="12"/>
      <c r="N20" s="145">
        <v>45502</v>
      </c>
      <c r="O20" s="141"/>
      <c r="P20" s="142"/>
      <c r="Q20" s="142"/>
      <c r="R20" s="142"/>
      <c r="S20" s="143"/>
      <c r="T20" s="277">
        <v>2500</v>
      </c>
      <c r="U20" s="144"/>
      <c r="V20" s="272">
        <f>V18-P20</f>
        <v>24921.33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/>
      <c r="AG20" s="144"/>
      <c r="AH20" s="272">
        <f>AH18-AB20</f>
        <v>0</v>
      </c>
      <c r="AI20" s="12"/>
      <c r="AK20" s="12"/>
      <c r="AL20" s="145">
        <v>45502</v>
      </c>
      <c r="AM20" s="141"/>
      <c r="AN20" s="142"/>
      <c r="AO20" s="142"/>
      <c r="AP20" s="142"/>
      <c r="AQ20" s="143"/>
      <c r="AR20" s="277"/>
      <c r="AS20" s="144"/>
      <c r="AT20" s="272">
        <f>AT18-AN20</f>
        <v>0</v>
      </c>
      <c r="AU20" s="12"/>
      <c r="AW20" s="12"/>
      <c r="AX20" s="145">
        <v>45502</v>
      </c>
      <c r="AY20" s="141"/>
      <c r="AZ20" s="142"/>
      <c r="BA20" s="142"/>
      <c r="BB20" s="142"/>
      <c r="BC20" s="143"/>
      <c r="BD20" s="277">
        <v>3000</v>
      </c>
      <c r="BE20" s="144"/>
      <c r="BF20" s="272">
        <f>BF18-AZ20</f>
        <v>29921.33</v>
      </c>
      <c r="BG20" s="12"/>
      <c r="BI20" s="12"/>
      <c r="BJ20" s="44">
        <v>44781</v>
      </c>
      <c r="BK20" s="34"/>
      <c r="BL20" s="35"/>
      <c r="BM20" s="35"/>
      <c r="BN20" s="21"/>
      <c r="BO20" s="19"/>
      <c r="BP20" s="36"/>
      <c r="BQ20" s="37">
        <f>BQ18-BL20</f>
        <v>3011.0000000000036</v>
      </c>
      <c r="BR20" s="12"/>
      <c r="BT20" s="12"/>
      <c r="BU20" s="145">
        <v>45502</v>
      </c>
      <c r="BV20" s="141"/>
      <c r="BW20" s="142"/>
      <c r="BX20" s="142"/>
      <c r="BY20" s="142"/>
      <c r="BZ20" s="143"/>
      <c r="CA20" s="277">
        <v>3000</v>
      </c>
      <c r="CB20" s="144"/>
      <c r="CC20" s="272">
        <f>CC18-BW20</f>
        <v>28922.629999999997</v>
      </c>
      <c r="CD20" s="12"/>
      <c r="CF20" s="12"/>
      <c r="CG20" s="145">
        <v>45502</v>
      </c>
      <c r="CH20" s="141"/>
      <c r="CI20" s="142"/>
      <c r="CJ20" s="142"/>
      <c r="CK20" s="142"/>
      <c r="CL20" s="143"/>
      <c r="CM20" s="277">
        <v>2500</v>
      </c>
      <c r="CN20" s="144"/>
      <c r="CO20" s="272">
        <f>CO18-CI20</f>
        <v>23922.629999999997</v>
      </c>
      <c r="CP20" s="12"/>
      <c r="CR20" s="12"/>
      <c r="CS20" s="145">
        <v>45502</v>
      </c>
      <c r="CT20" s="141"/>
      <c r="CU20" s="142"/>
      <c r="CV20" s="142"/>
      <c r="CW20" s="142"/>
      <c r="CX20" s="143"/>
      <c r="CY20" s="277">
        <v>3000</v>
      </c>
      <c r="CZ20" s="144"/>
      <c r="DA20" s="272">
        <f>DA18-CU20</f>
        <v>29921.33</v>
      </c>
      <c r="DB20" s="12"/>
      <c r="DD20" s="12"/>
      <c r="DE20" s="145">
        <v>45502</v>
      </c>
      <c r="DF20" s="141"/>
      <c r="DG20" s="142"/>
      <c r="DH20" s="142"/>
      <c r="DI20" s="142"/>
      <c r="DJ20" s="143"/>
      <c r="DK20" s="277">
        <v>2500</v>
      </c>
      <c r="DL20" s="144"/>
      <c r="DM20" s="272">
        <f>DM18-DG20</f>
        <v>24921.329999999998</v>
      </c>
      <c r="DN20" s="12"/>
      <c r="DR20" s="793"/>
      <c r="DV20" s="39"/>
      <c r="DW20" s="40"/>
      <c r="DX20" s="40"/>
      <c r="EG20" s="39"/>
      <c r="EH20" s="40"/>
      <c r="EI20" s="40"/>
      <c r="ER20" s="39"/>
      <c r="ES20" s="40"/>
      <c r="ET20" s="40"/>
      <c r="FC20" s="39"/>
      <c r="FD20" s="40"/>
      <c r="FE20" s="40"/>
      <c r="FN20" s="39"/>
      <c r="FO20" s="40"/>
      <c r="FP20" s="40"/>
      <c r="FY20" s="39"/>
      <c r="FZ20" s="40"/>
      <c r="GA20" s="40"/>
      <c r="GJ20" s="39"/>
      <c r="GK20" s="40"/>
      <c r="GL20" s="40"/>
      <c r="GU20" s="39"/>
      <c r="GV20" s="40"/>
      <c r="GW20" s="40"/>
    </row>
    <row r="21" spans="1:205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8"/>
      <c r="BC21" s="41"/>
      <c r="BD21" s="278"/>
      <c r="BE21" s="43"/>
      <c r="BF21" s="10"/>
      <c r="BG21" s="12"/>
      <c r="BI21" s="12"/>
      <c r="BJ21" s="7"/>
      <c r="BK21" s="8"/>
      <c r="BL21" s="8"/>
      <c r="BM21" s="8"/>
      <c r="BN21" s="41"/>
      <c r="BO21" s="45"/>
      <c r="BP21" s="43"/>
      <c r="BQ21" s="8"/>
      <c r="BR21" s="12"/>
      <c r="BT21" s="12"/>
      <c r="BU21" s="7"/>
      <c r="BV21" s="8"/>
      <c r="BW21" s="8"/>
      <c r="BX21" s="8"/>
      <c r="BY21" s="8"/>
      <c r="BZ21" s="41"/>
      <c r="CA21" s="278"/>
      <c r="CB21" s="43"/>
      <c r="CC21" s="10"/>
      <c r="CD21" s="12"/>
      <c r="CF21" s="12"/>
      <c r="CG21" s="7"/>
      <c r="CH21" s="8"/>
      <c r="CI21" s="8"/>
      <c r="CJ21" s="8"/>
      <c r="CK21" s="8"/>
      <c r="CL21" s="41"/>
      <c r="CM21" s="278"/>
      <c r="CN21" s="43"/>
      <c r="CO21" s="10"/>
      <c r="CP21" s="12"/>
      <c r="CR21" s="12"/>
      <c r="CS21" s="7"/>
      <c r="CT21" s="8"/>
      <c r="CU21" s="8"/>
      <c r="CV21" s="8"/>
      <c r="CW21" s="8"/>
      <c r="CX21" s="41"/>
      <c r="CY21" s="278"/>
      <c r="CZ21" s="43"/>
      <c r="DA21" s="10"/>
      <c r="DB21" s="12"/>
      <c r="DD21" s="12"/>
      <c r="DE21" s="7"/>
      <c r="DF21" s="8"/>
      <c r="DG21" s="8"/>
      <c r="DH21" s="8"/>
      <c r="DI21" s="8"/>
      <c r="DJ21" s="41"/>
      <c r="DK21" s="278"/>
      <c r="DL21" s="43"/>
      <c r="DM21" s="10"/>
      <c r="DN21" s="12"/>
      <c r="DV21" s="39"/>
      <c r="DW21" s="40"/>
      <c r="DX21" s="40"/>
      <c r="EG21" s="39"/>
      <c r="EH21" s="40"/>
      <c r="EI21" s="40"/>
      <c r="ER21" s="39"/>
      <c r="ES21" s="40"/>
      <c r="ET21" s="40"/>
      <c r="FC21" s="39"/>
      <c r="FD21" s="40"/>
      <c r="FE21" s="40"/>
      <c r="FN21" s="39"/>
      <c r="FO21" s="40"/>
      <c r="FP21" s="40"/>
      <c r="FY21" s="39"/>
      <c r="FZ21" s="40"/>
      <c r="GA21" s="40"/>
      <c r="GJ21" s="39"/>
      <c r="GK21" s="40"/>
      <c r="GL21" s="40"/>
      <c r="GU21" s="39"/>
      <c r="GV21" s="40"/>
      <c r="GW21" s="40"/>
    </row>
    <row r="22" spans="1:205" s="4" customFormat="1" ht="15.6" x14ac:dyDescent="0.3">
      <c r="A22" s="12"/>
      <c r="B22" s="145">
        <v>45509</v>
      </c>
      <c r="C22" s="141"/>
      <c r="D22" s="142"/>
      <c r="E22" s="792"/>
      <c r="F22" s="792"/>
      <c r="G22" s="143"/>
      <c r="H22" s="277">
        <v>3000</v>
      </c>
      <c r="I22" s="144"/>
      <c r="J22" s="272">
        <f>J20-D22</f>
        <v>28922.629999999997</v>
      </c>
      <c r="K22" s="12"/>
      <c r="M22" s="12"/>
      <c r="N22" s="145">
        <v>45509</v>
      </c>
      <c r="O22" s="141"/>
      <c r="P22" s="142"/>
      <c r="Q22" s="142"/>
      <c r="R22" s="142"/>
      <c r="S22" s="143"/>
      <c r="T22" s="277">
        <v>2500</v>
      </c>
      <c r="U22" s="144"/>
      <c r="V22" s="272">
        <f>V20-P22</f>
        <v>24921.33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/>
      <c r="AG22" s="144"/>
      <c r="AH22" s="272">
        <f>AH20-AB22</f>
        <v>0</v>
      </c>
      <c r="AI22" s="12"/>
      <c r="AK22" s="12"/>
      <c r="AL22" s="145">
        <v>45509</v>
      </c>
      <c r="AM22" s="141"/>
      <c r="AN22" s="142"/>
      <c r="AO22" s="142"/>
      <c r="AP22" s="142"/>
      <c r="AQ22" s="143"/>
      <c r="AR22" s="277"/>
      <c r="AS22" s="144"/>
      <c r="AT22" s="272">
        <f>AT20-AN22</f>
        <v>0</v>
      </c>
      <c r="AU22" s="12"/>
      <c r="AW22" s="12"/>
      <c r="AX22" s="145">
        <v>45509</v>
      </c>
      <c r="AY22" s="141"/>
      <c r="AZ22" s="142"/>
      <c r="BA22" s="142"/>
      <c r="BB22" s="142"/>
      <c r="BC22" s="143"/>
      <c r="BD22" s="277">
        <v>3000</v>
      </c>
      <c r="BE22" s="144"/>
      <c r="BF22" s="272">
        <f>BF20-AZ22</f>
        <v>29921.33</v>
      </c>
      <c r="BG22" s="12"/>
      <c r="BI22" s="12"/>
      <c r="BJ22" s="44">
        <v>44809</v>
      </c>
      <c r="BK22" s="34"/>
      <c r="BL22" s="35"/>
      <c r="BM22" s="35"/>
      <c r="BN22" s="21"/>
      <c r="BO22" s="19"/>
      <c r="BP22" s="36"/>
      <c r="BQ22" s="37">
        <f>BQ20-BL22</f>
        <v>3011.0000000000036</v>
      </c>
      <c r="BR22" s="12"/>
      <c r="BT22" s="12"/>
      <c r="BU22" s="145">
        <v>45509</v>
      </c>
      <c r="BV22" s="141"/>
      <c r="BW22" s="142"/>
      <c r="BX22" s="142"/>
      <c r="BY22" s="142"/>
      <c r="BZ22" s="143"/>
      <c r="CA22" s="277">
        <v>3000</v>
      </c>
      <c r="CB22" s="144"/>
      <c r="CC22" s="272">
        <f>CC20-BW22</f>
        <v>28922.629999999997</v>
      </c>
      <c r="CD22" s="12"/>
      <c r="CF22" s="12"/>
      <c r="CG22" s="145">
        <v>45509</v>
      </c>
      <c r="CH22" s="141"/>
      <c r="CI22" s="142"/>
      <c r="CJ22" s="142"/>
      <c r="CK22" s="142"/>
      <c r="CL22" s="143"/>
      <c r="CM22" s="277">
        <v>2500</v>
      </c>
      <c r="CN22" s="144"/>
      <c r="CO22" s="272">
        <f>CO20-CI22</f>
        <v>23922.629999999997</v>
      </c>
      <c r="CP22" s="12"/>
      <c r="CR22" s="12"/>
      <c r="CS22" s="145">
        <v>45509</v>
      </c>
      <c r="CT22" s="141"/>
      <c r="CU22" s="142"/>
      <c r="CV22" s="142"/>
      <c r="CW22" s="142"/>
      <c r="CX22" s="143"/>
      <c r="CY22" s="277">
        <v>3000</v>
      </c>
      <c r="CZ22" s="144"/>
      <c r="DA22" s="272">
        <f>DA20-CU22</f>
        <v>29921.33</v>
      </c>
      <c r="DB22" s="12"/>
      <c r="DD22" s="12"/>
      <c r="DE22" s="145">
        <v>45509</v>
      </c>
      <c r="DF22" s="141"/>
      <c r="DG22" s="142"/>
      <c r="DH22" s="142"/>
      <c r="DI22" s="142"/>
      <c r="DJ22" s="143"/>
      <c r="DK22" s="277">
        <v>2500</v>
      </c>
      <c r="DL22" s="144"/>
      <c r="DM22" s="272">
        <f>DM20-DG22</f>
        <v>24921.329999999998</v>
      </c>
      <c r="DN22" s="12"/>
      <c r="DV22" s="39"/>
      <c r="DW22" s="40"/>
      <c r="DX22" s="40"/>
      <c r="EG22" s="39"/>
      <c r="EH22" s="40"/>
      <c r="EI22" s="40"/>
      <c r="ER22" s="39"/>
      <c r="ES22" s="40"/>
      <c r="ET22" s="40"/>
      <c r="FC22" s="39"/>
      <c r="FD22" s="40"/>
      <c r="FE22" s="40"/>
      <c r="FN22" s="39"/>
      <c r="FO22" s="40"/>
      <c r="FP22" s="40"/>
      <c r="FY22" s="39"/>
      <c r="FZ22" s="40"/>
      <c r="GA22" s="40"/>
      <c r="GJ22" s="39"/>
      <c r="GK22" s="40"/>
      <c r="GL22" s="40"/>
      <c r="GU22" s="39"/>
      <c r="GV22" s="40"/>
      <c r="GW22" s="40"/>
    </row>
    <row r="23" spans="1:205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8"/>
      <c r="BC23" s="41"/>
      <c r="BD23" s="278"/>
      <c r="BE23" s="43"/>
      <c r="BF23" s="10"/>
      <c r="BG23" s="12"/>
      <c r="BI23" s="12"/>
      <c r="BJ23" s="7"/>
      <c r="BK23" s="8"/>
      <c r="BL23" s="8"/>
      <c r="BM23" s="8"/>
      <c r="BN23" s="41"/>
      <c r="BO23" s="45"/>
      <c r="BP23" s="43"/>
      <c r="BQ23" s="8"/>
      <c r="BR23" s="12"/>
      <c r="BT23" s="12"/>
      <c r="BU23" s="7"/>
      <c r="BV23" s="8"/>
      <c r="BW23" s="8"/>
      <c r="BX23" s="8"/>
      <c r="BY23" s="8"/>
      <c r="BZ23" s="41"/>
      <c r="CA23" s="278"/>
      <c r="CB23" s="43"/>
      <c r="CC23" s="10"/>
      <c r="CD23" s="12"/>
      <c r="CF23" s="12"/>
      <c r="CG23" s="7"/>
      <c r="CH23" s="8"/>
      <c r="CI23" s="8"/>
      <c r="CJ23" s="8"/>
      <c r="CK23" s="8"/>
      <c r="CL23" s="41"/>
      <c r="CM23" s="278"/>
      <c r="CN23" s="43"/>
      <c r="CO23" s="10"/>
      <c r="CP23" s="12"/>
      <c r="CR23" s="12"/>
      <c r="CS23" s="7"/>
      <c r="CT23" s="8"/>
      <c r="CU23" s="8"/>
      <c r="CV23" s="8"/>
      <c r="CW23" s="8"/>
      <c r="CX23" s="41"/>
      <c r="CY23" s="278"/>
      <c r="CZ23" s="43"/>
      <c r="DA23" s="10"/>
      <c r="DB23" s="12"/>
      <c r="DD23" s="12"/>
      <c r="DE23" s="7"/>
      <c r="DF23" s="8"/>
      <c r="DG23" s="8"/>
      <c r="DH23" s="8"/>
      <c r="DI23" s="8"/>
      <c r="DJ23" s="41"/>
      <c r="DK23" s="278"/>
      <c r="DL23" s="43"/>
      <c r="DM23" s="10"/>
      <c r="DN23" s="12"/>
      <c r="DV23" s="39"/>
      <c r="DW23" s="40"/>
      <c r="DX23" s="40"/>
      <c r="EG23" s="39"/>
      <c r="EH23" s="40"/>
      <c r="EI23" s="40"/>
      <c r="ER23" s="39"/>
      <c r="ES23" s="40"/>
      <c r="ET23" s="40"/>
      <c r="FC23" s="39"/>
      <c r="FD23" s="40"/>
      <c r="FE23" s="40"/>
      <c r="FN23" s="39"/>
      <c r="FO23" s="40"/>
      <c r="FP23" s="40"/>
      <c r="FY23" s="39"/>
      <c r="FZ23" s="40"/>
      <c r="GA23" s="40"/>
      <c r="GJ23" s="39"/>
      <c r="GK23" s="40"/>
      <c r="GL23" s="40"/>
      <c r="GU23" s="39"/>
      <c r="GV23" s="40"/>
      <c r="GW23" s="40"/>
    </row>
    <row r="24" spans="1:205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28922.629999999997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24921.33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0</v>
      </c>
      <c r="AI24" s="12"/>
      <c r="AK24" s="12"/>
      <c r="AL24" s="145">
        <v>45540</v>
      </c>
      <c r="AM24" s="141"/>
      <c r="AN24" s="142"/>
      <c r="AO24" s="142"/>
      <c r="AP24" s="142"/>
      <c r="AQ24" s="143"/>
      <c r="AR24" s="277"/>
      <c r="AS24" s="144"/>
      <c r="AT24" s="272">
        <f>AT22-AN24</f>
        <v>0</v>
      </c>
      <c r="AU24" s="12"/>
      <c r="AW24" s="12"/>
      <c r="AX24" s="145">
        <v>45540</v>
      </c>
      <c r="AY24" s="141"/>
      <c r="AZ24" s="142"/>
      <c r="BA24" s="142"/>
      <c r="BB24" s="142"/>
      <c r="BC24" s="143"/>
      <c r="BD24" s="277"/>
      <c r="BE24" s="144"/>
      <c r="BF24" s="272">
        <f>BF22-AZ24</f>
        <v>29921.33</v>
      </c>
      <c r="BG24" s="12"/>
      <c r="BI24" s="12"/>
      <c r="BJ24" s="44">
        <v>44839</v>
      </c>
      <c r="BK24" s="34"/>
      <c r="BL24" s="35"/>
      <c r="BM24" s="35"/>
      <c r="BN24" s="21"/>
      <c r="BO24" s="19"/>
      <c r="BP24" s="36"/>
      <c r="BQ24" s="37">
        <f>BQ22-BL24</f>
        <v>3011.0000000000036</v>
      </c>
      <c r="BR24" s="12"/>
      <c r="BT24" s="12"/>
      <c r="BU24" s="145">
        <v>45540</v>
      </c>
      <c r="BV24" s="141"/>
      <c r="BW24" s="142"/>
      <c r="BX24" s="142"/>
      <c r="BY24" s="142"/>
      <c r="BZ24" s="143"/>
      <c r="CA24" s="277"/>
      <c r="CB24" s="144"/>
      <c r="CC24" s="272">
        <f>CC22-BW24</f>
        <v>28922.629999999997</v>
      </c>
      <c r="CD24" s="12"/>
      <c r="CF24" s="12"/>
      <c r="CG24" s="145">
        <v>45540</v>
      </c>
      <c r="CH24" s="141"/>
      <c r="CI24" s="142"/>
      <c r="CJ24" s="142"/>
      <c r="CK24" s="142"/>
      <c r="CL24" s="143"/>
      <c r="CM24" s="277"/>
      <c r="CN24" s="144"/>
      <c r="CO24" s="272">
        <f>CO22-CI24</f>
        <v>23922.629999999997</v>
      </c>
      <c r="CP24" s="12"/>
      <c r="CR24" s="12"/>
      <c r="CS24" s="145">
        <v>45540</v>
      </c>
      <c r="CT24" s="141"/>
      <c r="CU24" s="142"/>
      <c r="CV24" s="142"/>
      <c r="CW24" s="142"/>
      <c r="CX24" s="143"/>
      <c r="CY24" s="277"/>
      <c r="CZ24" s="144"/>
      <c r="DA24" s="272">
        <f>DA22-CU24</f>
        <v>29921.33</v>
      </c>
      <c r="DB24" s="12"/>
      <c r="DD24" s="12"/>
      <c r="DE24" s="145">
        <v>45540</v>
      </c>
      <c r="DF24" s="141"/>
      <c r="DG24" s="142"/>
      <c r="DH24" s="142"/>
      <c r="DI24" s="142"/>
      <c r="DJ24" s="143"/>
      <c r="DK24" s="277"/>
      <c r="DL24" s="144"/>
      <c r="DM24" s="272">
        <f>DM22-DG24</f>
        <v>24921.329999999998</v>
      </c>
      <c r="DN24" s="12"/>
      <c r="DV24" s="39"/>
      <c r="DW24" s="40"/>
      <c r="DX24" s="40"/>
      <c r="EG24" s="39"/>
      <c r="EH24" s="40"/>
      <c r="EI24" s="40"/>
      <c r="ER24" s="39"/>
      <c r="ES24" s="40"/>
      <c r="ET24" s="40"/>
      <c r="FC24" s="39"/>
      <c r="FD24" s="40"/>
      <c r="FE24" s="40"/>
      <c r="FN24" s="39"/>
      <c r="FO24" s="40"/>
      <c r="FP24" s="40"/>
      <c r="FY24" s="39"/>
      <c r="FZ24" s="40"/>
      <c r="GA24" s="40"/>
      <c r="GJ24" s="39"/>
      <c r="GK24" s="40"/>
      <c r="GL24" s="40"/>
      <c r="GU24" s="39"/>
      <c r="GV24" s="40"/>
      <c r="GW24" s="40"/>
    </row>
    <row r="25" spans="1:205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8"/>
      <c r="BC25" s="41"/>
      <c r="BD25" s="278"/>
      <c r="BE25" s="43"/>
      <c r="BF25" s="10"/>
      <c r="BG25" s="12"/>
      <c r="BI25" s="12"/>
      <c r="BJ25" s="7"/>
      <c r="BK25" s="8"/>
      <c r="BL25" s="8"/>
      <c r="BM25" s="8"/>
      <c r="BN25" s="41"/>
      <c r="BO25" s="45"/>
      <c r="BP25" s="43"/>
      <c r="BQ25" s="8"/>
      <c r="BR25" s="12"/>
      <c r="BT25" s="12"/>
      <c r="BU25" s="7"/>
      <c r="BV25" s="8"/>
      <c r="BW25" s="8"/>
      <c r="BX25" s="8"/>
      <c r="BY25" s="8"/>
      <c r="BZ25" s="41"/>
      <c r="CA25" s="278"/>
      <c r="CB25" s="43"/>
      <c r="CC25" s="10"/>
      <c r="CD25" s="12"/>
      <c r="CF25" s="12"/>
      <c r="CG25" s="7"/>
      <c r="CH25" s="8"/>
      <c r="CI25" s="8"/>
      <c r="CJ25" s="8"/>
      <c r="CK25" s="8"/>
      <c r="CL25" s="41"/>
      <c r="CM25" s="278"/>
      <c r="CN25" s="43"/>
      <c r="CO25" s="10"/>
      <c r="CP25" s="12"/>
      <c r="CR25" s="12"/>
      <c r="CS25" s="7"/>
      <c r="CT25" s="8"/>
      <c r="CU25" s="8"/>
      <c r="CV25" s="8"/>
      <c r="CW25" s="8"/>
      <c r="CX25" s="41"/>
      <c r="CY25" s="278"/>
      <c r="CZ25" s="43"/>
      <c r="DA25" s="10"/>
      <c r="DB25" s="12"/>
      <c r="DD25" s="12"/>
      <c r="DE25" s="7"/>
      <c r="DF25" s="8"/>
      <c r="DG25" s="8"/>
      <c r="DH25" s="8"/>
      <c r="DI25" s="8"/>
      <c r="DJ25" s="41"/>
      <c r="DK25" s="278"/>
      <c r="DL25" s="43"/>
      <c r="DM25" s="10"/>
      <c r="DN25" s="12"/>
      <c r="DV25" s="39"/>
      <c r="DW25" s="40"/>
      <c r="DX25" s="40"/>
      <c r="EG25" s="39"/>
      <c r="EH25" s="40"/>
      <c r="EI25" s="40"/>
      <c r="ER25" s="39"/>
      <c r="ES25" s="40"/>
      <c r="ET25" s="40"/>
      <c r="FC25" s="39"/>
      <c r="FD25" s="40"/>
      <c r="FE25" s="40"/>
      <c r="FN25" s="39"/>
      <c r="FO25" s="40"/>
      <c r="FP25" s="40"/>
      <c r="FY25" s="39"/>
      <c r="FZ25" s="40"/>
      <c r="GA25" s="40"/>
      <c r="GJ25" s="39"/>
      <c r="GK25" s="40"/>
      <c r="GL25" s="40"/>
      <c r="GU25" s="39"/>
      <c r="GV25" s="40"/>
      <c r="GW25" s="40"/>
    </row>
    <row r="26" spans="1:205" s="4" customFormat="1" ht="15.6" x14ac:dyDescent="0.3">
      <c r="A26" s="12"/>
      <c r="B26" s="145">
        <v>45570</v>
      </c>
      <c r="C26" s="141"/>
      <c r="D26" s="142"/>
      <c r="E26" s="792"/>
      <c r="F26" s="792"/>
      <c r="G26" s="143"/>
      <c r="H26" s="277"/>
      <c r="I26" s="144"/>
      <c r="J26" s="272">
        <f>J24-D26</f>
        <v>28922.629999999997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24921.33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0</v>
      </c>
      <c r="AI26" s="12"/>
      <c r="AK26" s="12"/>
      <c r="AL26" s="145">
        <v>45570</v>
      </c>
      <c r="AM26" s="141"/>
      <c r="AN26" s="142"/>
      <c r="AO26" s="142"/>
      <c r="AP26" s="142"/>
      <c r="AQ26" s="143"/>
      <c r="AR26" s="277"/>
      <c r="AS26" s="144"/>
      <c r="AT26" s="272">
        <f>AT24-AN26</f>
        <v>0</v>
      </c>
      <c r="AU26" s="12"/>
      <c r="AW26" s="12"/>
      <c r="AX26" s="145">
        <v>45570</v>
      </c>
      <c r="AY26" s="141"/>
      <c r="AZ26" s="142"/>
      <c r="BA26" s="142"/>
      <c r="BB26" s="142"/>
      <c r="BC26" s="143"/>
      <c r="BD26" s="277"/>
      <c r="BE26" s="144"/>
      <c r="BF26" s="272">
        <f>BF24-AZ26</f>
        <v>29921.33</v>
      </c>
      <c r="BG26" s="12"/>
      <c r="BI26" s="12"/>
      <c r="BJ26" s="44">
        <v>44870</v>
      </c>
      <c r="BK26" s="34"/>
      <c r="BL26" s="35"/>
      <c r="BM26" s="35"/>
      <c r="BN26" s="21"/>
      <c r="BO26" s="19"/>
      <c r="BP26" s="36"/>
      <c r="BQ26" s="37">
        <f>BQ24-BL26</f>
        <v>3011.0000000000036</v>
      </c>
      <c r="BR26" s="12"/>
      <c r="BT26" s="12"/>
      <c r="BU26" s="145">
        <v>45570</v>
      </c>
      <c r="BV26" s="141"/>
      <c r="BW26" s="142"/>
      <c r="BX26" s="142"/>
      <c r="BY26" s="142"/>
      <c r="BZ26" s="143"/>
      <c r="CA26" s="277"/>
      <c r="CB26" s="144"/>
      <c r="CC26" s="272">
        <f>CC24-BW26</f>
        <v>28922.629999999997</v>
      </c>
      <c r="CD26" s="12"/>
      <c r="CF26" s="12"/>
      <c r="CG26" s="145">
        <v>45570</v>
      </c>
      <c r="CH26" s="141"/>
      <c r="CI26" s="142"/>
      <c r="CJ26" s="142"/>
      <c r="CK26" s="142"/>
      <c r="CL26" s="143"/>
      <c r="CM26" s="277"/>
      <c r="CN26" s="144"/>
      <c r="CO26" s="272">
        <f>CO24-CI26</f>
        <v>23922.629999999997</v>
      </c>
      <c r="CP26" s="12"/>
      <c r="CR26" s="12"/>
      <c r="CS26" s="145">
        <v>45570</v>
      </c>
      <c r="CT26" s="141"/>
      <c r="CU26" s="142"/>
      <c r="CV26" s="142"/>
      <c r="CW26" s="142"/>
      <c r="CX26" s="143"/>
      <c r="CY26" s="277"/>
      <c r="CZ26" s="144"/>
      <c r="DA26" s="272">
        <f>DA24-CU26</f>
        <v>29921.33</v>
      </c>
      <c r="DB26" s="12"/>
      <c r="DD26" s="12"/>
      <c r="DE26" s="145">
        <v>45570</v>
      </c>
      <c r="DF26" s="141"/>
      <c r="DG26" s="142"/>
      <c r="DH26" s="142"/>
      <c r="DI26" s="142"/>
      <c r="DJ26" s="143"/>
      <c r="DK26" s="277"/>
      <c r="DL26" s="144"/>
      <c r="DM26" s="272">
        <f>DM24-DG26</f>
        <v>24921.329999999998</v>
      </c>
      <c r="DN26" s="12"/>
      <c r="DV26" s="39"/>
      <c r="DW26" s="40"/>
      <c r="DX26" s="40"/>
      <c r="EG26" s="39"/>
      <c r="EH26" s="40"/>
      <c r="EI26" s="40"/>
      <c r="ER26" s="39"/>
      <c r="ES26" s="40"/>
      <c r="ET26" s="40"/>
      <c r="FC26" s="39"/>
      <c r="FD26" s="40"/>
      <c r="FE26" s="40"/>
      <c r="FN26" s="39"/>
      <c r="FO26" s="40"/>
      <c r="FP26" s="40"/>
      <c r="FY26" s="39"/>
      <c r="FZ26" s="40"/>
      <c r="GA26" s="40"/>
      <c r="GJ26" s="39"/>
      <c r="GK26" s="40"/>
      <c r="GL26" s="40"/>
      <c r="GU26" s="39"/>
      <c r="GV26" s="40"/>
      <c r="GW26" s="40"/>
    </row>
    <row r="27" spans="1:205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8"/>
      <c r="BC27" s="41"/>
      <c r="BD27" s="278"/>
      <c r="BE27" s="43"/>
      <c r="BF27" s="10"/>
      <c r="BG27" s="12"/>
      <c r="BI27" s="12"/>
      <c r="BJ27" s="7"/>
      <c r="BK27" s="8"/>
      <c r="BL27" s="8"/>
      <c r="BM27" s="8"/>
      <c r="BN27" s="41"/>
      <c r="BO27" s="45"/>
      <c r="BP27" s="43"/>
      <c r="BQ27" s="8"/>
      <c r="BR27" s="12"/>
      <c r="BT27" s="12"/>
      <c r="BU27" s="7"/>
      <c r="BV27" s="8"/>
      <c r="BW27" s="8"/>
      <c r="BX27" s="8"/>
      <c r="BY27" s="8"/>
      <c r="BZ27" s="41"/>
      <c r="CA27" s="278"/>
      <c r="CB27" s="43"/>
      <c r="CC27" s="10"/>
      <c r="CD27" s="12"/>
      <c r="CF27" s="12"/>
      <c r="CG27" s="7"/>
      <c r="CH27" s="8"/>
      <c r="CI27" s="8"/>
      <c r="CJ27" s="8"/>
      <c r="CK27" s="8"/>
      <c r="CL27" s="41"/>
      <c r="CM27" s="278"/>
      <c r="CN27" s="43"/>
      <c r="CO27" s="10"/>
      <c r="CP27" s="12"/>
      <c r="CR27" s="12"/>
      <c r="CS27" s="7"/>
      <c r="CT27" s="8"/>
      <c r="CU27" s="8"/>
      <c r="CV27" s="8"/>
      <c r="CW27" s="8"/>
      <c r="CX27" s="41"/>
      <c r="CY27" s="278"/>
      <c r="CZ27" s="43"/>
      <c r="DA27" s="10"/>
      <c r="DB27" s="12"/>
      <c r="DD27" s="12"/>
      <c r="DE27" s="7"/>
      <c r="DF27" s="8"/>
      <c r="DG27" s="8"/>
      <c r="DH27" s="8"/>
      <c r="DI27" s="8"/>
      <c r="DJ27" s="41"/>
      <c r="DK27" s="278"/>
      <c r="DL27" s="43"/>
      <c r="DM27" s="10"/>
      <c r="DN27" s="12"/>
      <c r="DV27" s="39"/>
      <c r="DW27" s="40"/>
      <c r="DX27" s="40"/>
      <c r="EG27" s="39"/>
      <c r="EH27" s="40"/>
      <c r="EI27" s="40"/>
      <c r="ER27" s="39"/>
      <c r="ES27" s="40"/>
      <c r="ET27" s="40"/>
      <c r="FC27" s="39"/>
      <c r="FD27" s="40"/>
      <c r="FE27" s="40"/>
      <c r="FN27" s="39"/>
      <c r="FO27" s="40"/>
      <c r="FP27" s="40"/>
      <c r="FY27" s="39"/>
      <c r="FZ27" s="40"/>
      <c r="GA27" s="40"/>
      <c r="GJ27" s="39"/>
      <c r="GK27" s="40"/>
      <c r="GL27" s="40"/>
      <c r="GU27" s="39"/>
      <c r="GV27" s="40"/>
      <c r="GW27" s="40"/>
    </row>
    <row r="28" spans="1:205" s="4" customFormat="1" ht="15.6" x14ac:dyDescent="0.3">
      <c r="A28" s="12"/>
      <c r="B28" s="145">
        <v>45601</v>
      </c>
      <c r="C28" s="141"/>
      <c r="D28" s="142"/>
      <c r="E28" s="792"/>
      <c r="F28" s="792"/>
      <c r="G28" s="143"/>
      <c r="H28" s="277"/>
      <c r="I28" s="144"/>
      <c r="J28" s="272">
        <f>J26-D28</f>
        <v>28922.629999999997</v>
      </c>
      <c r="K28" s="12"/>
      <c r="M28" s="12"/>
      <c r="N28" s="145">
        <v>45601</v>
      </c>
      <c r="O28" s="141"/>
      <c r="P28" s="142"/>
      <c r="Q28" s="142"/>
      <c r="R28" s="142"/>
      <c r="S28" s="143"/>
      <c r="T28" s="277"/>
      <c r="U28" s="144"/>
      <c r="V28" s="272">
        <f>V26-P28</f>
        <v>24921.33</v>
      </c>
      <c r="W28" s="12"/>
      <c r="Y28" s="12"/>
      <c r="Z28" s="145">
        <v>45601</v>
      </c>
      <c r="AA28" s="141"/>
      <c r="AB28" s="142"/>
      <c r="AC28" s="142"/>
      <c r="AD28" s="142"/>
      <c r="AE28" s="143"/>
      <c r="AF28" s="277"/>
      <c r="AG28" s="144"/>
      <c r="AH28" s="272">
        <f>AH26-AB28</f>
        <v>0</v>
      </c>
      <c r="AI28" s="12"/>
      <c r="AK28" s="12"/>
      <c r="AL28" s="145">
        <v>45601</v>
      </c>
      <c r="AM28" s="141"/>
      <c r="AN28" s="142"/>
      <c r="AO28" s="142"/>
      <c r="AP28" s="142"/>
      <c r="AQ28" s="143"/>
      <c r="AR28" s="277"/>
      <c r="AS28" s="144"/>
      <c r="AT28" s="272">
        <f>AT26-AN28</f>
        <v>0</v>
      </c>
      <c r="AU28" s="12"/>
      <c r="AW28" s="12"/>
      <c r="AX28" s="145">
        <v>45601</v>
      </c>
      <c r="AY28" s="141"/>
      <c r="AZ28" s="142"/>
      <c r="BA28" s="142"/>
      <c r="BB28" s="142"/>
      <c r="BC28" s="143"/>
      <c r="BD28" s="277"/>
      <c r="BE28" s="144"/>
      <c r="BF28" s="272">
        <f>BF26-AZ28</f>
        <v>29921.33</v>
      </c>
      <c r="BG28" s="12"/>
      <c r="BI28" s="12"/>
      <c r="BJ28" s="44">
        <v>44900</v>
      </c>
      <c r="BK28" s="34"/>
      <c r="BL28" s="35"/>
      <c r="BM28" s="35"/>
      <c r="BN28" s="21"/>
      <c r="BO28" s="19"/>
      <c r="BP28" s="36"/>
      <c r="BQ28" s="37">
        <f>BQ26-BL28</f>
        <v>3011.0000000000036</v>
      </c>
      <c r="BR28" s="12"/>
      <c r="BT28" s="12"/>
      <c r="BU28" s="145">
        <v>45601</v>
      </c>
      <c r="BV28" s="141"/>
      <c r="BW28" s="142"/>
      <c r="BX28" s="142"/>
      <c r="BY28" s="142"/>
      <c r="BZ28" s="143"/>
      <c r="CA28" s="277"/>
      <c r="CB28" s="144"/>
      <c r="CC28" s="272">
        <f>CC26-BW28</f>
        <v>28922.629999999997</v>
      </c>
      <c r="CD28" s="12"/>
      <c r="CF28" s="12"/>
      <c r="CG28" s="145">
        <v>45601</v>
      </c>
      <c r="CH28" s="141"/>
      <c r="CI28" s="142"/>
      <c r="CJ28" s="142"/>
      <c r="CK28" s="142"/>
      <c r="CL28" s="143"/>
      <c r="CM28" s="277"/>
      <c r="CN28" s="144"/>
      <c r="CO28" s="272">
        <f>CO26-CI28</f>
        <v>23922.629999999997</v>
      </c>
      <c r="CP28" s="12"/>
      <c r="CR28" s="12"/>
      <c r="CS28" s="145">
        <v>45601</v>
      </c>
      <c r="CT28" s="141"/>
      <c r="CU28" s="142"/>
      <c r="CV28" s="142"/>
      <c r="CW28" s="142"/>
      <c r="CX28" s="143"/>
      <c r="CY28" s="277"/>
      <c r="CZ28" s="144"/>
      <c r="DA28" s="272">
        <f>DA26-CU28</f>
        <v>29921.33</v>
      </c>
      <c r="DB28" s="12"/>
      <c r="DD28" s="12"/>
      <c r="DE28" s="145">
        <v>45601</v>
      </c>
      <c r="DF28" s="141"/>
      <c r="DG28" s="142"/>
      <c r="DH28" s="142"/>
      <c r="DI28" s="142"/>
      <c r="DJ28" s="143"/>
      <c r="DK28" s="277"/>
      <c r="DL28" s="144"/>
      <c r="DM28" s="272">
        <f>DM26-DG28</f>
        <v>24921.329999999998</v>
      </c>
      <c r="DN28" s="12"/>
      <c r="DV28" s="39"/>
      <c r="DW28" s="40"/>
      <c r="DX28" s="40"/>
      <c r="EG28" s="39"/>
      <c r="EH28" s="40"/>
      <c r="EI28" s="40"/>
      <c r="ER28" s="39"/>
      <c r="ES28" s="40"/>
      <c r="ET28" s="40"/>
      <c r="FC28" s="39"/>
      <c r="FD28" s="40"/>
      <c r="FE28" s="40"/>
      <c r="FN28" s="39"/>
      <c r="FO28" s="40"/>
      <c r="FP28" s="40"/>
      <c r="FY28" s="39"/>
      <c r="FZ28" s="40"/>
      <c r="GA28" s="40"/>
      <c r="GJ28" s="39"/>
      <c r="GK28" s="40"/>
      <c r="GL28" s="40"/>
      <c r="GU28" s="39"/>
      <c r="GV28" s="40"/>
      <c r="GW28" s="40"/>
    </row>
    <row r="29" spans="1:205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8"/>
      <c r="BC29" s="41"/>
      <c r="BD29" s="278"/>
      <c r="BE29" s="43"/>
      <c r="BF29" s="10"/>
      <c r="BG29" s="12"/>
      <c r="BI29" s="12"/>
      <c r="BJ29" s="7"/>
      <c r="BK29" s="8"/>
      <c r="BL29" s="8"/>
      <c r="BM29" s="8"/>
      <c r="BN29" s="41"/>
      <c r="BO29" s="45"/>
      <c r="BP29" s="43"/>
      <c r="BQ29" s="8"/>
      <c r="BR29" s="12"/>
      <c r="BT29" s="12"/>
      <c r="BU29" s="7"/>
      <c r="BV29" s="8"/>
      <c r="BW29" s="8"/>
      <c r="BX29" s="8"/>
      <c r="BY29" s="8"/>
      <c r="BZ29" s="41"/>
      <c r="CA29" s="278"/>
      <c r="CB29" s="43"/>
      <c r="CC29" s="10"/>
      <c r="CD29" s="12"/>
      <c r="CF29" s="12"/>
      <c r="CG29" s="7"/>
      <c r="CH29" s="8"/>
      <c r="CI29" s="8"/>
      <c r="CJ29" s="8"/>
      <c r="CK29" s="8"/>
      <c r="CL29" s="41"/>
      <c r="CM29" s="278"/>
      <c r="CN29" s="43"/>
      <c r="CO29" s="10"/>
      <c r="CP29" s="12"/>
      <c r="CR29" s="12"/>
      <c r="CS29" s="7"/>
      <c r="CT29" s="8"/>
      <c r="CU29" s="8"/>
      <c r="CV29" s="8"/>
      <c r="CW29" s="8"/>
      <c r="CX29" s="41"/>
      <c r="CY29" s="278"/>
      <c r="CZ29" s="43"/>
      <c r="DA29" s="10"/>
      <c r="DB29" s="12"/>
      <c r="DD29" s="12"/>
      <c r="DE29" s="7"/>
      <c r="DF29" s="8"/>
      <c r="DG29" s="8"/>
      <c r="DH29" s="8"/>
      <c r="DI29" s="8"/>
      <c r="DJ29" s="41"/>
      <c r="DK29" s="278"/>
      <c r="DL29" s="43"/>
      <c r="DM29" s="10"/>
      <c r="DN29" s="12"/>
      <c r="DV29" s="39"/>
      <c r="DW29" s="40"/>
      <c r="DX29" s="40"/>
      <c r="EG29" s="39"/>
      <c r="EH29" s="40"/>
      <c r="EI29" s="40"/>
      <c r="ER29" s="39"/>
      <c r="ES29" s="40"/>
      <c r="ET29" s="40"/>
      <c r="FC29" s="39"/>
      <c r="FD29" s="40"/>
      <c r="FE29" s="40"/>
      <c r="FN29" s="39"/>
      <c r="FO29" s="40"/>
      <c r="FP29" s="40"/>
      <c r="FY29" s="39"/>
      <c r="FZ29" s="40"/>
      <c r="GA29" s="40"/>
      <c r="GJ29" s="39"/>
      <c r="GK29" s="40"/>
      <c r="GL29" s="40"/>
      <c r="GU29" s="39"/>
      <c r="GV29" s="40"/>
      <c r="GW29" s="40"/>
    </row>
    <row r="30" spans="1:205" s="4" customFormat="1" ht="15.6" x14ac:dyDescent="0.3">
      <c r="A30" s="12"/>
      <c r="B30" s="145">
        <v>45631</v>
      </c>
      <c r="C30" s="141"/>
      <c r="D30" s="142"/>
      <c r="E30" s="792"/>
      <c r="F30" s="792"/>
      <c r="G30" s="143"/>
      <c r="H30" s="277"/>
      <c r="I30" s="144"/>
      <c r="J30" s="272">
        <f>J28-D30</f>
        <v>28922.629999999997</v>
      </c>
      <c r="K30" s="12"/>
      <c r="M30" s="12"/>
      <c r="N30" s="145">
        <v>45631</v>
      </c>
      <c r="O30" s="141"/>
      <c r="P30" s="142"/>
      <c r="Q30" s="142"/>
      <c r="R30" s="142"/>
      <c r="S30" s="143"/>
      <c r="T30" s="279"/>
      <c r="U30" s="144"/>
      <c r="V30" s="272">
        <f>V28-P30</f>
        <v>24921.33</v>
      </c>
      <c r="W30" s="12"/>
      <c r="Y30" s="12"/>
      <c r="Z30" s="145">
        <v>45631</v>
      </c>
      <c r="AA30" s="141"/>
      <c r="AB30" s="142"/>
      <c r="AC30" s="142"/>
      <c r="AD30" s="142"/>
      <c r="AE30" s="143"/>
      <c r="AF30" s="277"/>
      <c r="AG30" s="144"/>
      <c r="AH30" s="272">
        <f>AH28-AB30</f>
        <v>0</v>
      </c>
      <c r="AI30" s="12"/>
      <c r="AK30" s="12"/>
      <c r="AL30" s="145">
        <v>45631</v>
      </c>
      <c r="AM30" s="141"/>
      <c r="AN30" s="142"/>
      <c r="AO30" s="142"/>
      <c r="AP30" s="142"/>
      <c r="AQ30" s="143"/>
      <c r="AR30" s="277"/>
      <c r="AS30" s="144"/>
      <c r="AT30" s="272">
        <f>AT28-AN30</f>
        <v>0</v>
      </c>
      <c r="AU30" s="12"/>
      <c r="AW30" s="12"/>
      <c r="AX30" s="145">
        <v>45631</v>
      </c>
      <c r="AY30" s="141"/>
      <c r="AZ30" s="142"/>
      <c r="BA30" s="142"/>
      <c r="BB30" s="142"/>
      <c r="BC30" s="143"/>
      <c r="BD30" s="277"/>
      <c r="BE30" s="144"/>
      <c r="BF30" s="272">
        <f>BF28-AZ30</f>
        <v>29921.33</v>
      </c>
      <c r="BG30" s="12"/>
      <c r="BI30" s="12"/>
      <c r="BJ30" s="44">
        <v>44931</v>
      </c>
      <c r="BK30" s="34"/>
      <c r="BL30" s="35"/>
      <c r="BM30" s="35"/>
      <c r="BN30" s="21"/>
      <c r="BO30" s="46"/>
      <c r="BP30" s="36"/>
      <c r="BQ30" s="37">
        <f>BQ28-BL30</f>
        <v>3011.0000000000036</v>
      </c>
      <c r="BR30" s="12"/>
      <c r="BT30" s="12"/>
      <c r="BU30" s="145">
        <v>45631</v>
      </c>
      <c r="BV30" s="141"/>
      <c r="BW30" s="142"/>
      <c r="BX30" s="142"/>
      <c r="BY30" s="142"/>
      <c r="BZ30" s="143"/>
      <c r="CA30" s="277"/>
      <c r="CB30" s="144"/>
      <c r="CC30" s="272">
        <f>CC28-BW30</f>
        <v>28922.629999999997</v>
      </c>
      <c r="CD30" s="12"/>
      <c r="CF30" s="12"/>
      <c r="CG30" s="145">
        <v>45631</v>
      </c>
      <c r="CH30" s="141"/>
      <c r="CI30" s="142"/>
      <c r="CJ30" s="142"/>
      <c r="CK30" s="142"/>
      <c r="CL30" s="143"/>
      <c r="CM30" s="279"/>
      <c r="CN30" s="144"/>
      <c r="CO30" s="272">
        <f>CO28-CI30</f>
        <v>23922.629999999997</v>
      </c>
      <c r="CP30" s="12"/>
      <c r="CR30" s="12"/>
      <c r="CS30" s="145">
        <v>45631</v>
      </c>
      <c r="CT30" s="141"/>
      <c r="CU30" s="142"/>
      <c r="CV30" s="142"/>
      <c r="CW30" s="142"/>
      <c r="CX30" s="143"/>
      <c r="CY30" s="279"/>
      <c r="CZ30" s="144"/>
      <c r="DA30" s="272">
        <f>DA28-CU30</f>
        <v>29921.33</v>
      </c>
      <c r="DB30" s="12"/>
      <c r="DD30" s="12"/>
      <c r="DE30" s="145">
        <v>45631</v>
      </c>
      <c r="DF30" s="141"/>
      <c r="DG30" s="142"/>
      <c r="DH30" s="142"/>
      <c r="DI30" s="142"/>
      <c r="DJ30" s="143"/>
      <c r="DK30" s="279"/>
      <c r="DL30" s="144"/>
      <c r="DM30" s="272">
        <f>DM28-DG30</f>
        <v>24921.329999999998</v>
      </c>
      <c r="DN30" s="12"/>
      <c r="DV30" s="39"/>
      <c r="DW30" s="40"/>
      <c r="DX30" s="40"/>
      <c r="EG30" s="39"/>
      <c r="EH30" s="40"/>
      <c r="EI30" s="40"/>
      <c r="ER30" s="39"/>
      <c r="ES30" s="40"/>
      <c r="ET30" s="40"/>
      <c r="FC30" s="39"/>
      <c r="FD30" s="40"/>
      <c r="FE30" s="40"/>
      <c r="FN30" s="39"/>
      <c r="FO30" s="40"/>
      <c r="FP30" s="40"/>
      <c r="FY30" s="39"/>
      <c r="FZ30" s="40"/>
      <c r="GA30" s="40"/>
      <c r="GJ30" s="39"/>
      <c r="GK30" s="40"/>
      <c r="GL30" s="40"/>
      <c r="GU30" s="39"/>
      <c r="GV30" s="40"/>
      <c r="GW30" s="40"/>
    </row>
    <row r="31" spans="1:205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8"/>
      <c r="BC31" s="41"/>
      <c r="BD31" s="278"/>
      <c r="BE31" s="43"/>
      <c r="BF31" s="10"/>
      <c r="BG31" s="12"/>
      <c r="BI31" s="12"/>
      <c r="BJ31" s="7"/>
      <c r="BK31" s="8"/>
      <c r="BL31" s="8"/>
      <c r="BM31" s="8"/>
      <c r="BN31" s="41"/>
      <c r="BO31" s="45"/>
      <c r="BP31" s="43"/>
      <c r="BQ31" s="8"/>
      <c r="BR31" s="12"/>
      <c r="BT31" s="12"/>
      <c r="BU31" s="7"/>
      <c r="BV31" s="8"/>
      <c r="BW31" s="8"/>
      <c r="BX31" s="8"/>
      <c r="BY31" s="8"/>
      <c r="BZ31" s="41"/>
      <c r="CA31" s="278"/>
      <c r="CB31" s="43"/>
      <c r="CC31" s="10"/>
      <c r="CD31" s="12"/>
      <c r="CF31" s="12"/>
      <c r="CG31" s="7"/>
      <c r="CH31" s="8"/>
      <c r="CI31" s="8"/>
      <c r="CJ31" s="8"/>
      <c r="CK31" s="8"/>
      <c r="CL31" s="41"/>
      <c r="CM31" s="278"/>
      <c r="CN31" s="43"/>
      <c r="CO31" s="10"/>
      <c r="CP31" s="12"/>
      <c r="CR31" s="12"/>
      <c r="CS31" s="7"/>
      <c r="CT31" s="8"/>
      <c r="CU31" s="8"/>
      <c r="CV31" s="8"/>
      <c r="CW31" s="8"/>
      <c r="CX31" s="41"/>
      <c r="CY31" s="278"/>
      <c r="CZ31" s="43"/>
      <c r="DA31" s="10"/>
      <c r="DB31" s="12"/>
      <c r="DD31" s="12"/>
      <c r="DE31" s="7"/>
      <c r="DF31" s="8"/>
      <c r="DG31" s="8"/>
      <c r="DH31" s="8"/>
      <c r="DI31" s="8"/>
      <c r="DJ31" s="41"/>
      <c r="DK31" s="278"/>
      <c r="DL31" s="43"/>
      <c r="DM31" s="10"/>
      <c r="DN31" s="12"/>
      <c r="DV31" s="39"/>
      <c r="DW31" s="40"/>
      <c r="DX31" s="40"/>
      <c r="EG31" s="39"/>
      <c r="EH31" s="40"/>
      <c r="EI31" s="40"/>
      <c r="ER31" s="39"/>
      <c r="ES31" s="40"/>
      <c r="ET31" s="40"/>
      <c r="FC31" s="39"/>
      <c r="FD31" s="40"/>
      <c r="FE31" s="40"/>
      <c r="FN31" s="39"/>
      <c r="FO31" s="40"/>
      <c r="FP31" s="40"/>
      <c r="FY31" s="39"/>
      <c r="FZ31" s="40"/>
      <c r="GA31" s="40"/>
      <c r="GJ31" s="39"/>
      <c r="GK31" s="40"/>
      <c r="GL31" s="40"/>
      <c r="GU31" s="39"/>
      <c r="GV31" s="40"/>
      <c r="GW31" s="40"/>
    </row>
    <row r="32" spans="1:205" s="4" customFormat="1" ht="15.6" x14ac:dyDescent="0.3">
      <c r="A32" s="12"/>
      <c r="B32" s="145">
        <v>45662</v>
      </c>
      <c r="C32" s="141"/>
      <c r="D32" s="142"/>
      <c r="E32" s="792"/>
      <c r="F32" s="792"/>
      <c r="G32" s="143"/>
      <c r="H32" s="277"/>
      <c r="I32" s="144"/>
      <c r="J32" s="272">
        <f>J30-D32</f>
        <v>28922.629999999997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24921.33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0</v>
      </c>
      <c r="AI32" s="12"/>
      <c r="AK32" s="12"/>
      <c r="AL32" s="145">
        <v>45662</v>
      </c>
      <c r="AM32" s="141"/>
      <c r="AN32" s="142"/>
      <c r="AO32" s="142"/>
      <c r="AP32" s="142"/>
      <c r="AQ32" s="143"/>
      <c r="AR32" s="277"/>
      <c r="AS32" s="144"/>
      <c r="AT32" s="272">
        <f>AT30-AN32</f>
        <v>0</v>
      </c>
      <c r="AU32" s="12"/>
      <c r="AW32" s="12"/>
      <c r="AX32" s="145">
        <v>45662</v>
      </c>
      <c r="AY32" s="141"/>
      <c r="AZ32" s="142"/>
      <c r="BA32" s="142"/>
      <c r="BB32" s="142"/>
      <c r="BC32" s="143"/>
      <c r="BD32" s="277"/>
      <c r="BE32" s="144"/>
      <c r="BF32" s="272">
        <f>BF30-AZ32</f>
        <v>29921.33</v>
      </c>
      <c r="BG32" s="12"/>
      <c r="BI32" s="12"/>
      <c r="BJ32" s="44">
        <v>44962</v>
      </c>
      <c r="BK32" s="34"/>
      <c r="BL32" s="35"/>
      <c r="BM32" s="35"/>
      <c r="BN32" s="21"/>
      <c r="BO32" s="19"/>
      <c r="BP32" s="36"/>
      <c r="BQ32" s="37">
        <f>BQ30-BL32</f>
        <v>3011.0000000000036</v>
      </c>
      <c r="BR32" s="12"/>
      <c r="BT32" s="12"/>
      <c r="BU32" s="145">
        <v>45662</v>
      </c>
      <c r="BV32" s="141"/>
      <c r="BW32" s="142"/>
      <c r="BX32" s="142"/>
      <c r="BY32" s="142"/>
      <c r="BZ32" s="143"/>
      <c r="CA32" s="277"/>
      <c r="CB32" s="144"/>
      <c r="CC32" s="272">
        <f>CC30-BW32</f>
        <v>28922.629999999997</v>
      </c>
      <c r="CD32" s="12"/>
      <c r="CF32" s="12"/>
      <c r="CG32" s="145">
        <v>45662</v>
      </c>
      <c r="CH32" s="141"/>
      <c r="CI32" s="142"/>
      <c r="CJ32" s="142"/>
      <c r="CK32" s="142"/>
      <c r="CL32" s="143"/>
      <c r="CM32" s="277"/>
      <c r="CN32" s="144"/>
      <c r="CO32" s="272">
        <f>CO30-CI32</f>
        <v>23922.629999999997</v>
      </c>
      <c r="CP32" s="12"/>
      <c r="CR32" s="12"/>
      <c r="CS32" s="145">
        <v>45662</v>
      </c>
      <c r="CT32" s="141"/>
      <c r="CU32" s="142"/>
      <c r="CV32" s="142"/>
      <c r="CW32" s="142"/>
      <c r="CX32" s="143"/>
      <c r="CY32" s="277"/>
      <c r="CZ32" s="144"/>
      <c r="DA32" s="272">
        <f>DA30-CU32</f>
        <v>29921.33</v>
      </c>
      <c r="DB32" s="12"/>
      <c r="DD32" s="12"/>
      <c r="DE32" s="145">
        <v>45662</v>
      </c>
      <c r="DF32" s="141"/>
      <c r="DG32" s="142"/>
      <c r="DH32" s="142"/>
      <c r="DI32" s="142"/>
      <c r="DJ32" s="143"/>
      <c r="DK32" s="277"/>
      <c r="DL32" s="144"/>
      <c r="DM32" s="272">
        <f>DM30-DG32</f>
        <v>24921.329999999998</v>
      </c>
      <c r="DN32" s="12"/>
      <c r="DS32" s="4" t="s">
        <v>104</v>
      </c>
      <c r="DV32" s="39"/>
      <c r="DW32" s="40"/>
      <c r="DX32" s="40"/>
      <c r="EG32" s="39"/>
      <c r="EH32" s="40"/>
      <c r="EI32" s="40"/>
      <c r="ER32" s="39"/>
      <c r="ES32" s="40"/>
      <c r="ET32" s="40"/>
      <c r="FC32" s="39"/>
      <c r="FD32" s="40"/>
      <c r="FE32" s="40"/>
      <c r="FN32" s="39"/>
      <c r="FO32" s="40"/>
      <c r="FP32" s="40"/>
      <c r="FY32" s="39"/>
      <c r="FZ32" s="40"/>
      <c r="GA32" s="40"/>
      <c r="GJ32" s="39"/>
      <c r="GK32" s="40"/>
      <c r="GL32" s="40"/>
      <c r="GU32" s="39"/>
      <c r="GV32" s="40"/>
      <c r="GW32" s="40"/>
    </row>
    <row r="33" spans="1:205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8"/>
      <c r="BC33" s="41"/>
      <c r="BD33" s="278"/>
      <c r="BE33" s="43"/>
      <c r="BF33" s="10"/>
      <c r="BG33" s="12"/>
      <c r="BI33" s="12"/>
      <c r="BJ33" s="7"/>
      <c r="BK33" s="8"/>
      <c r="BL33" s="8"/>
      <c r="BM33" s="8"/>
      <c r="BN33" s="41"/>
      <c r="BO33" s="45"/>
      <c r="BP33" s="43"/>
      <c r="BQ33" s="8"/>
      <c r="BR33" s="12"/>
      <c r="BT33" s="12"/>
      <c r="BU33" s="7"/>
      <c r="BV33" s="8"/>
      <c r="BW33" s="8"/>
      <c r="BX33" s="8"/>
      <c r="BY33" s="8"/>
      <c r="BZ33" s="41"/>
      <c r="CA33" s="278"/>
      <c r="CB33" s="43"/>
      <c r="CC33" s="10"/>
      <c r="CD33" s="12"/>
      <c r="CF33" s="12"/>
      <c r="CG33" s="7"/>
      <c r="CH33" s="8"/>
      <c r="CI33" s="8"/>
      <c r="CJ33" s="8"/>
      <c r="CK33" s="8"/>
      <c r="CL33" s="41"/>
      <c r="CM33" s="278"/>
      <c r="CN33" s="43"/>
      <c r="CO33" s="10"/>
      <c r="CP33" s="12"/>
      <c r="CR33" s="12"/>
      <c r="CS33" s="7"/>
      <c r="CT33" s="8"/>
      <c r="CU33" s="8"/>
      <c r="CV33" s="8"/>
      <c r="CW33" s="8"/>
      <c r="CX33" s="41"/>
      <c r="CY33" s="278"/>
      <c r="CZ33" s="43"/>
      <c r="DA33" s="10"/>
      <c r="DB33" s="12"/>
      <c r="DD33" s="12"/>
      <c r="DE33" s="7"/>
      <c r="DF33" s="8"/>
      <c r="DG33" s="8"/>
      <c r="DH33" s="8"/>
      <c r="DI33" s="8"/>
      <c r="DJ33" s="41"/>
      <c r="DK33" s="278"/>
      <c r="DL33" s="43"/>
      <c r="DM33" s="10"/>
      <c r="DN33" s="12"/>
      <c r="DV33" s="39"/>
      <c r="DW33" s="40"/>
      <c r="DX33" s="40"/>
      <c r="EG33" s="39"/>
      <c r="EH33" s="40"/>
      <c r="EI33" s="40"/>
      <c r="ER33" s="39"/>
      <c r="ES33" s="40"/>
      <c r="ET33" s="40"/>
      <c r="FC33" s="39"/>
      <c r="FD33" s="40"/>
      <c r="FE33" s="40"/>
      <c r="FN33" s="39"/>
      <c r="FO33" s="40"/>
      <c r="FP33" s="40"/>
      <c r="FY33" s="39"/>
      <c r="FZ33" s="40"/>
      <c r="GA33" s="40"/>
      <c r="GJ33" s="39"/>
      <c r="GK33" s="40"/>
      <c r="GL33" s="40"/>
      <c r="GU33" s="39"/>
      <c r="GV33" s="40"/>
      <c r="GW33" s="40"/>
    </row>
    <row r="34" spans="1:205" s="4" customFormat="1" ht="15.6" x14ac:dyDescent="0.3">
      <c r="A34" s="12"/>
      <c r="B34" s="145">
        <v>45693</v>
      </c>
      <c r="C34" s="141"/>
      <c r="D34" s="142"/>
      <c r="E34" s="792"/>
      <c r="F34" s="792"/>
      <c r="G34" s="143"/>
      <c r="H34" s="277"/>
      <c r="I34" s="144"/>
      <c r="J34" s="272">
        <f>J32-D34</f>
        <v>28922.629999999997</v>
      </c>
      <c r="K34" s="12"/>
      <c r="M34" s="12"/>
      <c r="N34" s="145">
        <v>45693</v>
      </c>
      <c r="O34" s="141"/>
      <c r="P34" s="142"/>
      <c r="Q34" s="142"/>
      <c r="R34" s="142"/>
      <c r="S34" s="143"/>
      <c r="T34" s="277"/>
      <c r="U34" s="144"/>
      <c r="V34" s="272">
        <f>V32-P34</f>
        <v>24921.33</v>
      </c>
      <c r="W34" s="12"/>
      <c r="Y34" s="12"/>
      <c r="Z34" s="145">
        <v>45693</v>
      </c>
      <c r="AA34" s="141"/>
      <c r="AB34" s="142"/>
      <c r="AC34" s="142"/>
      <c r="AD34" s="142"/>
      <c r="AE34" s="143"/>
      <c r="AF34" s="277"/>
      <c r="AG34" s="144"/>
      <c r="AH34" s="272">
        <f>AH32-AB34</f>
        <v>0</v>
      </c>
      <c r="AI34" s="12"/>
      <c r="AK34" s="12"/>
      <c r="AL34" s="145">
        <v>45693</v>
      </c>
      <c r="AM34" s="141"/>
      <c r="AN34" s="142"/>
      <c r="AO34" s="142"/>
      <c r="AP34" s="142"/>
      <c r="AQ34" s="143"/>
      <c r="AR34" s="277"/>
      <c r="AS34" s="144"/>
      <c r="AT34" s="272">
        <f>AT32-AN34</f>
        <v>0</v>
      </c>
      <c r="AU34" s="12"/>
      <c r="AW34" s="12"/>
      <c r="AX34" s="145">
        <v>45693</v>
      </c>
      <c r="AY34" s="141"/>
      <c r="AZ34" s="142"/>
      <c r="BA34" s="142"/>
      <c r="BB34" s="142"/>
      <c r="BC34" s="143"/>
      <c r="BD34" s="277"/>
      <c r="BE34" s="144"/>
      <c r="BF34" s="272">
        <f>BF32-AZ34</f>
        <v>29921.33</v>
      </c>
      <c r="BG34" s="12"/>
      <c r="BI34" s="12"/>
      <c r="BJ34" s="44">
        <v>44990</v>
      </c>
      <c r="BK34" s="34"/>
      <c r="BL34" s="35"/>
      <c r="BM34" s="35"/>
      <c r="BN34" s="21"/>
      <c r="BO34" s="19"/>
      <c r="BP34" s="36"/>
      <c r="BQ34" s="37">
        <f>BQ32-BL34</f>
        <v>3011.0000000000036</v>
      </c>
      <c r="BR34" s="12"/>
      <c r="BT34" s="12"/>
      <c r="BU34" s="145">
        <v>45693</v>
      </c>
      <c r="BV34" s="141"/>
      <c r="BW34" s="142"/>
      <c r="BX34" s="142"/>
      <c r="BY34" s="142"/>
      <c r="BZ34" s="143"/>
      <c r="CA34" s="277"/>
      <c r="CB34" s="144"/>
      <c r="CC34" s="272">
        <f>CC32-BW34</f>
        <v>28922.629999999997</v>
      </c>
      <c r="CD34" s="12"/>
      <c r="CF34" s="12"/>
      <c r="CG34" s="145">
        <v>45693</v>
      </c>
      <c r="CH34" s="141"/>
      <c r="CI34" s="142"/>
      <c r="CJ34" s="142"/>
      <c r="CK34" s="142"/>
      <c r="CL34" s="143"/>
      <c r="CM34" s="277"/>
      <c r="CN34" s="144"/>
      <c r="CO34" s="272">
        <f>CO32-CI34</f>
        <v>23922.629999999997</v>
      </c>
      <c r="CP34" s="12"/>
      <c r="CR34" s="12"/>
      <c r="CS34" s="145">
        <v>45693</v>
      </c>
      <c r="CT34" s="141"/>
      <c r="CU34" s="142"/>
      <c r="CV34" s="142"/>
      <c r="CW34" s="142"/>
      <c r="CX34" s="143"/>
      <c r="CY34" s="277"/>
      <c r="CZ34" s="144"/>
      <c r="DA34" s="272">
        <f>DA32-CU34</f>
        <v>29921.33</v>
      </c>
      <c r="DB34" s="12"/>
      <c r="DD34" s="12"/>
      <c r="DE34" s="145">
        <v>45693</v>
      </c>
      <c r="DF34" s="141"/>
      <c r="DG34" s="142"/>
      <c r="DH34" s="142"/>
      <c r="DI34" s="142"/>
      <c r="DJ34" s="143"/>
      <c r="DK34" s="277"/>
      <c r="DL34" s="144"/>
      <c r="DM34" s="272">
        <f>DM32-DG34</f>
        <v>24921.329999999998</v>
      </c>
      <c r="DN34" s="12"/>
      <c r="DV34" s="39"/>
      <c r="DW34" s="40"/>
      <c r="DX34" s="40"/>
      <c r="EG34" s="39"/>
      <c r="EH34" s="40"/>
      <c r="EI34" s="40"/>
      <c r="ER34" s="39"/>
      <c r="ES34" s="40"/>
      <c r="ET34" s="40"/>
      <c r="FC34" s="39"/>
      <c r="FD34" s="40"/>
      <c r="FE34" s="40"/>
      <c r="FN34" s="39"/>
      <c r="FO34" s="40"/>
      <c r="FP34" s="40"/>
      <c r="FY34" s="39"/>
      <c r="FZ34" s="40"/>
      <c r="GA34" s="40"/>
      <c r="GJ34" s="39"/>
      <c r="GK34" s="40"/>
      <c r="GL34" s="40"/>
      <c r="GU34" s="39"/>
      <c r="GV34" s="40"/>
      <c r="GW34" s="40"/>
    </row>
    <row r="35" spans="1:205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8"/>
      <c r="BC35" s="41"/>
      <c r="BD35" s="278"/>
      <c r="BE35" s="43"/>
      <c r="BF35" s="10"/>
      <c r="BG35" s="12"/>
      <c r="BI35" s="12"/>
      <c r="BJ35" s="7"/>
      <c r="BK35" s="8"/>
      <c r="BL35" s="8"/>
      <c r="BM35" s="8"/>
      <c r="BN35" s="41"/>
      <c r="BO35" s="45"/>
      <c r="BP35" s="43"/>
      <c r="BQ35" s="8"/>
      <c r="BR35" s="12"/>
      <c r="BT35" s="12"/>
      <c r="BU35" s="7"/>
      <c r="BV35" s="8"/>
      <c r="BW35" s="8"/>
      <c r="BX35" s="8"/>
      <c r="BY35" s="8"/>
      <c r="BZ35" s="41"/>
      <c r="CA35" s="278"/>
      <c r="CB35" s="43"/>
      <c r="CC35" s="10"/>
      <c r="CD35" s="12"/>
      <c r="CF35" s="12"/>
      <c r="CG35" s="7"/>
      <c r="CH35" s="8"/>
      <c r="CI35" s="8"/>
      <c r="CJ35" s="8"/>
      <c r="CK35" s="8"/>
      <c r="CL35" s="41"/>
      <c r="CM35" s="278"/>
      <c r="CN35" s="43"/>
      <c r="CO35" s="10"/>
      <c r="CP35" s="12"/>
      <c r="CR35" s="12"/>
      <c r="CS35" s="7"/>
      <c r="CT35" s="8"/>
      <c r="CU35" s="8"/>
      <c r="CV35" s="8"/>
      <c r="CW35" s="8"/>
      <c r="CX35" s="41"/>
      <c r="CY35" s="278"/>
      <c r="CZ35" s="43"/>
      <c r="DA35" s="10"/>
      <c r="DB35" s="12"/>
      <c r="DD35" s="12"/>
      <c r="DE35" s="7"/>
      <c r="DF35" s="8"/>
      <c r="DG35" s="8"/>
      <c r="DH35" s="8"/>
      <c r="DI35" s="8"/>
      <c r="DJ35" s="41"/>
      <c r="DK35" s="278"/>
      <c r="DL35" s="43"/>
      <c r="DM35" s="10"/>
      <c r="DN35" s="12"/>
      <c r="DV35" s="39"/>
      <c r="DW35" s="40"/>
      <c r="DX35" s="40"/>
      <c r="EG35" s="39"/>
      <c r="EH35" s="40"/>
      <c r="EI35" s="40"/>
      <c r="ER35" s="39"/>
      <c r="ES35" s="40"/>
      <c r="ET35" s="40"/>
      <c r="FC35" s="39"/>
      <c r="FD35" s="40"/>
      <c r="FE35" s="40"/>
      <c r="FN35" s="39"/>
      <c r="FO35" s="40"/>
      <c r="FP35" s="40"/>
      <c r="FY35" s="39"/>
      <c r="FZ35" s="40"/>
      <c r="GA35" s="40"/>
      <c r="GJ35" s="39"/>
      <c r="GK35" s="40"/>
      <c r="GL35" s="40"/>
      <c r="GU35" s="39"/>
      <c r="GV35" s="40"/>
      <c r="GW35" s="40"/>
    </row>
    <row r="36" spans="1:205" s="4" customFormat="1" ht="15.6" x14ac:dyDescent="0.3">
      <c r="A36" s="12"/>
      <c r="B36" s="145">
        <v>45721</v>
      </c>
      <c r="C36" s="141"/>
      <c r="D36" s="142"/>
      <c r="E36" s="792"/>
      <c r="F36" s="792"/>
      <c r="G36" s="143"/>
      <c r="H36" s="277"/>
      <c r="I36" s="144"/>
      <c r="J36" s="272">
        <f>J34-D36</f>
        <v>28922.629999999997</v>
      </c>
      <c r="K36" s="12"/>
      <c r="M36" s="12"/>
      <c r="N36" s="145">
        <v>45721</v>
      </c>
      <c r="O36" s="141"/>
      <c r="P36" s="142"/>
      <c r="Q36" s="142"/>
      <c r="R36" s="142"/>
      <c r="S36" s="143"/>
      <c r="T36" s="277"/>
      <c r="U36" s="144"/>
      <c r="V36" s="272">
        <f>V34-P36</f>
        <v>24921.33</v>
      </c>
      <c r="W36" s="12"/>
      <c r="Y36" s="12"/>
      <c r="Z36" s="145">
        <v>45721</v>
      </c>
      <c r="AA36" s="141"/>
      <c r="AB36" s="142"/>
      <c r="AC36" s="142"/>
      <c r="AD36" s="142"/>
      <c r="AE36" s="143"/>
      <c r="AF36" s="277"/>
      <c r="AG36" s="144"/>
      <c r="AH36" s="272">
        <f>AH34-AB36</f>
        <v>0</v>
      </c>
      <c r="AI36" s="12"/>
      <c r="AK36" s="12"/>
      <c r="AL36" s="145">
        <v>45721</v>
      </c>
      <c r="AM36" s="141"/>
      <c r="AN36" s="142"/>
      <c r="AO36" s="142"/>
      <c r="AP36" s="142"/>
      <c r="AQ36" s="143"/>
      <c r="AR36" s="277"/>
      <c r="AS36" s="144"/>
      <c r="AT36" s="272">
        <f>AT34-AN36</f>
        <v>0</v>
      </c>
      <c r="AU36" s="12"/>
      <c r="AW36" s="12"/>
      <c r="AX36" s="145">
        <v>45721</v>
      </c>
      <c r="AY36" s="141"/>
      <c r="AZ36" s="142"/>
      <c r="BA36" s="142"/>
      <c r="BB36" s="142"/>
      <c r="BC36" s="143"/>
      <c r="BD36" s="277"/>
      <c r="BE36" s="144"/>
      <c r="BF36" s="272">
        <f>BF34-AZ36</f>
        <v>29921.33</v>
      </c>
      <c r="BG36" s="12"/>
      <c r="BI36" s="12"/>
      <c r="BJ36" s="44">
        <v>45021</v>
      </c>
      <c r="BK36" s="34"/>
      <c r="BL36" s="35"/>
      <c r="BM36" s="35"/>
      <c r="BN36" s="21"/>
      <c r="BO36" s="19"/>
      <c r="BP36" s="36"/>
      <c r="BQ36" s="37">
        <f>BQ34-BL36</f>
        <v>3011.0000000000036</v>
      </c>
      <c r="BR36" s="12"/>
      <c r="BT36" s="12"/>
      <c r="BU36" s="145">
        <v>45721</v>
      </c>
      <c r="BV36" s="141"/>
      <c r="BW36" s="142"/>
      <c r="BX36" s="142"/>
      <c r="BY36" s="142"/>
      <c r="BZ36" s="143"/>
      <c r="CA36" s="277"/>
      <c r="CB36" s="144"/>
      <c r="CC36" s="272">
        <f>CC34-BW36</f>
        <v>28922.629999999997</v>
      </c>
      <c r="CD36" s="12"/>
      <c r="CF36" s="12"/>
      <c r="CG36" s="145">
        <v>45721</v>
      </c>
      <c r="CH36" s="141"/>
      <c r="CI36" s="142"/>
      <c r="CJ36" s="142"/>
      <c r="CK36" s="142"/>
      <c r="CL36" s="143"/>
      <c r="CM36" s="277"/>
      <c r="CN36" s="144"/>
      <c r="CO36" s="272">
        <f>CO34-CI36</f>
        <v>23922.629999999997</v>
      </c>
      <c r="CP36" s="12"/>
      <c r="CR36" s="12"/>
      <c r="CS36" s="145">
        <v>45721</v>
      </c>
      <c r="CT36" s="141"/>
      <c r="CU36" s="142"/>
      <c r="CV36" s="142"/>
      <c r="CW36" s="142"/>
      <c r="CX36" s="143"/>
      <c r="CY36" s="277"/>
      <c r="CZ36" s="144"/>
      <c r="DA36" s="272">
        <f>DA34-CU36</f>
        <v>29921.33</v>
      </c>
      <c r="DB36" s="12"/>
      <c r="DD36" s="12"/>
      <c r="DE36" s="145">
        <v>45721</v>
      </c>
      <c r="DF36" s="141"/>
      <c r="DG36" s="142"/>
      <c r="DH36" s="142"/>
      <c r="DI36" s="142"/>
      <c r="DJ36" s="143"/>
      <c r="DK36" s="277"/>
      <c r="DL36" s="144"/>
      <c r="DM36" s="272">
        <f>DM34-DG36</f>
        <v>24921.329999999998</v>
      </c>
      <c r="DN36" s="12"/>
      <c r="DP36" s="40"/>
      <c r="DQ36" s="40"/>
      <c r="DR36" s="40"/>
      <c r="DZ36" s="39"/>
      <c r="EA36" s="40"/>
      <c r="EB36" s="40"/>
      <c r="EK36" s="39"/>
      <c r="EL36" s="40"/>
      <c r="EM36" s="40"/>
      <c r="EV36" s="39"/>
      <c r="EW36" s="40"/>
      <c r="EX36" s="40"/>
      <c r="FG36" s="39"/>
      <c r="FH36" s="40"/>
      <c r="FI36" s="40"/>
    </row>
    <row r="37" spans="1:205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8"/>
      <c r="BC37" s="41"/>
      <c r="BD37" s="278"/>
      <c r="BE37" s="43"/>
      <c r="BF37" s="10"/>
      <c r="BG37" s="12"/>
      <c r="BI37" s="12"/>
      <c r="BJ37" s="7"/>
      <c r="BK37" s="8"/>
      <c r="BL37" s="8"/>
      <c r="BM37" s="8"/>
      <c r="BN37" s="41"/>
      <c r="BO37" s="45"/>
      <c r="BP37" s="43"/>
      <c r="BQ37" s="8"/>
      <c r="BR37" s="12"/>
      <c r="BT37" s="12"/>
      <c r="BU37" s="7"/>
      <c r="BV37" s="8"/>
      <c r="BW37" s="8"/>
      <c r="BX37" s="8"/>
      <c r="BY37" s="8"/>
      <c r="BZ37" s="41"/>
      <c r="CA37" s="278"/>
      <c r="CB37" s="43"/>
      <c r="CC37" s="10"/>
      <c r="CD37" s="12"/>
      <c r="CF37" s="12"/>
      <c r="CG37" s="7"/>
      <c r="CH37" s="8"/>
      <c r="CI37" s="8"/>
      <c r="CJ37" s="8"/>
      <c r="CK37" s="8"/>
      <c r="CL37" s="41"/>
      <c r="CM37" s="278"/>
      <c r="CN37" s="43"/>
      <c r="CO37" s="10"/>
      <c r="CP37" s="12"/>
      <c r="CR37" s="12"/>
      <c r="CS37" s="7"/>
      <c r="CT37" s="8"/>
      <c r="CU37" s="8"/>
      <c r="CV37" s="8"/>
      <c r="CW37" s="8"/>
      <c r="CX37" s="41"/>
      <c r="CY37" s="278"/>
      <c r="CZ37" s="43"/>
      <c r="DA37" s="10"/>
      <c r="DB37" s="12"/>
      <c r="DD37" s="12"/>
      <c r="DE37" s="7"/>
      <c r="DF37" s="8"/>
      <c r="DG37" s="8"/>
      <c r="DH37" s="8"/>
      <c r="DI37" s="8"/>
      <c r="DJ37" s="41"/>
      <c r="DK37" s="278"/>
      <c r="DL37" s="43"/>
      <c r="DM37" s="10"/>
      <c r="DN37" s="12"/>
      <c r="DP37" s="40"/>
      <c r="DQ37" s="40"/>
      <c r="DR37" s="40"/>
      <c r="DZ37" s="39"/>
      <c r="EA37" s="40"/>
      <c r="EB37" s="40"/>
      <c r="EK37" s="39"/>
      <c r="EL37" s="40"/>
      <c r="EM37" s="40"/>
      <c r="EV37" s="39"/>
      <c r="EW37" s="40"/>
      <c r="EX37" s="40"/>
      <c r="FG37" s="39"/>
      <c r="FH37" s="40"/>
      <c r="FI37" s="40"/>
    </row>
    <row r="38" spans="1:205" s="4" customFormat="1" ht="15.6" x14ac:dyDescent="0.3">
      <c r="A38" s="12"/>
      <c r="B38" s="145">
        <v>45752</v>
      </c>
      <c r="C38" s="141"/>
      <c r="D38" s="142"/>
      <c r="E38" s="792"/>
      <c r="F38" s="792"/>
      <c r="G38" s="143"/>
      <c r="H38" s="277"/>
      <c r="I38" s="144"/>
      <c r="J38" s="272">
        <f>J36-D38</f>
        <v>28922.629999999997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24921.33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0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0</v>
      </c>
      <c r="AU38" s="12"/>
      <c r="AW38" s="12"/>
      <c r="AX38" s="145">
        <v>45752</v>
      </c>
      <c r="AY38" s="141"/>
      <c r="AZ38" s="142"/>
      <c r="BA38" s="142"/>
      <c r="BB38" s="142"/>
      <c r="BC38" s="143"/>
      <c r="BD38" s="277"/>
      <c r="BE38" s="144"/>
      <c r="BF38" s="272">
        <f>BF36-AZ38</f>
        <v>29921.33</v>
      </c>
      <c r="BG38" s="12"/>
      <c r="BI38" s="12"/>
      <c r="BJ38" s="44">
        <v>45051</v>
      </c>
      <c r="BK38" s="34"/>
      <c r="BL38" s="35"/>
      <c r="BM38" s="35"/>
      <c r="BN38" s="21"/>
      <c r="BO38" s="19"/>
      <c r="BP38" s="36"/>
      <c r="BQ38" s="37">
        <f>BQ36-BL38</f>
        <v>3011.0000000000036</v>
      </c>
      <c r="BR38" s="12"/>
      <c r="BT38" s="12"/>
      <c r="BU38" s="145">
        <v>45752</v>
      </c>
      <c r="BV38" s="141"/>
      <c r="BW38" s="142"/>
      <c r="BX38" s="142"/>
      <c r="BY38" s="142"/>
      <c r="BZ38" s="143"/>
      <c r="CA38" s="277"/>
      <c r="CB38" s="144"/>
      <c r="CC38" s="272">
        <f>CC36-BW38</f>
        <v>28922.629999999997</v>
      </c>
      <c r="CD38" s="12"/>
      <c r="CF38" s="12"/>
      <c r="CG38" s="145">
        <v>45752</v>
      </c>
      <c r="CH38" s="141"/>
      <c r="CI38" s="142"/>
      <c r="CJ38" s="142"/>
      <c r="CK38" s="142"/>
      <c r="CL38" s="143"/>
      <c r="CM38" s="277"/>
      <c r="CN38" s="144"/>
      <c r="CO38" s="272">
        <f>CO36-CI38</f>
        <v>23922.629999999997</v>
      </c>
      <c r="CP38" s="12"/>
      <c r="CR38" s="12"/>
      <c r="CS38" s="145">
        <v>45752</v>
      </c>
      <c r="CT38" s="141"/>
      <c r="CU38" s="142"/>
      <c r="CV38" s="142"/>
      <c r="CW38" s="142"/>
      <c r="CX38" s="143"/>
      <c r="CY38" s="277"/>
      <c r="CZ38" s="144"/>
      <c r="DA38" s="272">
        <f>DA36-CU38</f>
        <v>29921.33</v>
      </c>
      <c r="DB38" s="12"/>
      <c r="DD38" s="12"/>
      <c r="DE38" s="145">
        <v>45752</v>
      </c>
      <c r="DF38" s="141"/>
      <c r="DG38" s="142"/>
      <c r="DH38" s="142"/>
      <c r="DI38" s="142"/>
      <c r="DJ38" s="143"/>
      <c r="DK38" s="277"/>
      <c r="DL38" s="144"/>
      <c r="DM38" s="272">
        <f>DM36-DG38</f>
        <v>24921.329999999998</v>
      </c>
      <c r="DN38" s="12"/>
      <c r="DP38" s="40"/>
      <c r="DQ38" s="40"/>
      <c r="DR38" s="40"/>
      <c r="DZ38" s="39"/>
      <c r="EA38" s="40"/>
      <c r="EB38" s="40"/>
      <c r="EK38" s="39"/>
      <c r="EL38" s="40"/>
      <c r="EM38" s="40"/>
      <c r="EV38" s="39"/>
      <c r="EW38" s="40"/>
      <c r="EX38" s="40"/>
      <c r="FG38" s="39"/>
      <c r="FH38" s="40"/>
      <c r="FI38" s="40"/>
    </row>
    <row r="39" spans="1:205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8"/>
      <c r="BC39" s="41"/>
      <c r="BD39" s="278"/>
      <c r="BE39" s="43"/>
      <c r="BF39" s="10"/>
      <c r="BG39" s="12"/>
      <c r="BI39" s="12"/>
      <c r="BJ39" s="7"/>
      <c r="BK39" s="8"/>
      <c r="BL39" s="8"/>
      <c r="BM39" s="8"/>
      <c r="BN39" s="41"/>
      <c r="BO39" s="45"/>
      <c r="BP39" s="43"/>
      <c r="BQ39" s="8"/>
      <c r="BR39" s="12"/>
      <c r="BT39" s="12"/>
      <c r="BU39" s="7"/>
      <c r="BV39" s="8"/>
      <c r="BW39" s="8"/>
      <c r="BX39" s="8"/>
      <c r="BY39" s="8"/>
      <c r="BZ39" s="41"/>
      <c r="CA39" s="278"/>
      <c r="CB39" s="43"/>
      <c r="CC39" s="10"/>
      <c r="CD39" s="12"/>
      <c r="CF39" s="12"/>
      <c r="CG39" s="7"/>
      <c r="CH39" s="8"/>
      <c r="CI39" s="8"/>
      <c r="CJ39" s="8"/>
      <c r="CK39" s="8"/>
      <c r="CL39" s="41"/>
      <c r="CM39" s="278"/>
      <c r="CN39" s="43"/>
      <c r="CO39" s="10"/>
      <c r="CP39" s="12"/>
      <c r="CR39" s="12"/>
      <c r="CS39" s="7"/>
      <c r="CT39" s="8"/>
      <c r="CU39" s="8"/>
      <c r="CV39" s="8"/>
      <c r="CW39" s="8"/>
      <c r="CX39" s="41"/>
      <c r="CY39" s="278"/>
      <c r="CZ39" s="43"/>
      <c r="DA39" s="10"/>
      <c r="DB39" s="12"/>
      <c r="DD39" s="12"/>
      <c r="DE39" s="7"/>
      <c r="DF39" s="8"/>
      <c r="DG39" s="8"/>
      <c r="DH39" s="8"/>
      <c r="DI39" s="8"/>
      <c r="DJ39" s="41"/>
      <c r="DK39" s="278"/>
      <c r="DL39" s="43"/>
      <c r="DM39" s="10"/>
      <c r="DN39" s="12"/>
      <c r="DV39" s="39"/>
      <c r="DW39" s="40"/>
      <c r="DX39" s="40"/>
    </row>
    <row r="40" spans="1:205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28922.629999999997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24921.33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0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0</v>
      </c>
      <c r="AU40" s="12"/>
      <c r="AW40" s="12"/>
      <c r="AX40" s="145"/>
      <c r="AY40" s="146"/>
      <c r="AZ40" s="147"/>
      <c r="BA40" s="792"/>
      <c r="BB40" s="792"/>
      <c r="BC40" s="143"/>
      <c r="BD40" s="277"/>
      <c r="BE40" s="144"/>
      <c r="BF40" s="272">
        <f>BF38-AZ40</f>
        <v>29921.33</v>
      </c>
      <c r="BG40" s="12"/>
      <c r="BI40" s="12"/>
      <c r="BJ40" s="44" t="s">
        <v>22</v>
      </c>
      <c r="BK40" s="123"/>
      <c r="BL40" s="124"/>
      <c r="BM40" s="124"/>
      <c r="BN40" s="21"/>
      <c r="BO40" s="19"/>
      <c r="BP40" s="36"/>
      <c r="BQ40" s="125">
        <f>BQ36-BL40</f>
        <v>3011.0000000000036</v>
      </c>
      <c r="BR40" s="12"/>
      <c r="BT40" s="12"/>
      <c r="BU40" s="145"/>
      <c r="BV40" s="146"/>
      <c r="BW40" s="147"/>
      <c r="BX40" s="792"/>
      <c r="BY40" s="792"/>
      <c r="BZ40" s="143"/>
      <c r="CA40" s="277"/>
      <c r="CB40" s="144"/>
      <c r="CC40" s="272">
        <f>CC38-BW40</f>
        <v>28922.629999999997</v>
      </c>
      <c r="CD40" s="12"/>
      <c r="CF40" s="12"/>
      <c r="CG40" s="145"/>
      <c r="CH40" s="146"/>
      <c r="CI40" s="147"/>
      <c r="CJ40" s="792"/>
      <c r="CK40" s="792"/>
      <c r="CL40" s="143"/>
      <c r="CM40" s="277"/>
      <c r="CN40" s="144"/>
      <c r="CO40" s="272">
        <f>CO38-CI40</f>
        <v>23922.629999999997</v>
      </c>
      <c r="CP40" s="12"/>
      <c r="CR40" s="12"/>
      <c r="CS40" s="145"/>
      <c r="CT40" s="146"/>
      <c r="CU40" s="147"/>
      <c r="CV40" s="792"/>
      <c r="CW40" s="792"/>
      <c r="CX40" s="143"/>
      <c r="CY40" s="277"/>
      <c r="CZ40" s="144"/>
      <c r="DA40" s="272">
        <f>DA38-CU40</f>
        <v>29921.33</v>
      </c>
      <c r="DB40" s="12"/>
      <c r="DD40" s="12"/>
      <c r="DE40" s="145"/>
      <c r="DF40" s="146"/>
      <c r="DG40" s="147"/>
      <c r="DH40" s="792"/>
      <c r="DI40" s="792"/>
      <c r="DJ40" s="143"/>
      <c r="DK40" s="277"/>
      <c r="DL40" s="144"/>
      <c r="DM40" s="272">
        <f>DM38-DG40</f>
        <v>24921.329999999998</v>
      </c>
      <c r="DN40" s="12"/>
      <c r="DV40" s="39"/>
      <c r="DW40" s="40"/>
      <c r="DX40" s="40"/>
    </row>
    <row r="41" spans="1:205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8"/>
      <c r="BC41" s="41"/>
      <c r="BD41" s="278"/>
      <c r="BE41" s="43"/>
      <c r="BF41" s="10"/>
      <c r="BG41" s="12"/>
      <c r="BI41" s="12"/>
      <c r="BJ41" s="7"/>
      <c r="BK41" s="8"/>
      <c r="BL41" s="8"/>
      <c r="BM41" s="8"/>
      <c r="BN41" s="41"/>
      <c r="BO41" s="45"/>
      <c r="BP41" s="43"/>
      <c r="BQ41" s="8"/>
      <c r="BR41" s="12"/>
      <c r="BT41" s="12"/>
      <c r="BU41" s="7"/>
      <c r="BV41" s="8"/>
      <c r="BW41" s="8"/>
      <c r="BX41" s="8"/>
      <c r="BY41" s="8"/>
      <c r="BZ41" s="41"/>
      <c r="CA41" s="278"/>
      <c r="CB41" s="43"/>
      <c r="CC41" s="10"/>
      <c r="CD41" s="12"/>
      <c r="CF41" s="12"/>
      <c r="CG41" s="7"/>
      <c r="CH41" s="8"/>
      <c r="CI41" s="8"/>
      <c r="CJ41" s="8"/>
      <c r="CK41" s="8"/>
      <c r="CL41" s="41"/>
      <c r="CM41" s="278"/>
      <c r="CN41" s="43"/>
      <c r="CO41" s="10"/>
      <c r="CP41" s="12"/>
      <c r="CR41" s="12"/>
      <c r="CS41" s="7"/>
      <c r="CT41" s="8"/>
      <c r="CU41" s="8"/>
      <c r="CV41" s="8"/>
      <c r="CW41" s="8"/>
      <c r="CX41" s="41"/>
      <c r="CY41" s="278"/>
      <c r="CZ41" s="43"/>
      <c r="DA41" s="10"/>
      <c r="DB41" s="12"/>
      <c r="DD41" s="12"/>
      <c r="DE41" s="7"/>
      <c r="DF41" s="8"/>
      <c r="DG41" s="8"/>
      <c r="DH41" s="8"/>
      <c r="DI41" s="8"/>
      <c r="DJ41" s="41"/>
      <c r="DK41" s="278"/>
      <c r="DL41" s="43"/>
      <c r="DM41" s="10"/>
      <c r="DN41" s="12"/>
      <c r="DV41" s="39"/>
      <c r="DW41" s="40"/>
      <c r="DX41" s="40"/>
    </row>
    <row r="42" spans="1:205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35"/>
      <c r="BC42" s="21"/>
      <c r="BD42" s="280"/>
      <c r="BE42" s="36"/>
      <c r="BF42" s="36"/>
      <c r="BG42" s="12"/>
      <c r="BI42" s="12"/>
      <c r="BJ42" s="47" t="s">
        <v>22</v>
      </c>
      <c r="BK42" s="34"/>
      <c r="BL42" s="35"/>
      <c r="BM42" s="35"/>
      <c r="BN42" s="21"/>
      <c r="BO42" s="19"/>
      <c r="BP42" s="36"/>
      <c r="BQ42" s="37">
        <f>BQ38-BL42</f>
        <v>3011.0000000000036</v>
      </c>
      <c r="BR42" s="12"/>
      <c r="BT42" s="12"/>
      <c r="BU42" s="47" t="s">
        <v>22</v>
      </c>
      <c r="BV42" s="34"/>
      <c r="BW42" s="35"/>
      <c r="BX42" s="35"/>
      <c r="BY42" s="35"/>
      <c r="BZ42" s="21"/>
      <c r="CA42" s="280"/>
      <c r="CB42" s="36"/>
      <c r="CC42" s="36"/>
      <c r="CD42" s="12"/>
      <c r="CF42" s="12"/>
      <c r="CG42" s="47" t="s">
        <v>22</v>
      </c>
      <c r="CH42" s="34"/>
      <c r="CI42" s="35"/>
      <c r="CJ42" s="35"/>
      <c r="CK42" s="35"/>
      <c r="CL42" s="21"/>
      <c r="CM42" s="280"/>
      <c r="CN42" s="36"/>
      <c r="CO42" s="36"/>
      <c r="CP42" s="12"/>
      <c r="CR42" s="12"/>
      <c r="CS42" s="47" t="s">
        <v>22</v>
      </c>
      <c r="CT42" s="34"/>
      <c r="CU42" s="35"/>
      <c r="CV42" s="35"/>
      <c r="CW42" s="35"/>
      <c r="CX42" s="21"/>
      <c r="CY42" s="280"/>
      <c r="CZ42" s="36"/>
      <c r="DA42" s="36"/>
      <c r="DB42" s="12"/>
      <c r="DD42" s="12"/>
      <c r="DE42" s="47" t="s">
        <v>22</v>
      </c>
      <c r="DF42" s="34"/>
      <c r="DG42" s="35"/>
      <c r="DH42" s="35"/>
      <c r="DI42" s="35"/>
      <c r="DJ42" s="21"/>
      <c r="DK42" s="280"/>
      <c r="DL42" s="36"/>
      <c r="DM42" s="36"/>
      <c r="DN42" s="12"/>
      <c r="DV42" s="39"/>
      <c r="DW42" s="40"/>
      <c r="DX42" s="40"/>
    </row>
    <row r="43" spans="1:205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8"/>
      <c r="BC43" s="41"/>
      <c r="BD43" s="278"/>
      <c r="BE43" s="43"/>
      <c r="BF43" s="10"/>
      <c r="BG43" s="12"/>
      <c r="BI43" s="12"/>
      <c r="BJ43" s="7"/>
      <c r="BK43" s="8"/>
      <c r="BL43" s="8"/>
      <c r="BM43" s="8"/>
      <c r="BN43" s="41"/>
      <c r="BO43" s="45"/>
      <c r="BP43" s="43"/>
      <c r="BQ43" s="8"/>
      <c r="BR43" s="12"/>
      <c r="BT43" s="12"/>
      <c r="BU43" s="7"/>
      <c r="BV43" s="8"/>
      <c r="BW43" s="8"/>
      <c r="BX43" s="8"/>
      <c r="BY43" s="8"/>
      <c r="BZ43" s="41"/>
      <c r="CA43" s="278"/>
      <c r="CB43" s="43"/>
      <c r="CC43" s="10"/>
      <c r="CD43" s="12"/>
      <c r="CF43" s="12"/>
      <c r="CG43" s="7"/>
      <c r="CH43" s="8"/>
      <c r="CI43" s="8"/>
      <c r="CJ43" s="8"/>
      <c r="CK43" s="8"/>
      <c r="CL43" s="41"/>
      <c r="CM43" s="278"/>
      <c r="CN43" s="43"/>
      <c r="CO43" s="10"/>
      <c r="CP43" s="12"/>
      <c r="CR43" s="12"/>
      <c r="CS43" s="7"/>
      <c r="CT43" s="8"/>
      <c r="CU43" s="8"/>
      <c r="CV43" s="8"/>
      <c r="CW43" s="8"/>
      <c r="CX43" s="41"/>
      <c r="CY43" s="278"/>
      <c r="CZ43" s="43"/>
      <c r="DA43" s="10"/>
      <c r="DB43" s="12"/>
      <c r="DD43" s="12"/>
      <c r="DE43" s="7"/>
      <c r="DF43" s="8"/>
      <c r="DG43" s="8"/>
      <c r="DH43" s="8"/>
      <c r="DI43" s="8"/>
      <c r="DJ43" s="41"/>
      <c r="DK43" s="278"/>
      <c r="DL43" s="43"/>
      <c r="DM43" s="10"/>
      <c r="DN43" s="12"/>
      <c r="DV43" s="39"/>
      <c r="DW43" s="40"/>
      <c r="DX43" s="40"/>
    </row>
    <row r="44" spans="1:205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28922.629999999997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24921.33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0</v>
      </c>
      <c r="AI44" s="12"/>
      <c r="AK44" s="12"/>
      <c r="AL44" s="145" t="s">
        <v>78</v>
      </c>
      <c r="AM44" s="141"/>
      <c r="AN44" s="142"/>
      <c r="AO44" s="142"/>
      <c r="AP44" s="142"/>
      <c r="AQ44" s="143"/>
      <c r="AR44" s="277"/>
      <c r="AS44" s="144"/>
      <c r="AT44" s="272">
        <f>AT40-AN44</f>
        <v>0</v>
      </c>
      <c r="AU44" s="12"/>
      <c r="AW44" s="12"/>
      <c r="AX44" s="145" t="s">
        <v>78</v>
      </c>
      <c r="AY44" s="141"/>
      <c r="AZ44" s="142"/>
      <c r="BA44" s="142"/>
      <c r="BB44" s="142"/>
      <c r="BC44" s="143"/>
      <c r="BD44" s="277"/>
      <c r="BE44" s="144"/>
      <c r="BF44" s="272">
        <f>BF40-AZ44</f>
        <v>29921.33</v>
      </c>
      <c r="BG44" s="12"/>
      <c r="BI44" s="12"/>
      <c r="BJ44" s="44" t="s">
        <v>74</v>
      </c>
      <c r="BK44" s="34"/>
      <c r="BL44" s="35"/>
      <c r="BM44" s="35"/>
      <c r="BN44" s="21"/>
      <c r="BO44" s="19"/>
      <c r="BP44" s="36"/>
      <c r="BQ44" s="37">
        <f>BQ42-BL44</f>
        <v>3011.0000000000036</v>
      </c>
      <c r="BR44" s="12"/>
      <c r="BT44" s="12"/>
      <c r="BU44" s="145" t="s">
        <v>78</v>
      </c>
      <c r="BV44" s="141"/>
      <c r="BW44" s="142"/>
      <c r="BX44" s="142"/>
      <c r="BY44" s="142"/>
      <c r="BZ44" s="143"/>
      <c r="CA44" s="277"/>
      <c r="CB44" s="144"/>
      <c r="CC44" s="272">
        <f>CC40-BW44</f>
        <v>28922.629999999997</v>
      </c>
      <c r="CD44" s="12"/>
      <c r="CF44" s="12"/>
      <c r="CG44" s="145" t="s">
        <v>78</v>
      </c>
      <c r="CH44" s="141"/>
      <c r="CI44" s="142"/>
      <c r="CJ44" s="142"/>
      <c r="CK44" s="142"/>
      <c r="CL44" s="143"/>
      <c r="CM44" s="277"/>
      <c r="CN44" s="144"/>
      <c r="CO44" s="272">
        <f>CO40-CI44</f>
        <v>23922.629999999997</v>
      </c>
      <c r="CP44" s="12"/>
      <c r="CR44" s="12"/>
      <c r="CS44" s="145" t="s">
        <v>78</v>
      </c>
      <c r="CT44" s="141"/>
      <c r="CU44" s="142"/>
      <c r="CV44" s="142"/>
      <c r="CW44" s="142"/>
      <c r="CX44" s="143"/>
      <c r="CY44" s="277"/>
      <c r="CZ44" s="144"/>
      <c r="DA44" s="272">
        <f>DA40-CU44</f>
        <v>29921.33</v>
      </c>
      <c r="DB44" s="12"/>
      <c r="DD44" s="12"/>
      <c r="DE44" s="145" t="s">
        <v>78</v>
      </c>
      <c r="DF44" s="141"/>
      <c r="DG44" s="142"/>
      <c r="DH44" s="142"/>
      <c r="DI44" s="142"/>
      <c r="DJ44" s="143"/>
      <c r="DK44" s="277"/>
      <c r="DL44" s="144"/>
      <c r="DM44" s="272">
        <f>DM40-DG44</f>
        <v>24921.329999999998</v>
      </c>
      <c r="DN44" s="12"/>
      <c r="DV44" s="39"/>
      <c r="DW44" s="40"/>
      <c r="DX44" s="40"/>
    </row>
    <row r="45" spans="1:205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8"/>
      <c r="BC45" s="41"/>
      <c r="BD45" s="278"/>
      <c r="BE45" s="43"/>
      <c r="BF45" s="10"/>
      <c r="BG45" s="12"/>
      <c r="BI45" s="12"/>
      <c r="BJ45" s="7"/>
      <c r="BK45" s="8"/>
      <c r="BL45" s="8"/>
      <c r="BM45" s="8"/>
      <c r="BN45" s="41"/>
      <c r="BO45" s="45"/>
      <c r="BP45" s="43"/>
      <c r="BQ45" s="8"/>
      <c r="BR45" s="12"/>
      <c r="BT45" s="12"/>
      <c r="BU45" s="7"/>
      <c r="BV45" s="8"/>
      <c r="BW45" s="8"/>
      <c r="BX45" s="8"/>
      <c r="BY45" s="8"/>
      <c r="BZ45" s="41"/>
      <c r="CA45" s="278"/>
      <c r="CB45" s="43"/>
      <c r="CC45" s="10"/>
      <c r="CD45" s="12"/>
      <c r="CF45" s="12"/>
      <c r="CG45" s="7"/>
      <c r="CH45" s="8"/>
      <c r="CI45" s="8"/>
      <c r="CJ45" s="8"/>
      <c r="CK45" s="8"/>
      <c r="CL45" s="41"/>
      <c r="CM45" s="278"/>
      <c r="CN45" s="43"/>
      <c r="CO45" s="10"/>
      <c r="CP45" s="12"/>
      <c r="CR45" s="12"/>
      <c r="CS45" s="7"/>
      <c r="CT45" s="8"/>
      <c r="CU45" s="8"/>
      <c r="CV45" s="8"/>
      <c r="CW45" s="8"/>
      <c r="CX45" s="41"/>
      <c r="CY45" s="278"/>
      <c r="CZ45" s="43"/>
      <c r="DA45" s="10"/>
      <c r="DB45" s="12"/>
      <c r="DD45" s="12"/>
      <c r="DE45" s="7"/>
      <c r="DF45" s="8"/>
      <c r="DG45" s="8"/>
      <c r="DH45" s="8"/>
      <c r="DI45" s="8"/>
      <c r="DJ45" s="41"/>
      <c r="DK45" s="278"/>
      <c r="DL45" s="43"/>
      <c r="DM45" s="10"/>
      <c r="DN45" s="12"/>
      <c r="DV45" s="39"/>
      <c r="DW45" s="40"/>
      <c r="DX45" s="40"/>
    </row>
    <row r="46" spans="1:205" s="4" customFormat="1" ht="15.6" x14ac:dyDescent="0.3">
      <c r="A46" s="12"/>
      <c r="B46" s="145" t="s">
        <v>74</v>
      </c>
      <c r="C46" s="141"/>
      <c r="D46" s="142"/>
      <c r="E46" s="792"/>
      <c r="F46" s="792"/>
      <c r="G46" s="143"/>
      <c r="H46" s="277"/>
      <c r="I46" s="144"/>
      <c r="J46" s="272">
        <f>J44-D46</f>
        <v>28922.629999999997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24921.33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0</v>
      </c>
      <c r="AI46" s="12"/>
      <c r="AK46" s="12"/>
      <c r="AL46" s="145" t="s">
        <v>74</v>
      </c>
      <c r="AM46" s="141"/>
      <c r="AN46" s="142"/>
      <c r="AO46" s="142"/>
      <c r="AP46" s="142"/>
      <c r="AQ46" s="143"/>
      <c r="AR46" s="277"/>
      <c r="AS46" s="144"/>
      <c r="AT46" s="272">
        <f>AT44-AN46</f>
        <v>0</v>
      </c>
      <c r="AU46" s="12"/>
      <c r="AW46" s="12"/>
      <c r="AX46" s="145" t="s">
        <v>74</v>
      </c>
      <c r="AY46" s="141"/>
      <c r="AZ46" s="142"/>
      <c r="BA46" s="142"/>
      <c r="BB46" s="142"/>
      <c r="BC46" s="143"/>
      <c r="BD46" s="277"/>
      <c r="BE46" s="144"/>
      <c r="BF46" s="272">
        <f>BF44-AZ46</f>
        <v>29921.33</v>
      </c>
      <c r="BG46" s="12"/>
      <c r="BI46" s="12"/>
      <c r="BJ46" s="44"/>
      <c r="BK46" s="34"/>
      <c r="BL46" s="35"/>
      <c r="BM46" s="35"/>
      <c r="BN46" s="48"/>
      <c r="BO46" s="19"/>
      <c r="BP46" s="36"/>
      <c r="BQ46" s="37">
        <f>BQ44-BL46</f>
        <v>3011.0000000000036</v>
      </c>
      <c r="BR46" s="12"/>
      <c r="BT46" s="12"/>
      <c r="BU46" s="145" t="s">
        <v>74</v>
      </c>
      <c r="BV46" s="141"/>
      <c r="BW46" s="142"/>
      <c r="BX46" s="142"/>
      <c r="BY46" s="142"/>
      <c r="BZ46" s="143"/>
      <c r="CA46" s="277"/>
      <c r="CB46" s="144"/>
      <c r="CC46" s="272">
        <f>CC44-BW46</f>
        <v>28922.629999999997</v>
      </c>
      <c r="CD46" s="12"/>
      <c r="CF46" s="12"/>
      <c r="CG46" s="145" t="s">
        <v>74</v>
      </c>
      <c r="CH46" s="141"/>
      <c r="CI46" s="142"/>
      <c r="CJ46" s="142"/>
      <c r="CK46" s="142"/>
      <c r="CL46" s="143"/>
      <c r="CM46" s="277"/>
      <c r="CN46" s="144"/>
      <c r="CO46" s="272">
        <f>CO44-CI46</f>
        <v>23922.629999999997</v>
      </c>
      <c r="CP46" s="12"/>
      <c r="CR46" s="12"/>
      <c r="CS46" s="145" t="s">
        <v>74</v>
      </c>
      <c r="CT46" s="141"/>
      <c r="CU46" s="142"/>
      <c r="CV46" s="142"/>
      <c r="CW46" s="142"/>
      <c r="CX46" s="143"/>
      <c r="CY46" s="277"/>
      <c r="CZ46" s="144"/>
      <c r="DA46" s="272">
        <f>DA44-CU46</f>
        <v>29921.33</v>
      </c>
      <c r="DB46" s="12"/>
      <c r="DD46" s="12"/>
      <c r="DE46" s="145" t="s">
        <v>74</v>
      </c>
      <c r="DF46" s="141"/>
      <c r="DG46" s="142"/>
      <c r="DH46" s="142"/>
      <c r="DI46" s="142"/>
      <c r="DJ46" s="143"/>
      <c r="DK46" s="277"/>
      <c r="DL46" s="144"/>
      <c r="DM46" s="272">
        <f>DM44-DG46</f>
        <v>24921.329999999998</v>
      </c>
      <c r="DN46" s="12"/>
    </row>
    <row r="47" spans="1:205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8"/>
      <c r="BC47" s="41"/>
      <c r="BD47" s="278"/>
      <c r="BE47" s="43"/>
      <c r="BF47" s="10"/>
      <c r="BG47" s="12"/>
      <c r="BI47" s="12"/>
      <c r="BJ47" s="7"/>
      <c r="BK47" s="8"/>
      <c r="BL47" s="8"/>
      <c r="BM47" s="8"/>
      <c r="BN47" s="41"/>
      <c r="BO47" s="45"/>
      <c r="BP47" s="43"/>
      <c r="BQ47" s="8"/>
      <c r="BR47" s="12"/>
      <c r="BT47" s="12"/>
      <c r="BU47" s="7"/>
      <c r="BV47" s="8"/>
      <c r="BW47" s="8"/>
      <c r="BX47" s="8"/>
      <c r="BY47" s="8"/>
      <c r="BZ47" s="41"/>
      <c r="CA47" s="278"/>
      <c r="CB47" s="43"/>
      <c r="CC47" s="10"/>
      <c r="CD47" s="12"/>
      <c r="CF47" s="12"/>
      <c r="CG47" s="7"/>
      <c r="CH47" s="8"/>
      <c r="CI47" s="8"/>
      <c r="CJ47" s="8"/>
      <c r="CK47" s="8"/>
      <c r="CL47" s="41"/>
      <c r="CM47" s="278"/>
      <c r="CN47" s="43"/>
      <c r="CO47" s="10"/>
      <c r="CP47" s="12"/>
      <c r="CR47" s="12"/>
      <c r="CS47" s="7"/>
      <c r="CT47" s="8"/>
      <c r="CU47" s="8"/>
      <c r="CV47" s="8"/>
      <c r="CW47" s="8"/>
      <c r="CX47" s="41"/>
      <c r="CY47" s="278"/>
      <c r="CZ47" s="43"/>
      <c r="DA47" s="10"/>
      <c r="DB47" s="12"/>
      <c r="DD47" s="12"/>
      <c r="DE47" s="7"/>
      <c r="DF47" s="8"/>
      <c r="DG47" s="8"/>
      <c r="DH47" s="8"/>
      <c r="DI47" s="8"/>
      <c r="DJ47" s="41"/>
      <c r="DK47" s="278"/>
      <c r="DL47" s="43"/>
      <c r="DM47" s="10"/>
      <c r="DN47" s="12"/>
      <c r="DV47" s="39"/>
      <c r="DW47" s="40"/>
      <c r="DX47" s="40"/>
    </row>
    <row r="48" spans="1:205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28922.629999999997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24921.33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0</v>
      </c>
      <c r="AI48" s="12"/>
      <c r="AK48" s="12"/>
      <c r="AL48" s="145"/>
      <c r="AM48" s="141"/>
      <c r="AN48" s="142"/>
      <c r="AO48" s="142"/>
      <c r="AP48" s="142"/>
      <c r="AQ48" s="143"/>
      <c r="AR48" s="277"/>
      <c r="AS48" s="144"/>
      <c r="AT48" s="272">
        <f>AT46-AN48</f>
        <v>0</v>
      </c>
      <c r="AU48" s="12"/>
      <c r="AW48" s="12"/>
      <c r="AX48" s="145"/>
      <c r="AY48" s="141"/>
      <c r="AZ48" s="142"/>
      <c r="BA48" s="142"/>
      <c r="BB48" s="142"/>
      <c r="BC48" s="143"/>
      <c r="BD48" s="277"/>
      <c r="BE48" s="144"/>
      <c r="BF48" s="272">
        <f>BF46-AZ48</f>
        <v>29921.33</v>
      </c>
      <c r="BG48" s="12"/>
      <c r="BI48" s="12"/>
      <c r="BJ48" s="44" t="s">
        <v>105</v>
      </c>
      <c r="BK48" s="34"/>
      <c r="BL48" s="35"/>
      <c r="BM48" s="35"/>
      <c r="BN48" s="48"/>
      <c r="BO48" s="19"/>
      <c r="BP48" s="36"/>
      <c r="BQ48" s="37"/>
      <c r="BR48" s="12"/>
      <c r="BT48" s="12"/>
      <c r="BU48" s="145"/>
      <c r="BV48" s="141"/>
      <c r="BW48" s="142"/>
      <c r="BX48" s="142"/>
      <c r="BY48" s="142"/>
      <c r="BZ48" s="143"/>
      <c r="CA48" s="277"/>
      <c r="CB48" s="144"/>
      <c r="CC48" s="272">
        <f>CC46-BW48</f>
        <v>28922.629999999997</v>
      </c>
      <c r="CD48" s="12"/>
      <c r="CF48" s="12"/>
      <c r="CG48" s="145"/>
      <c r="CH48" s="141"/>
      <c r="CI48" s="142"/>
      <c r="CJ48" s="142"/>
      <c r="CK48" s="142"/>
      <c r="CL48" s="143"/>
      <c r="CM48" s="277"/>
      <c r="CN48" s="144"/>
      <c r="CO48" s="272">
        <f>CO46-CI48</f>
        <v>23922.629999999997</v>
      </c>
      <c r="CP48" s="12"/>
      <c r="CR48" s="12"/>
      <c r="CS48" s="145"/>
      <c r="CT48" s="141"/>
      <c r="CU48" s="142"/>
      <c r="CV48" s="142"/>
      <c r="CW48" s="142"/>
      <c r="CX48" s="143"/>
      <c r="CY48" s="277"/>
      <c r="CZ48" s="144"/>
      <c r="DA48" s="272">
        <f>DA46-CU48</f>
        <v>29921.33</v>
      </c>
      <c r="DB48" s="12"/>
      <c r="DD48" s="12"/>
      <c r="DE48" s="145"/>
      <c r="DF48" s="141"/>
      <c r="DG48" s="142"/>
      <c r="DH48" s="142"/>
      <c r="DI48" s="142"/>
      <c r="DJ48" s="143"/>
      <c r="DK48" s="277"/>
      <c r="DL48" s="144"/>
      <c r="DM48" s="272">
        <f>DM46-DG48</f>
        <v>24921.329999999998</v>
      </c>
      <c r="DN48" s="12"/>
    </row>
    <row r="49" spans="1:262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8"/>
      <c r="BC49" s="41"/>
      <c r="BD49" s="278"/>
      <c r="BE49" s="43"/>
      <c r="BF49" s="10"/>
      <c r="BG49" s="12"/>
      <c r="BI49" s="12"/>
      <c r="BJ49" s="7"/>
      <c r="BK49" s="8"/>
      <c r="BL49" s="8"/>
      <c r="BM49" s="8"/>
      <c r="BN49" s="41"/>
      <c r="BO49" s="45"/>
      <c r="BP49" s="43"/>
      <c r="BQ49" s="8"/>
      <c r="BR49" s="12"/>
      <c r="BT49" s="12"/>
      <c r="BU49" s="7"/>
      <c r="BV49" s="8"/>
      <c r="BW49" s="8"/>
      <c r="BX49" s="8"/>
      <c r="BY49" s="8"/>
      <c r="BZ49" s="41"/>
      <c r="CA49" s="278"/>
      <c r="CB49" s="43"/>
      <c r="CC49" s="10"/>
      <c r="CD49" s="12"/>
      <c r="CF49" s="12"/>
      <c r="CG49" s="7"/>
      <c r="CH49" s="8"/>
      <c r="CI49" s="8"/>
      <c r="CJ49" s="8"/>
      <c r="CK49" s="8"/>
      <c r="CL49" s="41"/>
      <c r="CM49" s="278"/>
      <c r="CN49" s="43"/>
      <c r="CO49" s="10"/>
      <c r="CP49" s="12"/>
      <c r="CR49" s="12"/>
      <c r="CS49" s="7"/>
      <c r="CT49" s="8"/>
      <c r="CU49" s="8"/>
      <c r="CV49" s="8"/>
      <c r="CW49" s="8"/>
      <c r="CX49" s="41"/>
      <c r="CY49" s="278"/>
      <c r="CZ49" s="43"/>
      <c r="DA49" s="10"/>
      <c r="DB49" s="12"/>
      <c r="DD49" s="12"/>
      <c r="DE49" s="7"/>
      <c r="DF49" s="8"/>
      <c r="DG49" s="8"/>
      <c r="DH49" s="8"/>
      <c r="DI49" s="8"/>
      <c r="DJ49" s="41"/>
      <c r="DK49" s="278"/>
      <c r="DL49" s="43"/>
      <c r="DM49" s="10"/>
      <c r="DN49" s="12"/>
      <c r="DV49" s="39"/>
      <c r="DW49" s="40"/>
      <c r="DX49" s="40"/>
    </row>
    <row r="50" spans="1:262" s="4" customFormat="1" ht="15.6" customHeight="1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28922.629999999997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24921.33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0</v>
      </c>
      <c r="AI50" s="12"/>
      <c r="AK50" s="12"/>
      <c r="AL50" s="145"/>
      <c r="AM50" s="141"/>
      <c r="AN50" s="142"/>
      <c r="AO50" s="142"/>
      <c r="AP50" s="142"/>
      <c r="AQ50" s="143"/>
      <c r="AR50" s="277"/>
      <c r="AS50" s="144"/>
      <c r="AT50" s="272">
        <f>AT48-AN50</f>
        <v>0</v>
      </c>
      <c r="AU50" s="12"/>
      <c r="AW50" s="12"/>
      <c r="AX50" s="145"/>
      <c r="AY50" s="141"/>
      <c r="AZ50" s="142"/>
      <c r="BA50" s="142"/>
      <c r="BB50" s="142"/>
      <c r="BC50" s="143"/>
      <c r="BD50" s="277"/>
      <c r="BE50" s="144"/>
      <c r="BF50" s="272">
        <f>BF48-AZ50</f>
        <v>29921.33</v>
      </c>
      <c r="BG50" s="12"/>
      <c r="BI50" s="12"/>
      <c r="BJ50" s="44"/>
      <c r="BK50" s="34"/>
      <c r="BL50" s="35"/>
      <c r="BM50" s="35"/>
      <c r="BN50" s="48"/>
      <c r="BO50" s="19"/>
      <c r="BP50" s="36"/>
      <c r="BQ50" s="37"/>
      <c r="BR50" s="12"/>
      <c r="BT50" s="12"/>
      <c r="BU50" s="145"/>
      <c r="BV50" s="141"/>
      <c r="BW50" s="142"/>
      <c r="BX50" s="142"/>
      <c r="BY50" s="142"/>
      <c r="BZ50" s="143"/>
      <c r="CA50" s="277"/>
      <c r="CB50" s="144"/>
      <c r="CC50" s="272">
        <f>CC48-BW50</f>
        <v>28922.629999999997</v>
      </c>
      <c r="CD50" s="12"/>
      <c r="CF50" s="12"/>
      <c r="CG50" s="145"/>
      <c r="CH50" s="141"/>
      <c r="CI50" s="142"/>
      <c r="CJ50" s="142"/>
      <c r="CK50" s="142"/>
      <c r="CL50" s="143"/>
      <c r="CM50" s="277"/>
      <c r="CN50" s="144"/>
      <c r="CO50" s="272">
        <f>CO48-CI50</f>
        <v>23922.629999999997</v>
      </c>
      <c r="CP50" s="12"/>
      <c r="CR50" s="12"/>
      <c r="CS50" s="145"/>
      <c r="CT50" s="141"/>
      <c r="CU50" s="142"/>
      <c r="CV50" s="142"/>
      <c r="CW50" s="142"/>
      <c r="CX50" s="143"/>
      <c r="CY50" s="277"/>
      <c r="CZ50" s="144"/>
      <c r="DA50" s="272">
        <f>DA48-CU50</f>
        <v>29921.33</v>
      </c>
      <c r="DB50" s="12"/>
      <c r="DD50" s="12"/>
      <c r="DE50" s="145"/>
      <c r="DF50" s="141"/>
      <c r="DG50" s="142"/>
      <c r="DH50" s="142"/>
      <c r="DI50" s="142"/>
      <c r="DJ50" s="143"/>
      <c r="DK50" s="277"/>
      <c r="DL50" s="144"/>
      <c r="DM50" s="272">
        <f>DM48-DG50</f>
        <v>24921.329999999998</v>
      </c>
      <c r="DN50" s="12"/>
    </row>
    <row r="51" spans="1:262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8"/>
      <c r="BC51" s="41"/>
      <c r="BD51" s="278"/>
      <c r="BE51" s="43"/>
      <c r="BF51" s="10"/>
      <c r="BG51" s="12"/>
      <c r="BI51" s="12"/>
      <c r="BJ51" s="7"/>
      <c r="BK51" s="8"/>
      <c r="BL51" s="8"/>
      <c r="BM51" s="8"/>
      <c r="BN51" s="41"/>
      <c r="BO51" s="45"/>
      <c r="BP51" s="43"/>
      <c r="BQ51" s="8"/>
      <c r="BR51" s="12"/>
      <c r="BT51" s="12"/>
      <c r="BU51" s="7"/>
      <c r="BV51" s="8"/>
      <c r="BW51" s="8"/>
      <c r="BX51" s="8"/>
      <c r="BY51" s="8"/>
      <c r="BZ51" s="41"/>
      <c r="CA51" s="278"/>
      <c r="CB51" s="43"/>
      <c r="CC51" s="10"/>
      <c r="CD51" s="12"/>
      <c r="CF51" s="12"/>
      <c r="CG51" s="7"/>
      <c r="CH51" s="8"/>
      <c r="CI51" s="8"/>
      <c r="CJ51" s="8"/>
      <c r="CK51" s="8"/>
      <c r="CL51" s="41"/>
      <c r="CM51" s="278"/>
      <c r="CN51" s="43"/>
      <c r="CO51" s="10"/>
      <c r="CP51" s="12"/>
      <c r="CR51" s="12"/>
      <c r="CS51" s="7"/>
      <c r="CT51" s="8"/>
      <c r="CU51" s="8"/>
      <c r="CV51" s="8"/>
      <c r="CW51" s="8"/>
      <c r="CX51" s="41"/>
      <c r="CY51" s="278"/>
      <c r="CZ51" s="43"/>
      <c r="DA51" s="10"/>
      <c r="DB51" s="12"/>
      <c r="DD51" s="12"/>
      <c r="DE51" s="7"/>
      <c r="DF51" s="8"/>
      <c r="DG51" s="8"/>
      <c r="DH51" s="8"/>
      <c r="DI51" s="8"/>
      <c r="DJ51" s="41"/>
      <c r="DK51" s="278"/>
      <c r="DL51" s="43"/>
      <c r="DM51" s="10"/>
      <c r="DN51" s="12"/>
      <c r="DV51" s="39"/>
      <c r="DW51" s="40"/>
      <c r="DX51" s="40"/>
    </row>
    <row r="52" spans="1:262" s="4" customFormat="1" ht="15.6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28922.629999999997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24921.33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0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0</v>
      </c>
      <c r="AU52" s="12"/>
      <c r="AW52" s="12"/>
      <c r="AX52" s="145"/>
      <c r="AY52" s="141"/>
      <c r="AZ52" s="142"/>
      <c r="BA52" s="142"/>
      <c r="BB52" s="142"/>
      <c r="BC52" s="143"/>
      <c r="BD52" s="277"/>
      <c r="BE52" s="144"/>
      <c r="BF52" s="272">
        <f>BF50-AZ52</f>
        <v>29921.33</v>
      </c>
      <c r="BG52" s="12"/>
      <c r="BI52" s="12"/>
      <c r="BJ52" s="44"/>
      <c r="BK52" s="34"/>
      <c r="BL52" s="35"/>
      <c r="BM52" s="35"/>
      <c r="BN52" s="48"/>
      <c r="BO52" s="19"/>
      <c r="BP52" s="36"/>
      <c r="BQ52" s="37"/>
      <c r="BR52" s="12"/>
      <c r="BT52" s="12"/>
      <c r="BU52" s="145"/>
      <c r="BV52" s="141"/>
      <c r="BW52" s="142"/>
      <c r="BX52" s="142"/>
      <c r="BY52" s="142"/>
      <c r="BZ52" s="143"/>
      <c r="CA52" s="277"/>
      <c r="CB52" s="144"/>
      <c r="CC52" s="272">
        <f>CC50-BW52</f>
        <v>28922.629999999997</v>
      </c>
      <c r="CD52" s="12"/>
      <c r="CF52" s="12"/>
      <c r="CG52" s="145"/>
      <c r="CH52" s="141"/>
      <c r="CI52" s="142"/>
      <c r="CJ52" s="142"/>
      <c r="CK52" s="142"/>
      <c r="CL52" s="143"/>
      <c r="CM52" s="277"/>
      <c r="CN52" s="144"/>
      <c r="CO52" s="272">
        <f>CO50-CI52</f>
        <v>23922.629999999997</v>
      </c>
      <c r="CP52" s="12"/>
      <c r="CR52" s="12"/>
      <c r="CS52" s="145"/>
      <c r="CT52" s="141"/>
      <c r="CU52" s="142"/>
      <c r="CV52" s="142"/>
      <c r="CW52" s="142"/>
      <c r="CX52" s="143"/>
      <c r="CY52" s="277"/>
      <c r="CZ52" s="144"/>
      <c r="DA52" s="272">
        <f>DA50-CU52</f>
        <v>29921.33</v>
      </c>
      <c r="DB52" s="12"/>
      <c r="DD52" s="12"/>
      <c r="DE52" s="145"/>
      <c r="DF52" s="141"/>
      <c r="DG52" s="142"/>
      <c r="DH52" s="142"/>
      <c r="DI52" s="142"/>
      <c r="DJ52" s="143"/>
      <c r="DK52" s="277"/>
      <c r="DL52" s="144"/>
      <c r="DM52" s="272">
        <f>DM50-DG52</f>
        <v>24921.329999999998</v>
      </c>
      <c r="DN52" s="12"/>
    </row>
    <row r="53" spans="1:262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49"/>
      <c r="BC53" s="12"/>
      <c r="BD53" s="12"/>
      <c r="BE53" s="49"/>
      <c r="BF53" s="49"/>
      <c r="BG53" s="12"/>
      <c r="BI53" s="12"/>
      <c r="BJ53" s="12"/>
      <c r="BK53" s="49"/>
      <c r="BL53" s="49"/>
      <c r="BM53" s="49"/>
      <c r="BN53" s="12"/>
      <c r="BO53" s="12"/>
      <c r="BP53" s="49"/>
      <c r="BQ53" s="49"/>
      <c r="BR53" s="12"/>
      <c r="BT53" s="12"/>
      <c r="BU53" s="12"/>
      <c r="BV53" s="49"/>
      <c r="BW53" s="49"/>
      <c r="BX53" s="49"/>
      <c r="BY53" s="49"/>
      <c r="BZ53" s="12"/>
      <c r="CA53" s="12"/>
      <c r="CB53" s="49"/>
      <c r="CC53" s="49"/>
      <c r="CD53" s="12"/>
      <c r="CF53" s="12"/>
      <c r="CG53" s="12"/>
      <c r="CH53" s="49"/>
      <c r="CI53" s="49"/>
      <c r="CJ53" s="49"/>
      <c r="CK53" s="49"/>
      <c r="CL53" s="12"/>
      <c r="CM53" s="12"/>
      <c r="CN53" s="49"/>
      <c r="CO53" s="49"/>
      <c r="CP53" s="12"/>
      <c r="CR53" s="12"/>
      <c r="CS53" s="12"/>
      <c r="CT53" s="49"/>
      <c r="CU53" s="49"/>
      <c r="CV53" s="49"/>
      <c r="CW53" s="49"/>
      <c r="CX53" s="12"/>
      <c r="CY53" s="12"/>
      <c r="CZ53" s="49"/>
      <c r="DA53" s="49"/>
      <c r="DB53" s="12"/>
      <c r="DD53" s="12"/>
      <c r="DE53" s="12"/>
      <c r="DF53" s="49"/>
      <c r="DG53" s="49"/>
      <c r="DH53" s="49"/>
      <c r="DI53" s="49"/>
      <c r="DJ53" s="12"/>
      <c r="DK53" s="12"/>
      <c r="DL53" s="49"/>
      <c r="DM53" s="49"/>
      <c r="DN53" s="12"/>
    </row>
    <row r="54" spans="1:262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W54" s="50" t="s">
        <v>530</v>
      </c>
      <c r="AY54" s="51"/>
      <c r="AZ54" s="51"/>
      <c r="BA54" s="51"/>
      <c r="BB54" s="51"/>
      <c r="BE54" s="51"/>
      <c r="BF54" s="51"/>
      <c r="BH54" s="4"/>
      <c r="BJ54" s="51"/>
      <c r="BK54" s="51"/>
      <c r="BL54" s="51"/>
      <c r="BM54" s="51"/>
      <c r="BP54" s="51"/>
      <c r="BQ54" s="51"/>
      <c r="BS54" s="4"/>
      <c r="BT54" s="50" t="s">
        <v>530</v>
      </c>
      <c r="BV54" s="51"/>
      <c r="BW54" s="51"/>
      <c r="BX54" s="51"/>
      <c r="BY54" s="51"/>
      <c r="CB54" s="51"/>
      <c r="CC54" s="51"/>
      <c r="CE54" s="4"/>
      <c r="CF54" s="50" t="s">
        <v>530</v>
      </c>
      <c r="CH54" s="51"/>
      <c r="CI54" s="51"/>
      <c r="CJ54" s="51"/>
      <c r="CK54" s="51"/>
      <c r="CN54" s="51"/>
      <c r="CO54" s="51"/>
      <c r="CQ54" s="4"/>
      <c r="CR54" s="50" t="s">
        <v>530</v>
      </c>
      <c r="CT54" s="51"/>
      <c r="CU54" s="51"/>
      <c r="CV54" s="51"/>
      <c r="CW54" s="51"/>
      <c r="CZ54" s="51"/>
      <c r="DA54" s="51"/>
      <c r="DC54" s="4"/>
      <c r="DD54" s="50" t="s">
        <v>530</v>
      </c>
      <c r="DF54" s="51"/>
      <c r="DG54" s="51"/>
      <c r="DH54" s="51"/>
      <c r="DI54" s="51"/>
      <c r="DL54" s="51"/>
      <c r="DM54" s="51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</row>
    <row r="55" spans="1:262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Y55" s="309" t="s">
        <v>371</v>
      </c>
      <c r="AZ55" s="309"/>
      <c r="BA55" s="309"/>
      <c r="BB55" s="309"/>
      <c r="BE55" s="309"/>
      <c r="BH55" s="342"/>
      <c r="BJ55" s="309" t="s">
        <v>371</v>
      </c>
      <c r="BK55" s="309"/>
      <c r="BL55" s="309"/>
      <c r="BM55" s="309"/>
      <c r="BP55" s="309"/>
      <c r="BS55" s="342"/>
      <c r="BV55" s="309" t="s">
        <v>371</v>
      </c>
      <c r="BW55" s="309"/>
      <c r="BX55" s="309"/>
      <c r="BY55" s="309"/>
      <c r="CB55" s="309"/>
      <c r="CE55" s="342"/>
      <c r="CH55" s="309" t="s">
        <v>371</v>
      </c>
      <c r="CI55" s="309"/>
      <c r="CJ55" s="309"/>
      <c r="CK55" s="309"/>
      <c r="CN55" s="309"/>
      <c r="CQ55" s="342"/>
      <c r="CT55" s="309" t="s">
        <v>371</v>
      </c>
      <c r="CU55" s="309"/>
      <c r="CV55" s="309"/>
      <c r="CW55" s="309"/>
      <c r="CZ55" s="309"/>
      <c r="DC55" s="342"/>
      <c r="DF55" s="309" t="s">
        <v>371</v>
      </c>
      <c r="DG55" s="309"/>
      <c r="DH55" s="309"/>
      <c r="DI55" s="309"/>
      <c r="DL55" s="309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  <c r="EL55" s="342"/>
      <c r="EM55" s="342"/>
      <c r="EN55" s="342"/>
      <c r="EO55" s="342"/>
      <c r="EP55" s="342"/>
      <c r="EQ55" s="342"/>
      <c r="ER55" s="342"/>
      <c r="ES55" s="342"/>
      <c r="ET55" s="342"/>
      <c r="EU55" s="342"/>
      <c r="EV55" s="342"/>
      <c r="EW55" s="342"/>
      <c r="EX55" s="342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  <c r="FW55" s="342"/>
      <c r="FX55" s="342"/>
      <c r="FY55" s="342"/>
      <c r="FZ55" s="342"/>
      <c r="GA55" s="342"/>
      <c r="GB55" s="342"/>
      <c r="GC55" s="342"/>
      <c r="GD55" s="342"/>
      <c r="GE55" s="342"/>
      <c r="GF55" s="342"/>
      <c r="GG55" s="342"/>
      <c r="GH55" s="342"/>
      <c r="GI55" s="342"/>
      <c r="GJ55" s="342"/>
      <c r="GK55" s="342"/>
      <c r="GL55" s="342"/>
      <c r="GM55" s="342"/>
      <c r="GN55" s="342"/>
      <c r="GO55" s="342"/>
      <c r="GP55" s="342"/>
      <c r="GQ55" s="342"/>
      <c r="GR55" s="342"/>
      <c r="GS55" s="342"/>
      <c r="GT55" s="342"/>
      <c r="GU55" s="342"/>
      <c r="GV55" s="342"/>
      <c r="GW55" s="342"/>
      <c r="GX55" s="342"/>
      <c r="GY55" s="342"/>
      <c r="GZ55" s="342"/>
      <c r="HA55" s="342"/>
      <c r="HB55" s="342"/>
      <c r="HC55" s="342"/>
      <c r="HD55" s="342"/>
      <c r="HE55" s="342"/>
      <c r="HF55" s="342"/>
      <c r="HG55" s="342"/>
      <c r="HH55" s="342"/>
      <c r="HI55" s="342"/>
      <c r="HJ55" s="342"/>
      <c r="HK55" s="342"/>
      <c r="HL55" s="342"/>
      <c r="HM55" s="342"/>
      <c r="HN55" s="342"/>
      <c r="HO55" s="342"/>
      <c r="HP55" s="342"/>
      <c r="HQ55" s="342"/>
      <c r="HR55" s="342"/>
      <c r="HS55" s="342"/>
      <c r="HT55" s="342"/>
      <c r="HU55" s="342"/>
      <c r="HV55" s="342"/>
      <c r="HW55" s="342"/>
      <c r="HX55" s="342"/>
      <c r="HY55" s="342"/>
      <c r="HZ55" s="342"/>
      <c r="IA55" s="342"/>
      <c r="IB55" s="342"/>
      <c r="IC55" s="342"/>
      <c r="ID55" s="342"/>
      <c r="IE55" s="342"/>
      <c r="IF55" s="342"/>
      <c r="IG55" s="342"/>
      <c r="IH55" s="342"/>
      <c r="II55" s="342"/>
      <c r="IJ55" s="342"/>
      <c r="IK55" s="342"/>
      <c r="IL55" s="342"/>
      <c r="IM55" s="342"/>
      <c r="IN55" s="342"/>
      <c r="IO55" s="342"/>
      <c r="IP55" s="342"/>
      <c r="IQ55" s="342"/>
      <c r="IR55" s="342"/>
      <c r="IS55" s="342"/>
      <c r="IT55" s="342"/>
      <c r="IU55" s="342"/>
      <c r="IV55" s="342"/>
      <c r="IW55" s="342"/>
      <c r="IX55" s="342"/>
      <c r="IY55" s="342"/>
      <c r="IZ55" s="342"/>
      <c r="JA55" s="342"/>
      <c r="JB55" s="342"/>
    </row>
    <row r="56" spans="1:262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2" t="s">
        <v>418</v>
      </c>
      <c r="AX56" s="50"/>
      <c r="AY56" s="51"/>
      <c r="AZ56" s="51"/>
      <c r="BA56" s="51"/>
      <c r="BB56" s="51"/>
      <c r="BC56" s="50"/>
      <c r="BD56" s="50"/>
      <c r="BE56" s="51"/>
      <c r="BF56" s="51"/>
      <c r="BG56" s="50"/>
      <c r="BI56" s="50"/>
      <c r="BJ56" s="51"/>
      <c r="BK56" s="51"/>
      <c r="BL56" s="51"/>
      <c r="BM56" s="51"/>
      <c r="BN56" s="50"/>
      <c r="BO56" s="50"/>
      <c r="BP56" s="51"/>
      <c r="BQ56" s="51"/>
      <c r="BR56" s="50"/>
      <c r="BS56" s="4"/>
      <c r="BT56" s="52" t="s">
        <v>418</v>
      </c>
      <c r="BU56" s="50"/>
      <c r="BV56" s="51"/>
      <c r="BW56" s="51"/>
      <c r="BX56" s="51"/>
      <c r="BY56" s="51"/>
      <c r="BZ56" s="50"/>
      <c r="CA56" s="50"/>
      <c r="CB56" s="51"/>
      <c r="CC56" s="51"/>
      <c r="CD56" s="50"/>
      <c r="CF56" s="52" t="s">
        <v>418</v>
      </c>
      <c r="CG56" s="50"/>
      <c r="CH56" s="51"/>
      <c r="CI56" s="51"/>
      <c r="CJ56" s="51"/>
      <c r="CK56" s="51"/>
      <c r="CL56" s="50"/>
      <c r="CM56" s="50"/>
      <c r="CN56" s="51"/>
      <c r="CO56" s="51"/>
      <c r="CP56" s="50"/>
      <c r="CR56" s="52" t="s">
        <v>418</v>
      </c>
      <c r="CS56" s="50"/>
      <c r="CT56" s="51"/>
      <c r="CU56" s="51"/>
      <c r="CV56" s="51"/>
      <c r="CW56" s="51"/>
      <c r="CX56" s="50"/>
      <c r="CY56" s="50"/>
      <c r="CZ56" s="51"/>
      <c r="DA56" s="51"/>
      <c r="DB56" s="50"/>
      <c r="DD56" s="52" t="s">
        <v>418</v>
      </c>
      <c r="DE56" s="50"/>
      <c r="DF56" s="51"/>
      <c r="DG56" s="51"/>
      <c r="DH56" s="51"/>
      <c r="DI56" s="51"/>
      <c r="DJ56" s="50"/>
      <c r="DK56" s="50"/>
      <c r="DL56" s="51"/>
      <c r="DM56" s="51"/>
      <c r="DN56" s="50"/>
    </row>
    <row r="57" spans="1:262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2" t="s">
        <v>339</v>
      </c>
      <c r="AX57" s="50"/>
      <c r="AY57" s="51"/>
      <c r="AZ57" s="51"/>
      <c r="BA57" s="51"/>
      <c r="BB57" s="51"/>
      <c r="BC57" s="50"/>
      <c r="BD57" s="50"/>
      <c r="BE57" s="51"/>
      <c r="BF57" s="50"/>
      <c r="BG57" s="50"/>
      <c r="BI57" s="50"/>
      <c r="BJ57" s="51"/>
      <c r="BK57" s="51"/>
      <c r="BL57" s="51"/>
      <c r="BM57" s="51"/>
      <c r="BN57" s="50"/>
      <c r="BO57" s="50"/>
      <c r="BP57" s="51"/>
      <c r="BQ57" s="50"/>
      <c r="BR57" s="50"/>
      <c r="BS57" s="4"/>
      <c r="BT57" s="52" t="s">
        <v>339</v>
      </c>
      <c r="BU57" s="50"/>
      <c r="BV57" s="51"/>
      <c r="BW57" s="51"/>
      <c r="BX57" s="51"/>
      <c r="BY57" s="51"/>
      <c r="BZ57" s="50"/>
      <c r="CA57" s="50"/>
      <c r="CB57" s="51"/>
      <c r="CC57" s="50"/>
      <c r="CD57" s="50"/>
      <c r="CF57" s="52" t="s">
        <v>339</v>
      </c>
      <c r="CG57" s="50"/>
      <c r="CH57" s="51"/>
      <c r="CI57" s="51"/>
      <c r="CJ57" s="51"/>
      <c r="CK57" s="51"/>
      <c r="CL57" s="50"/>
      <c r="CM57" s="50"/>
      <c r="CN57" s="51"/>
      <c r="CO57" s="50"/>
      <c r="CP57" s="50"/>
      <c r="CR57" s="52" t="s">
        <v>339</v>
      </c>
      <c r="CS57" s="50"/>
      <c r="CT57" s="51"/>
      <c r="CU57" s="51"/>
      <c r="CV57" s="51"/>
      <c r="CW57" s="51"/>
      <c r="CX57" s="50"/>
      <c r="CY57" s="50"/>
      <c r="CZ57" s="51"/>
      <c r="DA57" s="50"/>
      <c r="DB57" s="50"/>
      <c r="DD57" s="52" t="s">
        <v>339</v>
      </c>
      <c r="DE57" s="50"/>
      <c r="DF57" s="51"/>
      <c r="DG57" s="51"/>
      <c r="DH57" s="51"/>
      <c r="DI57" s="51"/>
      <c r="DJ57" s="50"/>
      <c r="DK57" s="50"/>
      <c r="DL57" s="51"/>
      <c r="DM57" s="50"/>
      <c r="DN57" s="50"/>
    </row>
    <row r="58" spans="1:262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2" t="s">
        <v>340</v>
      </c>
      <c r="AX58" s="50"/>
      <c r="AY58" s="51"/>
      <c r="AZ58" s="51"/>
      <c r="BA58" s="51"/>
      <c r="BB58" s="51"/>
      <c r="BC58" s="50"/>
      <c r="BD58" s="50"/>
      <c r="BE58" s="51"/>
      <c r="BF58" s="50"/>
      <c r="BG58" s="50"/>
      <c r="BI58" s="50"/>
      <c r="BJ58" s="51"/>
      <c r="BK58" s="51"/>
      <c r="BL58" s="51"/>
      <c r="BM58" s="51"/>
      <c r="BN58" s="50"/>
      <c r="BO58" s="50"/>
      <c r="BP58" s="51"/>
      <c r="BQ58" s="50"/>
      <c r="BR58" s="50"/>
      <c r="BS58" s="4"/>
      <c r="BT58" s="52" t="s">
        <v>340</v>
      </c>
      <c r="BU58" s="50"/>
      <c r="BV58" s="51"/>
      <c r="BW58" s="51"/>
      <c r="BX58" s="51"/>
      <c r="BY58" s="51"/>
      <c r="BZ58" s="50"/>
      <c r="CA58" s="50"/>
      <c r="CB58" s="51"/>
      <c r="CC58" s="50"/>
      <c r="CD58" s="50"/>
      <c r="CF58" s="52" t="s">
        <v>340</v>
      </c>
      <c r="CG58" s="50"/>
      <c r="CH58" s="51"/>
      <c r="CI58" s="51"/>
      <c r="CJ58" s="51"/>
      <c r="CK58" s="51"/>
      <c r="CL58" s="50"/>
      <c r="CM58" s="50"/>
      <c r="CN58" s="51"/>
      <c r="CO58" s="50"/>
      <c r="CP58" s="50"/>
      <c r="CR58" s="52" t="s">
        <v>340</v>
      </c>
      <c r="CS58" s="50"/>
      <c r="CT58" s="51"/>
      <c r="CU58" s="51"/>
      <c r="CV58" s="51"/>
      <c r="CW58" s="51"/>
      <c r="CX58" s="50"/>
      <c r="CY58" s="50"/>
      <c r="CZ58" s="51"/>
      <c r="DA58" s="50"/>
      <c r="DB58" s="50"/>
      <c r="DD58" s="52" t="s">
        <v>340</v>
      </c>
      <c r="DE58" s="50"/>
      <c r="DF58" s="51"/>
      <c r="DG58" s="51"/>
      <c r="DH58" s="51"/>
      <c r="DI58" s="51"/>
      <c r="DJ58" s="50"/>
      <c r="DK58" s="50"/>
      <c r="DL58" s="51"/>
      <c r="DM58" s="50"/>
      <c r="DN58" s="50"/>
    </row>
    <row r="59" spans="1:262" ht="26.7" customHeight="1" x14ac:dyDescent="0.3">
      <c r="A59" s="514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2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14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14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14"/>
      <c r="AX59" s="50"/>
      <c r="AY59" s="51"/>
      <c r="AZ59" s="51"/>
      <c r="BA59" s="51"/>
      <c r="BB59" s="51"/>
      <c r="BC59" s="51"/>
      <c r="BD59" s="55" t="s">
        <v>106</v>
      </c>
      <c r="BE59" s="51"/>
      <c r="BF59" s="50"/>
      <c r="BG59" s="50"/>
      <c r="BI59" s="50"/>
      <c r="BJ59" s="51"/>
      <c r="BK59" s="51"/>
      <c r="BL59" s="51"/>
      <c r="BM59" s="51"/>
      <c r="BN59" s="51"/>
      <c r="BO59" s="55" t="s">
        <v>106</v>
      </c>
      <c r="BP59" s="51"/>
      <c r="BQ59" s="50"/>
      <c r="BR59" s="50"/>
      <c r="BS59" s="4"/>
      <c r="BT59" s="514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  <c r="CF59" s="52"/>
      <c r="CG59" s="50"/>
      <c r="CH59" s="51"/>
      <c r="CI59" s="51"/>
      <c r="CJ59" s="51"/>
      <c r="CK59" s="51"/>
      <c r="CL59" s="51"/>
      <c r="CM59" s="55" t="s">
        <v>106</v>
      </c>
      <c r="CN59" s="51"/>
      <c r="CO59" s="50"/>
      <c r="CP59" s="50"/>
      <c r="CR59" s="514"/>
      <c r="CS59" s="50"/>
      <c r="CT59" s="51"/>
      <c r="CU59" s="51"/>
      <c r="CV59" s="51"/>
      <c r="CW59" s="51"/>
      <c r="CX59" s="51"/>
      <c r="CY59" s="55" t="s">
        <v>106</v>
      </c>
      <c r="CZ59" s="51"/>
      <c r="DA59" s="50"/>
      <c r="DB59" s="50"/>
      <c r="DD59" s="514"/>
      <c r="DE59" s="50"/>
      <c r="DF59" s="51"/>
      <c r="DG59" s="51"/>
      <c r="DH59" s="51"/>
      <c r="DI59" s="51"/>
      <c r="DJ59" s="51"/>
      <c r="DK59" s="55" t="s">
        <v>106</v>
      </c>
      <c r="DL59" s="51"/>
      <c r="DM59" s="50"/>
      <c r="DN59" s="50"/>
    </row>
    <row r="60" spans="1:262" x14ac:dyDescent="0.3">
      <c r="R60" s="1"/>
      <c r="T60" s="2"/>
      <c r="V60" s="1"/>
      <c r="Z60" s="2"/>
      <c r="AD60" s="1"/>
      <c r="AF60" s="2"/>
      <c r="AH60" s="1"/>
      <c r="AL60" s="2"/>
      <c r="AP60" s="1"/>
      <c r="AR60" s="2"/>
      <c r="AT60" s="1"/>
      <c r="AV60" s="4"/>
      <c r="AX60" s="2"/>
      <c r="BB60" s="1"/>
      <c r="BD60" s="2"/>
      <c r="BF60" s="1"/>
      <c r="BH60" s="4"/>
      <c r="BI60" s="2"/>
      <c r="BJ60" s="2"/>
      <c r="BM60" s="1"/>
      <c r="BO60" s="2"/>
      <c r="BQ60" s="1"/>
      <c r="BR60" s="4"/>
      <c r="BU60" s="2"/>
      <c r="BY60" s="1"/>
      <c r="CA60" s="2"/>
      <c r="CC60" s="1"/>
      <c r="CE60" s="4"/>
      <c r="CG60" s="2"/>
      <c r="CK60" s="1"/>
      <c r="CM60" s="2"/>
      <c r="CO60" s="1"/>
      <c r="CQ60" s="4"/>
      <c r="CS60" s="2"/>
      <c r="CW60" s="1"/>
      <c r="CY60" s="2"/>
      <c r="DA60" s="1"/>
      <c r="DE60" s="2"/>
      <c r="DI60" s="1"/>
      <c r="DK60" s="2"/>
      <c r="DM60" s="1"/>
    </row>
    <row r="61" spans="1:262" x14ac:dyDescent="0.3">
      <c r="R61" s="1"/>
      <c r="T61" s="2"/>
      <c r="V61" s="1"/>
      <c r="Z61" s="2"/>
      <c r="AD61" s="1"/>
      <c r="AF61" s="2"/>
      <c r="AH61" s="1"/>
      <c r="AL61" s="2"/>
      <c r="AP61" s="1"/>
      <c r="AR61" s="2"/>
      <c r="AT61" s="1"/>
      <c r="AX61" s="2"/>
      <c r="BB61" s="1"/>
      <c r="BD61" s="2"/>
      <c r="BF61" s="1"/>
      <c r="BJ61" s="2"/>
      <c r="CQ61" s="4"/>
    </row>
    <row r="62" spans="1:262" x14ac:dyDescent="0.3">
      <c r="R62" s="1"/>
      <c r="T62" s="2"/>
      <c r="V62" s="1"/>
      <c r="Z62" s="2"/>
      <c r="AD62" s="1"/>
      <c r="AF62" s="2"/>
      <c r="AH62" s="1"/>
      <c r="AL62" s="2"/>
      <c r="AP62" s="1"/>
      <c r="AR62" s="2"/>
      <c r="AT62" s="1"/>
      <c r="AX62" s="2"/>
      <c r="BB62" s="1"/>
      <c r="BD62" s="2"/>
      <c r="BF62" s="1"/>
      <c r="BJ62" s="2"/>
    </row>
    <row r="63" spans="1:262" x14ac:dyDescent="0.3">
      <c r="R63" s="1"/>
      <c r="T63" s="2"/>
      <c r="V63" s="1"/>
      <c r="Z63" s="2"/>
      <c r="AD63" s="1"/>
      <c r="AF63" s="2"/>
      <c r="AH63" s="1"/>
      <c r="AL63" s="2"/>
      <c r="AP63" s="1"/>
      <c r="AR63" s="2"/>
      <c r="AT63" s="1"/>
      <c r="AX63" s="2"/>
      <c r="BB63" s="1"/>
      <c r="BD63" s="2"/>
      <c r="BF63" s="1"/>
      <c r="BJ63" s="2"/>
    </row>
  </sheetData>
  <mergeCells count="143">
    <mergeCell ref="Q16:R16"/>
    <mergeCell ref="E26:F26"/>
    <mergeCell ref="E28:F28"/>
    <mergeCell ref="E30:F30"/>
    <mergeCell ref="AL5:AT5"/>
    <mergeCell ref="AL6:AT6"/>
    <mergeCell ref="AQ10:AR11"/>
    <mergeCell ref="AS10:AT11"/>
    <mergeCell ref="AQ12:AR12"/>
    <mergeCell ref="AS12:AT12"/>
    <mergeCell ref="AS13:AT13"/>
    <mergeCell ref="AO14:AP14"/>
    <mergeCell ref="AO16:AP16"/>
    <mergeCell ref="Z5:AH5"/>
    <mergeCell ref="Z6:AH6"/>
    <mergeCell ref="AE10:AF11"/>
    <mergeCell ref="AG10:AH11"/>
    <mergeCell ref="AE12:AF12"/>
    <mergeCell ref="AG12:AH12"/>
    <mergeCell ref="AG13:AH13"/>
    <mergeCell ref="AC14:AD14"/>
    <mergeCell ref="DR18:DR20"/>
    <mergeCell ref="E20:F20"/>
    <mergeCell ref="BA40:BB40"/>
    <mergeCell ref="BX40:BY40"/>
    <mergeCell ref="CJ40:CK40"/>
    <mergeCell ref="CV40:CW40"/>
    <mergeCell ref="DH40:DI40"/>
    <mergeCell ref="E40:F40"/>
    <mergeCell ref="Q40:R40"/>
    <mergeCell ref="E36:F36"/>
    <mergeCell ref="DJ10:DK11"/>
    <mergeCell ref="DL10:DM11"/>
    <mergeCell ref="CN10:CO11"/>
    <mergeCell ref="CN13:CO13"/>
    <mergeCell ref="E32:F32"/>
    <mergeCell ref="DH16:DI16"/>
    <mergeCell ref="E34:F34"/>
    <mergeCell ref="E18:F18"/>
    <mergeCell ref="Q18:R18"/>
    <mergeCell ref="BA18:BB18"/>
    <mergeCell ref="BX18:BY18"/>
    <mergeCell ref="CJ18:CK18"/>
    <mergeCell ref="CV18:CW18"/>
    <mergeCell ref="DH18:DI18"/>
    <mergeCell ref="BA16:BB16"/>
    <mergeCell ref="BX16:BY16"/>
    <mergeCell ref="CJ16:CK16"/>
    <mergeCell ref="CV16:CW16"/>
    <mergeCell ref="CZ12:DA12"/>
    <mergeCell ref="CZ13:DA13"/>
    <mergeCell ref="DJ12:DK12"/>
    <mergeCell ref="DL12:DM12"/>
    <mergeCell ref="DL13:DM13"/>
    <mergeCell ref="G12:H12"/>
    <mergeCell ref="CG4:CO4"/>
    <mergeCell ref="BU6:CC6"/>
    <mergeCell ref="CG6:CO6"/>
    <mergeCell ref="BJ6:BQ6"/>
    <mergeCell ref="BA14:BB14"/>
    <mergeCell ref="BX14:BY14"/>
    <mergeCell ref="CJ14:CK14"/>
    <mergeCell ref="CV14:CW14"/>
    <mergeCell ref="DH14:DI14"/>
    <mergeCell ref="CX10:CY11"/>
    <mergeCell ref="CZ10:DA11"/>
    <mergeCell ref="CS6:DA6"/>
    <mergeCell ref="DE6:DM6"/>
    <mergeCell ref="BN10:BO11"/>
    <mergeCell ref="BP10:BQ11"/>
    <mergeCell ref="BZ10:CA11"/>
    <mergeCell ref="CB10:CC11"/>
    <mergeCell ref="CL10:CM11"/>
    <mergeCell ref="CS4:DA4"/>
    <mergeCell ref="DE4:DM4"/>
    <mergeCell ref="BU5:CC5"/>
    <mergeCell ref="CG5:CO5"/>
    <mergeCell ref="CS5:DA5"/>
    <mergeCell ref="DE5:DM5"/>
    <mergeCell ref="CS2:DA2"/>
    <mergeCell ref="DE2:DM2"/>
    <mergeCell ref="BJ3:BQ3"/>
    <mergeCell ref="BU3:CC3"/>
    <mergeCell ref="CG3:CO3"/>
    <mergeCell ref="CS3:DA3"/>
    <mergeCell ref="DE3:DM3"/>
    <mergeCell ref="BU2:CC2"/>
    <mergeCell ref="CG2:CO2"/>
    <mergeCell ref="B3:J3"/>
    <mergeCell ref="N3:V3"/>
    <mergeCell ref="AX3:BF3"/>
    <mergeCell ref="B2:J2"/>
    <mergeCell ref="N2:V2"/>
    <mergeCell ref="AX2:BF2"/>
    <mergeCell ref="BJ2:BQ2"/>
    <mergeCell ref="AL2:AT2"/>
    <mergeCell ref="AL3:AT3"/>
    <mergeCell ref="Z2:AH2"/>
    <mergeCell ref="Z3:AH3"/>
    <mergeCell ref="BU4:CC4"/>
    <mergeCell ref="N6:V6"/>
    <mergeCell ref="S10:T11"/>
    <mergeCell ref="U10:V11"/>
    <mergeCell ref="AX6:BF6"/>
    <mergeCell ref="BC10:BD11"/>
    <mergeCell ref="BE10:BF11"/>
    <mergeCell ref="B6:J6"/>
    <mergeCell ref="G10:H11"/>
    <mergeCell ref="I10:J11"/>
    <mergeCell ref="B4:J4"/>
    <mergeCell ref="N4:V4"/>
    <mergeCell ref="AX4:BF4"/>
    <mergeCell ref="B5:J5"/>
    <mergeCell ref="N5:V5"/>
    <mergeCell ref="AX5:BF5"/>
    <mergeCell ref="BJ4:BQ4"/>
    <mergeCell ref="BJ5:BQ5"/>
    <mergeCell ref="AL4:AT4"/>
    <mergeCell ref="Z4:AH4"/>
    <mergeCell ref="CB12:CC12"/>
    <mergeCell ref="CB13:CC13"/>
    <mergeCell ref="CL12:CM12"/>
    <mergeCell ref="CN12:CO12"/>
    <mergeCell ref="CX12:CY12"/>
    <mergeCell ref="E46:F46"/>
    <mergeCell ref="E22:F22"/>
    <mergeCell ref="E38:F38"/>
    <mergeCell ref="I12:J12"/>
    <mergeCell ref="I13:J13"/>
    <mergeCell ref="S12:T12"/>
    <mergeCell ref="U12:V12"/>
    <mergeCell ref="U13:V13"/>
    <mergeCell ref="BC12:BD12"/>
    <mergeCell ref="BE12:BF12"/>
    <mergeCell ref="BE13:BF13"/>
    <mergeCell ref="BZ12:CA12"/>
    <mergeCell ref="AO18:AP18"/>
    <mergeCell ref="AO40:AP40"/>
    <mergeCell ref="AC16:AD16"/>
    <mergeCell ref="AC18:AD18"/>
    <mergeCell ref="AC40:AD40"/>
    <mergeCell ref="E14:F14"/>
    <mergeCell ref="Q14:R14"/>
  </mergeCells>
  <printOptions horizontalCentered="1" verticalCentered="1"/>
  <pageMargins left="7.874015748031496E-2" right="0" top="0.19685039370078741" bottom="0" header="0" footer="0"/>
  <pageSetup scale="80" orientation="landscape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DB464"/>
  </sheetPr>
  <dimension ref="A1:HR63"/>
  <sheetViews>
    <sheetView topLeftCell="CV1" zoomScale="78" zoomScaleNormal="78" workbookViewId="0">
      <selection activeCell="DQ12" sqref="DQ12"/>
    </sheetView>
  </sheetViews>
  <sheetFormatPr defaultColWidth="9.33203125" defaultRowHeight="14.4" x14ac:dyDescent="0.3"/>
  <cols>
    <col min="1" max="1" width="3.33203125" style="1" customWidth="1"/>
    <col min="2" max="2" width="24.88671875" style="1" customWidth="1"/>
    <col min="3" max="3" width="13.5546875" style="2" customWidth="1"/>
    <col min="4" max="4" width="16.7773437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customWidth="1"/>
    <col min="10" max="10" width="16.66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25.109375" style="1" customWidth="1"/>
    <col min="15" max="15" width="15" style="2" customWidth="1"/>
    <col min="16" max="16" width="15.441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2.6640625" style="1" customWidth="1"/>
    <col min="27" max="27" width="13.5546875" style="2" customWidth="1"/>
    <col min="28" max="28" width="15.44140625" style="2" customWidth="1"/>
    <col min="29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8.44140625" style="2" customWidth="1"/>
    <col min="35" max="35" width="3.33203125" style="1" customWidth="1"/>
    <col min="36" max="36" width="4" style="1" customWidth="1"/>
    <col min="37" max="37" width="2.5546875" style="1" hidden="1" customWidth="1"/>
    <col min="38" max="38" width="21.6640625" style="1" hidden="1" customWidth="1"/>
    <col min="39" max="39" width="14.5546875" style="2" hidden="1" customWidth="1"/>
    <col min="40" max="40" width="15.33203125" style="2" hidden="1" customWidth="1"/>
    <col min="41" max="41" width="13.44140625" style="2" hidden="1" customWidth="1"/>
    <col min="42" max="42" width="13.44140625" style="1" hidden="1" customWidth="1"/>
    <col min="43" max="43" width="11.44140625" style="1" hidden="1" customWidth="1"/>
    <col min="44" max="44" width="10.6640625" style="2" hidden="1" customWidth="1"/>
    <col min="45" max="45" width="13.5546875" style="2" hidden="1" customWidth="1"/>
    <col min="46" max="46" width="3.44140625" style="1" hidden="1" customWidth="1"/>
    <col min="47" max="47" width="4" style="1" hidden="1" customWidth="1"/>
    <col min="48" max="48" width="3.33203125" style="1" customWidth="1"/>
    <col min="49" max="49" width="23.6640625" style="1" customWidth="1"/>
    <col min="50" max="50" width="13.5546875" style="2" customWidth="1"/>
    <col min="51" max="51" width="17.33203125" style="2" customWidth="1"/>
    <col min="52" max="53" width="10.33203125" style="2" customWidth="1"/>
    <col min="54" max="54" width="13" style="1" bestFit="1" customWidth="1"/>
    <col min="55" max="55" width="15.6640625" style="1" customWidth="1"/>
    <col min="56" max="56" width="13.6640625" style="2" bestFit="1" customWidth="1"/>
    <col min="57" max="57" width="16.33203125" style="2" customWidth="1"/>
    <col min="58" max="58" width="3.33203125" style="1" customWidth="1"/>
    <col min="59" max="59" width="4" style="1" customWidth="1"/>
    <col min="60" max="60" width="3.33203125" style="1" customWidth="1"/>
    <col min="61" max="61" width="18.6640625" style="1" customWidth="1"/>
    <col min="62" max="62" width="13.5546875" style="2" customWidth="1"/>
    <col min="63" max="63" width="15.44140625" style="2" customWidth="1"/>
    <col min="64" max="65" width="10.33203125" style="2" customWidth="1"/>
    <col min="66" max="66" width="13" style="1" bestFit="1" customWidth="1"/>
    <col min="67" max="67" width="14.6640625" style="1" bestFit="1" customWidth="1"/>
    <col min="68" max="68" width="13.6640625" style="2" bestFit="1" customWidth="1"/>
    <col min="69" max="69" width="14.44140625" style="2" customWidth="1"/>
    <col min="70" max="70" width="3.33203125" style="1" customWidth="1"/>
    <col min="71" max="71" width="4" style="1" customWidth="1"/>
    <col min="72" max="72" width="3.33203125" style="1" customWidth="1"/>
    <col min="73" max="73" width="25.33203125" style="1" customWidth="1"/>
    <col min="74" max="74" width="13.5546875" style="2" customWidth="1"/>
    <col min="75" max="75" width="15.44140625" style="2" customWidth="1"/>
    <col min="76" max="76" width="12.33203125" style="2" customWidth="1"/>
    <col min="77" max="77" width="10.33203125" style="2" customWidth="1"/>
    <col min="78" max="78" width="13" style="1" bestFit="1" customWidth="1"/>
    <col min="79" max="79" width="14.6640625" style="1" bestFit="1" customWidth="1"/>
    <col min="80" max="80" width="13.6640625" style="2" bestFit="1" customWidth="1"/>
    <col min="81" max="81" width="14.44140625" style="2" customWidth="1"/>
    <col min="82" max="82" width="3.33203125" style="1" customWidth="1"/>
    <col min="83" max="83" width="4" style="1" customWidth="1"/>
    <col min="84" max="84" width="3.33203125" style="1" customWidth="1"/>
    <col min="85" max="85" width="18.6640625" style="1" customWidth="1"/>
    <col min="86" max="86" width="13.5546875" style="2" customWidth="1"/>
    <col min="87" max="87" width="15.44140625" style="2" customWidth="1"/>
    <col min="88" max="89" width="10.33203125" style="2" customWidth="1"/>
    <col min="90" max="90" width="13" style="1" bestFit="1" customWidth="1"/>
    <col min="91" max="91" width="14.6640625" style="1" bestFit="1" customWidth="1"/>
    <col min="92" max="92" width="13.6640625" style="2" bestFit="1" customWidth="1"/>
    <col min="93" max="93" width="14.44140625" style="2" customWidth="1"/>
    <col min="94" max="94" width="3.33203125" style="1" customWidth="1"/>
    <col min="95" max="95" width="4" style="1" customWidth="1"/>
    <col min="96" max="96" width="3.33203125" style="1" customWidth="1"/>
    <col min="97" max="97" width="18.6640625" style="1" customWidth="1"/>
    <col min="98" max="98" width="13.5546875" style="2" customWidth="1"/>
    <col min="99" max="99" width="15.44140625" style="2" customWidth="1"/>
    <col min="100" max="101" width="10.33203125" style="2" customWidth="1"/>
    <col min="102" max="102" width="13" style="1" bestFit="1" customWidth="1"/>
    <col min="103" max="103" width="14.6640625" style="1" bestFit="1" customWidth="1"/>
    <col min="104" max="104" width="13.6640625" style="2" bestFit="1" customWidth="1"/>
    <col min="105" max="105" width="14.44140625" style="2" customWidth="1"/>
    <col min="106" max="106" width="3.33203125" style="1" customWidth="1"/>
    <col min="107" max="107" width="4" style="1" customWidth="1"/>
    <col min="108" max="108" width="3.33203125" style="1" customWidth="1"/>
    <col min="109" max="109" width="18.6640625" style="1" customWidth="1"/>
    <col min="110" max="110" width="13.5546875" style="2" customWidth="1"/>
    <col min="111" max="111" width="15.44140625" style="2" customWidth="1"/>
    <col min="112" max="113" width="10.33203125" style="2" customWidth="1"/>
    <col min="114" max="114" width="13" style="1" bestFit="1" customWidth="1"/>
    <col min="115" max="115" width="14.6640625" style="1" bestFit="1" customWidth="1"/>
    <col min="116" max="116" width="13.6640625" style="2" bestFit="1" customWidth="1"/>
    <col min="117" max="117" width="14.44140625" style="2" customWidth="1"/>
    <col min="118" max="118" width="3.33203125" style="1" customWidth="1"/>
    <col min="119" max="119" width="4" style="1" customWidth="1"/>
    <col min="120" max="120" width="9.33203125" style="1"/>
    <col min="121" max="121" width="28.33203125" style="1" customWidth="1"/>
    <col min="122" max="122" width="9.33203125" style="1"/>
    <col min="123" max="123" width="10.44140625" style="1" customWidth="1"/>
    <col min="124" max="128" width="9.33203125" style="1"/>
    <col min="129" max="129" width="10.5546875" style="1" customWidth="1"/>
    <col min="130" max="133" width="9.33203125" style="1"/>
    <col min="134" max="134" width="10.44140625" style="1" customWidth="1"/>
    <col min="135" max="139" width="9.33203125" style="1"/>
    <col min="140" max="140" width="10.5546875" style="1" customWidth="1"/>
    <col min="141" max="144" width="9.33203125" style="1"/>
    <col min="145" max="145" width="10.44140625" style="1" customWidth="1"/>
    <col min="146" max="150" width="9.33203125" style="1"/>
    <col min="151" max="151" width="10.5546875" style="1" customWidth="1"/>
    <col min="152" max="155" width="9.33203125" style="1"/>
    <col min="156" max="156" width="10.44140625" style="1" customWidth="1"/>
    <col min="157" max="161" width="9.33203125" style="1"/>
    <col min="162" max="162" width="10.5546875" style="1" customWidth="1"/>
    <col min="163" max="166" width="9.33203125" style="1"/>
    <col min="167" max="167" width="10.44140625" style="1" customWidth="1"/>
    <col min="168" max="172" width="9.33203125" style="1"/>
    <col min="173" max="173" width="10.5546875" style="1" customWidth="1"/>
    <col min="174" max="177" width="9.33203125" style="1"/>
    <col min="178" max="178" width="10.44140625" style="1" customWidth="1"/>
    <col min="179" max="183" width="9.33203125" style="1"/>
    <col min="184" max="184" width="10.5546875" style="1" customWidth="1"/>
    <col min="185" max="188" width="9.33203125" style="1"/>
    <col min="189" max="189" width="10.44140625" style="1" customWidth="1"/>
    <col min="190" max="194" width="9.33203125" style="1"/>
    <col min="195" max="195" width="10.5546875" style="1" customWidth="1"/>
    <col min="196" max="198" width="9.33203125" style="1"/>
    <col min="199" max="199" width="19.44140625" style="1" customWidth="1"/>
    <col min="200" max="200" width="10.44140625" style="1" customWidth="1"/>
    <col min="201" max="205" width="9.33203125" style="1"/>
    <col min="206" max="206" width="10.5546875" style="1" customWidth="1"/>
    <col min="207" max="209" width="9.33203125" style="1"/>
    <col min="210" max="210" width="18.6640625" style="1" customWidth="1"/>
    <col min="211" max="211" width="10.44140625" style="1" customWidth="1"/>
    <col min="212" max="216" width="9.33203125" style="1"/>
    <col min="217" max="217" width="10.5546875" style="1" customWidth="1"/>
    <col min="218" max="16384" width="9.33203125" style="1"/>
  </cols>
  <sheetData>
    <row r="1" spans="1:204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5"/>
      <c r="AQ1" s="25"/>
      <c r="AR1" s="26"/>
      <c r="AS1" s="26"/>
      <c r="AT1" s="25"/>
      <c r="AV1" s="25"/>
      <c r="AW1" s="25"/>
      <c r="AX1" s="26"/>
      <c r="AY1" s="26"/>
      <c r="AZ1" s="26"/>
      <c r="BA1" s="26"/>
      <c r="BB1" s="25"/>
      <c r="BC1" s="25"/>
      <c r="BD1" s="26"/>
      <c r="BE1" s="26"/>
      <c r="BF1" s="25"/>
      <c r="BH1" s="25"/>
      <c r="BI1" s="25"/>
      <c r="BJ1" s="26"/>
      <c r="BK1" s="26"/>
      <c r="BL1" s="26"/>
      <c r="BM1" s="26"/>
      <c r="BN1" s="25"/>
      <c r="BO1" s="25"/>
      <c r="BP1" s="26"/>
      <c r="BQ1" s="26"/>
      <c r="BR1" s="25"/>
      <c r="BT1" s="25"/>
      <c r="BU1" s="25"/>
      <c r="BV1" s="26"/>
      <c r="BW1" s="26"/>
      <c r="BX1" s="26"/>
      <c r="BY1" s="26"/>
      <c r="BZ1" s="25"/>
      <c r="CA1" s="25"/>
      <c r="CB1" s="26"/>
      <c r="CC1" s="26"/>
      <c r="CD1" s="25"/>
      <c r="CF1" s="25"/>
      <c r="CG1" s="25"/>
      <c r="CH1" s="26"/>
      <c r="CI1" s="26"/>
      <c r="CJ1" s="26"/>
      <c r="CK1" s="26"/>
      <c r="CL1" s="25"/>
      <c r="CM1" s="25"/>
      <c r="CN1" s="26"/>
      <c r="CO1" s="26"/>
      <c r="CP1" s="25"/>
      <c r="CR1" s="25"/>
      <c r="CS1" s="25"/>
      <c r="CT1" s="26"/>
      <c r="CU1" s="26"/>
      <c r="CV1" s="26"/>
      <c r="CW1" s="26"/>
      <c r="CX1" s="25"/>
      <c r="CY1" s="25"/>
      <c r="CZ1" s="26"/>
      <c r="DA1" s="26"/>
      <c r="DB1" s="25"/>
      <c r="DD1" s="25"/>
      <c r="DE1" s="25"/>
      <c r="DF1" s="26"/>
      <c r="DG1" s="26"/>
      <c r="DH1" s="26"/>
      <c r="DI1" s="26"/>
      <c r="DJ1" s="25"/>
      <c r="DK1" s="25"/>
      <c r="DL1" s="26"/>
      <c r="DM1" s="26"/>
      <c r="DN1" s="25"/>
    </row>
    <row r="2" spans="1:204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10" t="s">
        <v>0</v>
      </c>
      <c r="AM2" s="810"/>
      <c r="AN2" s="810"/>
      <c r="AO2" s="810"/>
      <c r="AP2" s="810"/>
      <c r="AQ2" s="810"/>
      <c r="AR2" s="810"/>
      <c r="AS2" s="810"/>
      <c r="AT2" s="27"/>
      <c r="AV2" s="27"/>
      <c r="AW2" s="809" t="s">
        <v>0</v>
      </c>
      <c r="AX2" s="809"/>
      <c r="AY2" s="809"/>
      <c r="AZ2" s="809"/>
      <c r="BA2" s="809"/>
      <c r="BB2" s="809"/>
      <c r="BC2" s="809"/>
      <c r="BD2" s="809"/>
      <c r="BE2" s="809"/>
      <c r="BF2" s="27"/>
      <c r="BH2" s="27"/>
      <c r="BI2" s="809" t="s">
        <v>0</v>
      </c>
      <c r="BJ2" s="809"/>
      <c r="BK2" s="809"/>
      <c r="BL2" s="809"/>
      <c r="BM2" s="809"/>
      <c r="BN2" s="809"/>
      <c r="BO2" s="809"/>
      <c r="BP2" s="809"/>
      <c r="BQ2" s="809"/>
      <c r="BR2" s="27"/>
      <c r="BT2" s="27"/>
      <c r="BU2" s="809" t="s">
        <v>0</v>
      </c>
      <c r="BV2" s="809"/>
      <c r="BW2" s="809"/>
      <c r="BX2" s="809"/>
      <c r="BY2" s="809"/>
      <c r="BZ2" s="809"/>
      <c r="CA2" s="809"/>
      <c r="CB2" s="809"/>
      <c r="CC2" s="809"/>
      <c r="CD2" s="27"/>
      <c r="CF2" s="27"/>
      <c r="CG2" s="809" t="s">
        <v>0</v>
      </c>
      <c r="CH2" s="809"/>
      <c r="CI2" s="809"/>
      <c r="CJ2" s="809"/>
      <c r="CK2" s="809"/>
      <c r="CL2" s="809"/>
      <c r="CM2" s="809"/>
      <c r="CN2" s="809"/>
      <c r="CO2" s="809"/>
      <c r="CP2" s="27"/>
      <c r="CR2" s="27"/>
      <c r="CS2" s="809" t="s">
        <v>0</v>
      </c>
      <c r="CT2" s="809"/>
      <c r="CU2" s="809"/>
      <c r="CV2" s="809"/>
      <c r="CW2" s="809"/>
      <c r="CX2" s="809"/>
      <c r="CY2" s="809"/>
      <c r="CZ2" s="809"/>
      <c r="DA2" s="809"/>
      <c r="DB2" s="27"/>
      <c r="DD2" s="27"/>
      <c r="DE2" s="809" t="s">
        <v>0</v>
      </c>
      <c r="DF2" s="809"/>
      <c r="DG2" s="809"/>
      <c r="DH2" s="809"/>
      <c r="DI2" s="809"/>
      <c r="DJ2" s="809"/>
      <c r="DK2" s="809"/>
      <c r="DL2" s="809"/>
      <c r="DM2" s="809"/>
      <c r="DN2" s="27"/>
    </row>
    <row r="3" spans="1:204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8" t="s">
        <v>1</v>
      </c>
      <c r="AM3" s="808"/>
      <c r="AN3" s="808"/>
      <c r="AO3" s="808"/>
      <c r="AP3" s="808"/>
      <c r="AQ3" s="808"/>
      <c r="AR3" s="808"/>
      <c r="AS3" s="808"/>
      <c r="AT3" s="12"/>
      <c r="AV3" s="12"/>
      <c r="AW3" s="807" t="s">
        <v>1</v>
      </c>
      <c r="AX3" s="807"/>
      <c r="AY3" s="807"/>
      <c r="AZ3" s="807"/>
      <c r="BA3" s="807"/>
      <c r="BB3" s="807"/>
      <c r="BC3" s="807"/>
      <c r="BD3" s="807"/>
      <c r="BE3" s="807"/>
      <c r="BF3" s="12"/>
      <c r="BH3" s="12"/>
      <c r="BI3" s="807" t="s">
        <v>1</v>
      </c>
      <c r="BJ3" s="807"/>
      <c r="BK3" s="807"/>
      <c r="BL3" s="807"/>
      <c r="BM3" s="807"/>
      <c r="BN3" s="807"/>
      <c r="BO3" s="807"/>
      <c r="BP3" s="807"/>
      <c r="BQ3" s="807"/>
      <c r="BR3" s="12"/>
      <c r="BT3" s="12"/>
      <c r="BU3" s="807" t="s">
        <v>1</v>
      </c>
      <c r="BV3" s="807"/>
      <c r="BW3" s="807"/>
      <c r="BX3" s="807"/>
      <c r="BY3" s="807"/>
      <c r="BZ3" s="807"/>
      <c r="CA3" s="807"/>
      <c r="CB3" s="807"/>
      <c r="CC3" s="807"/>
      <c r="CD3" s="12"/>
      <c r="CF3" s="12"/>
      <c r="CG3" s="807" t="s">
        <v>1</v>
      </c>
      <c r="CH3" s="807"/>
      <c r="CI3" s="807"/>
      <c r="CJ3" s="807"/>
      <c r="CK3" s="807"/>
      <c r="CL3" s="807"/>
      <c r="CM3" s="807"/>
      <c r="CN3" s="807"/>
      <c r="CO3" s="807"/>
      <c r="CP3" s="12"/>
      <c r="CR3" s="12"/>
      <c r="CS3" s="807" t="s">
        <v>1</v>
      </c>
      <c r="CT3" s="807"/>
      <c r="CU3" s="807"/>
      <c r="CV3" s="807"/>
      <c r="CW3" s="807"/>
      <c r="CX3" s="807"/>
      <c r="CY3" s="807"/>
      <c r="CZ3" s="807"/>
      <c r="DA3" s="807"/>
      <c r="DB3" s="12"/>
      <c r="DD3" s="12"/>
      <c r="DE3" s="807" t="s">
        <v>1</v>
      </c>
      <c r="DF3" s="807"/>
      <c r="DG3" s="807"/>
      <c r="DH3" s="807"/>
      <c r="DI3" s="807"/>
      <c r="DJ3" s="807"/>
      <c r="DK3" s="807"/>
      <c r="DL3" s="807"/>
      <c r="DM3" s="807"/>
      <c r="DN3" s="12"/>
    </row>
    <row r="4" spans="1:204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335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6" t="s">
        <v>24</v>
      </c>
      <c r="AM4" s="806"/>
      <c r="AN4" s="806"/>
      <c r="AO4" s="806"/>
      <c r="AP4" s="806"/>
      <c r="AQ4" s="806"/>
      <c r="AR4" s="806"/>
      <c r="AS4" s="806"/>
      <c r="AT4" s="12"/>
      <c r="AV4" s="12"/>
      <c r="AW4" s="805" t="s">
        <v>335</v>
      </c>
      <c r="AX4" s="805"/>
      <c r="AY4" s="805"/>
      <c r="AZ4" s="805"/>
      <c r="BA4" s="805"/>
      <c r="BB4" s="805"/>
      <c r="BC4" s="805"/>
      <c r="BD4" s="805"/>
      <c r="BE4" s="805"/>
      <c r="BF4" s="12"/>
      <c r="BH4" s="12"/>
      <c r="BI4" s="805" t="s">
        <v>335</v>
      </c>
      <c r="BJ4" s="805"/>
      <c r="BK4" s="805"/>
      <c r="BL4" s="805"/>
      <c r="BM4" s="805"/>
      <c r="BN4" s="805"/>
      <c r="BO4" s="805"/>
      <c r="BP4" s="805"/>
      <c r="BQ4" s="805"/>
      <c r="BR4" s="12"/>
      <c r="BT4" s="12"/>
      <c r="BU4" s="805" t="s">
        <v>666</v>
      </c>
      <c r="BV4" s="805"/>
      <c r="BW4" s="805"/>
      <c r="BX4" s="805"/>
      <c r="BY4" s="805"/>
      <c r="BZ4" s="805"/>
      <c r="CA4" s="805"/>
      <c r="CB4" s="805"/>
      <c r="CC4" s="805"/>
      <c r="CD4" s="12"/>
      <c r="CF4" s="12"/>
      <c r="CG4" s="805" t="s">
        <v>666</v>
      </c>
      <c r="CH4" s="805"/>
      <c r="CI4" s="805"/>
      <c r="CJ4" s="805"/>
      <c r="CK4" s="805"/>
      <c r="CL4" s="805"/>
      <c r="CM4" s="805"/>
      <c r="CN4" s="805"/>
      <c r="CO4" s="805"/>
      <c r="CP4" s="12"/>
      <c r="CR4" s="12"/>
      <c r="CS4" s="805" t="s">
        <v>666</v>
      </c>
      <c r="CT4" s="805"/>
      <c r="CU4" s="805"/>
      <c r="CV4" s="805"/>
      <c r="CW4" s="805"/>
      <c r="CX4" s="805"/>
      <c r="CY4" s="805"/>
      <c r="CZ4" s="805"/>
      <c r="DA4" s="805"/>
      <c r="DB4" s="12"/>
      <c r="DD4" s="12"/>
      <c r="DE4" s="805" t="s">
        <v>666</v>
      </c>
      <c r="DF4" s="805"/>
      <c r="DG4" s="805"/>
      <c r="DH4" s="805"/>
      <c r="DI4" s="805"/>
      <c r="DJ4" s="805"/>
      <c r="DK4" s="805"/>
      <c r="DL4" s="805"/>
      <c r="DM4" s="805"/>
      <c r="DN4" s="12"/>
    </row>
    <row r="5" spans="1:204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6" t="s">
        <v>9</v>
      </c>
      <c r="AM5" s="806"/>
      <c r="AN5" s="806"/>
      <c r="AO5" s="806"/>
      <c r="AP5" s="806"/>
      <c r="AQ5" s="806"/>
      <c r="AR5" s="806"/>
      <c r="AS5" s="806"/>
      <c r="AT5" s="12"/>
      <c r="AV5" s="12"/>
      <c r="AW5" s="805" t="s">
        <v>336</v>
      </c>
      <c r="AX5" s="805"/>
      <c r="AY5" s="805"/>
      <c r="AZ5" s="805"/>
      <c r="BA5" s="805"/>
      <c r="BB5" s="805"/>
      <c r="BC5" s="805"/>
      <c r="BD5" s="805"/>
      <c r="BE5" s="805"/>
      <c r="BF5" s="12"/>
      <c r="BH5" s="12"/>
      <c r="BI5" s="805" t="s">
        <v>336</v>
      </c>
      <c r="BJ5" s="805"/>
      <c r="BK5" s="805"/>
      <c r="BL5" s="805"/>
      <c r="BM5" s="805"/>
      <c r="BN5" s="805"/>
      <c r="BO5" s="805"/>
      <c r="BP5" s="805"/>
      <c r="BQ5" s="805"/>
      <c r="BR5" s="12"/>
      <c r="BT5" s="12"/>
      <c r="BU5" s="805" t="s">
        <v>336</v>
      </c>
      <c r="BV5" s="805"/>
      <c r="BW5" s="805"/>
      <c r="BX5" s="805"/>
      <c r="BY5" s="805"/>
      <c r="BZ5" s="805"/>
      <c r="CA5" s="805"/>
      <c r="CB5" s="805"/>
      <c r="CC5" s="805"/>
      <c r="CD5" s="12"/>
      <c r="CF5" s="12"/>
      <c r="CG5" s="805" t="s">
        <v>336</v>
      </c>
      <c r="CH5" s="805"/>
      <c r="CI5" s="805"/>
      <c r="CJ5" s="805"/>
      <c r="CK5" s="805"/>
      <c r="CL5" s="805"/>
      <c r="CM5" s="805"/>
      <c r="CN5" s="805"/>
      <c r="CO5" s="805"/>
      <c r="CP5" s="12"/>
      <c r="CR5" s="12"/>
      <c r="CS5" s="805" t="s">
        <v>336</v>
      </c>
      <c r="CT5" s="805"/>
      <c r="CU5" s="805"/>
      <c r="CV5" s="805"/>
      <c r="CW5" s="805"/>
      <c r="CX5" s="805"/>
      <c r="CY5" s="805"/>
      <c r="CZ5" s="805"/>
      <c r="DA5" s="805"/>
      <c r="DB5" s="12"/>
      <c r="DD5" s="12"/>
      <c r="DE5" s="805" t="s">
        <v>336</v>
      </c>
      <c r="DF5" s="805"/>
      <c r="DG5" s="805"/>
      <c r="DH5" s="805"/>
      <c r="DI5" s="805"/>
      <c r="DJ5" s="805"/>
      <c r="DK5" s="805"/>
      <c r="DL5" s="805"/>
      <c r="DM5" s="805"/>
      <c r="DN5" s="12"/>
    </row>
    <row r="6" spans="1:204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3" t="s">
        <v>76</v>
      </c>
      <c r="AM6" s="803"/>
      <c r="AN6" s="803"/>
      <c r="AO6" s="803"/>
      <c r="AP6" s="803"/>
      <c r="AQ6" s="803"/>
      <c r="AR6" s="803"/>
      <c r="AS6" s="803"/>
      <c r="AT6" s="12"/>
      <c r="AV6" s="12"/>
      <c r="AW6" s="802" t="str">
        <f>PreK!$B$6</f>
        <v>as of August 1, 2024</v>
      </c>
      <c r="AX6" s="802"/>
      <c r="AY6" s="802"/>
      <c r="AZ6" s="802"/>
      <c r="BA6" s="802"/>
      <c r="BB6" s="802"/>
      <c r="BC6" s="802"/>
      <c r="BD6" s="802"/>
      <c r="BE6" s="802"/>
      <c r="BF6" s="12"/>
      <c r="BH6" s="12"/>
      <c r="BI6" s="802" t="str">
        <f>PreK!$B$6</f>
        <v>as of August 1, 2024</v>
      </c>
      <c r="BJ6" s="802"/>
      <c r="BK6" s="802"/>
      <c r="BL6" s="802"/>
      <c r="BM6" s="802"/>
      <c r="BN6" s="802"/>
      <c r="BO6" s="802"/>
      <c r="BP6" s="802"/>
      <c r="BQ6" s="802"/>
      <c r="BR6" s="12"/>
      <c r="BT6" s="12"/>
      <c r="BU6" s="802" t="str">
        <f>PreK!$B$6</f>
        <v>as of August 1, 2024</v>
      </c>
      <c r="BV6" s="802"/>
      <c r="BW6" s="802"/>
      <c r="BX6" s="802"/>
      <c r="BY6" s="802"/>
      <c r="BZ6" s="802"/>
      <c r="CA6" s="802"/>
      <c r="CB6" s="802"/>
      <c r="CC6" s="802"/>
      <c r="CD6" s="12"/>
      <c r="CF6" s="12"/>
      <c r="CG6" s="802" t="str">
        <f>PreK!$B$6</f>
        <v>as of August 1, 2024</v>
      </c>
      <c r="CH6" s="802"/>
      <c r="CI6" s="802"/>
      <c r="CJ6" s="802"/>
      <c r="CK6" s="802"/>
      <c r="CL6" s="802"/>
      <c r="CM6" s="802"/>
      <c r="CN6" s="802"/>
      <c r="CO6" s="802"/>
      <c r="CP6" s="12"/>
      <c r="CR6" s="12"/>
      <c r="CS6" s="802" t="str">
        <f>PreK!$B$6</f>
        <v>as of August 1, 2024</v>
      </c>
      <c r="CT6" s="802"/>
      <c r="CU6" s="802"/>
      <c r="CV6" s="802"/>
      <c r="CW6" s="802"/>
      <c r="CX6" s="802"/>
      <c r="CY6" s="802"/>
      <c r="CZ6" s="802"/>
      <c r="DA6" s="802"/>
      <c r="DB6" s="12"/>
      <c r="DD6" s="12"/>
      <c r="DE6" s="802" t="str">
        <f>PreK!$B$6</f>
        <v>as of August 1, 2024</v>
      </c>
      <c r="DF6" s="802"/>
      <c r="DG6" s="802"/>
      <c r="DH6" s="802"/>
      <c r="DI6" s="802"/>
      <c r="DJ6" s="802"/>
      <c r="DK6" s="802"/>
      <c r="DL6" s="802"/>
      <c r="DM6" s="802"/>
      <c r="DN6" s="12"/>
    </row>
    <row r="7" spans="1:204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23"/>
      <c r="AQ7" s="23"/>
      <c r="AR7" s="8"/>
      <c r="AS7" s="8"/>
      <c r="AT7" s="12"/>
      <c r="AV7" s="12"/>
      <c r="AW7" s="23"/>
      <c r="AX7" s="8"/>
      <c r="AY7" s="8"/>
      <c r="AZ7" s="8"/>
      <c r="BA7" s="8"/>
      <c r="BB7" s="23"/>
      <c r="BC7" s="23"/>
      <c r="BD7" s="8"/>
      <c r="BE7" s="8"/>
      <c r="BF7" s="12"/>
      <c r="BH7" s="12"/>
      <c r="BI7" s="23"/>
      <c r="BJ7" s="8"/>
      <c r="BK7" s="8"/>
      <c r="BL7" s="8"/>
      <c r="BM7" s="8"/>
      <c r="BN7" s="23"/>
      <c r="BO7" s="23"/>
      <c r="BP7" s="8"/>
      <c r="BQ7" s="8"/>
      <c r="BR7" s="12"/>
      <c r="BT7" s="12"/>
      <c r="BU7" s="23"/>
      <c r="BV7" s="8"/>
      <c r="BW7" s="8"/>
      <c r="BX7" s="8"/>
      <c r="BY7" s="8"/>
      <c r="BZ7" s="23"/>
      <c r="CA7" s="23"/>
      <c r="CB7" s="8"/>
      <c r="CC7" s="8"/>
      <c r="CD7" s="12"/>
      <c r="CF7" s="12"/>
      <c r="CG7" s="23"/>
      <c r="CH7" s="8"/>
      <c r="CI7" s="8"/>
      <c r="CJ7" s="8"/>
      <c r="CK7" s="8"/>
      <c r="CL7" s="23"/>
      <c r="CM7" s="23"/>
      <c r="CN7" s="8"/>
      <c r="CO7" s="8"/>
      <c r="CP7" s="12"/>
      <c r="CR7" s="12"/>
      <c r="CS7" s="23"/>
      <c r="CT7" s="8"/>
      <c r="CU7" s="8"/>
      <c r="CV7" s="8"/>
      <c r="CW7" s="8"/>
      <c r="CX7" s="23"/>
      <c r="CY7" s="23"/>
      <c r="CZ7" s="8"/>
      <c r="DA7" s="8"/>
      <c r="DB7" s="12"/>
      <c r="DD7" s="12"/>
      <c r="DE7" s="23"/>
      <c r="DF7" s="8"/>
      <c r="DG7" s="8"/>
      <c r="DH7" s="8"/>
      <c r="DI7" s="8"/>
      <c r="DJ7" s="23"/>
      <c r="DK7" s="23"/>
      <c r="DL7" s="8"/>
      <c r="DM7" s="8"/>
      <c r="DN7" s="12"/>
    </row>
    <row r="8" spans="1:204" s="4" customFormat="1" ht="21" x14ac:dyDescent="0.3">
      <c r="A8" s="12"/>
      <c r="B8" s="140" t="s">
        <v>3</v>
      </c>
      <c r="C8" s="266" t="s">
        <v>316</v>
      </c>
      <c r="D8" s="142"/>
      <c r="E8" s="140"/>
      <c r="F8" s="154"/>
      <c r="G8" s="140" t="s">
        <v>4</v>
      </c>
      <c r="H8" s="268" t="s">
        <v>359</v>
      </c>
      <c r="I8" s="142"/>
      <c r="J8" s="142"/>
      <c r="K8" s="12"/>
      <c r="M8" s="12"/>
      <c r="N8" s="140" t="s">
        <v>3</v>
      </c>
      <c r="O8" s="266" t="s">
        <v>324</v>
      </c>
      <c r="P8" s="142"/>
      <c r="Q8" s="140"/>
      <c r="R8" s="154"/>
      <c r="S8" s="140" t="s">
        <v>4</v>
      </c>
      <c r="T8" s="268" t="s">
        <v>359</v>
      </c>
      <c r="U8" s="142"/>
      <c r="V8" s="142"/>
      <c r="W8" s="12"/>
      <c r="Y8" s="12"/>
      <c r="Z8" s="140" t="s">
        <v>3</v>
      </c>
      <c r="AA8" s="266" t="s">
        <v>35</v>
      </c>
      <c r="AB8" s="142"/>
      <c r="AC8" s="140"/>
      <c r="AD8" s="154"/>
      <c r="AE8" s="140" t="s">
        <v>4</v>
      </c>
      <c r="AF8" s="268" t="s">
        <v>359</v>
      </c>
      <c r="AG8" s="142"/>
      <c r="AH8" s="142"/>
      <c r="AI8" s="12"/>
      <c r="AK8" s="12"/>
      <c r="AL8" s="29" t="s">
        <v>3</v>
      </c>
      <c r="AM8" s="31" t="s">
        <v>77</v>
      </c>
      <c r="AN8" s="30"/>
      <c r="AO8" s="30"/>
      <c r="AP8" s="32"/>
      <c r="AQ8" s="32"/>
      <c r="AR8" s="30"/>
      <c r="AS8" s="30"/>
      <c r="AT8" s="12"/>
      <c r="AV8" s="12"/>
      <c r="AW8" s="140" t="s">
        <v>3</v>
      </c>
      <c r="AX8" s="266" t="s">
        <v>36</v>
      </c>
      <c r="AY8" s="142"/>
      <c r="AZ8" s="140"/>
      <c r="BA8" s="154"/>
      <c r="BB8" s="140" t="s">
        <v>4</v>
      </c>
      <c r="BC8" s="268" t="s">
        <v>359</v>
      </c>
      <c r="BD8" s="142"/>
      <c r="BE8" s="142"/>
      <c r="BF8" s="12"/>
      <c r="BH8" s="12"/>
      <c r="BI8" s="140" t="s">
        <v>3</v>
      </c>
      <c r="BJ8" s="266" t="s">
        <v>37</v>
      </c>
      <c r="BK8" s="142"/>
      <c r="BL8" s="140"/>
      <c r="BM8" s="154"/>
      <c r="BN8" s="140" t="s">
        <v>4</v>
      </c>
      <c r="BO8" s="268" t="s">
        <v>359</v>
      </c>
      <c r="BP8" s="142"/>
      <c r="BQ8" s="142"/>
      <c r="BR8" s="12"/>
      <c r="BT8" s="12"/>
      <c r="BU8" s="140" t="s">
        <v>3</v>
      </c>
      <c r="BV8" s="266" t="s">
        <v>310</v>
      </c>
      <c r="BW8" s="142"/>
      <c r="BX8" s="140"/>
      <c r="BY8" s="154"/>
      <c r="BZ8" s="140" t="s">
        <v>4</v>
      </c>
      <c r="CA8" s="268" t="s">
        <v>359</v>
      </c>
      <c r="CB8" s="142"/>
      <c r="CC8" s="142"/>
      <c r="CD8" s="12"/>
      <c r="CF8" s="12"/>
      <c r="CG8" s="140" t="s">
        <v>3</v>
      </c>
      <c r="CH8" s="266" t="s">
        <v>119</v>
      </c>
      <c r="CI8" s="142"/>
      <c r="CJ8" s="140"/>
      <c r="CK8" s="154"/>
      <c r="CL8" s="140" t="s">
        <v>4</v>
      </c>
      <c r="CM8" s="268" t="s">
        <v>359</v>
      </c>
      <c r="CN8" s="142"/>
      <c r="CO8" s="142"/>
      <c r="CP8" s="12"/>
      <c r="CR8" s="12"/>
      <c r="CS8" s="140" t="s">
        <v>3</v>
      </c>
      <c r="CT8" s="266" t="s">
        <v>120</v>
      </c>
      <c r="CU8" s="142"/>
      <c r="CV8" s="140"/>
      <c r="CW8" s="154"/>
      <c r="CX8" s="140" t="s">
        <v>4</v>
      </c>
      <c r="CY8" s="268" t="s">
        <v>359</v>
      </c>
      <c r="CZ8" s="142"/>
      <c r="DA8" s="142"/>
      <c r="DB8" s="12"/>
      <c r="DD8" s="12"/>
      <c r="DE8" s="140" t="s">
        <v>3</v>
      </c>
      <c r="DF8" s="266" t="s">
        <v>381</v>
      </c>
      <c r="DG8" s="142"/>
      <c r="DH8" s="140"/>
      <c r="DI8" s="154"/>
      <c r="DJ8" s="140" t="s">
        <v>4</v>
      </c>
      <c r="DK8" s="268" t="s">
        <v>359</v>
      </c>
      <c r="DL8" s="142"/>
      <c r="DM8" s="142"/>
      <c r="DN8" s="12"/>
    </row>
    <row r="9" spans="1:204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R9" s="8"/>
      <c r="AS9" s="8"/>
      <c r="AT9" s="12"/>
      <c r="AV9" s="12"/>
      <c r="AW9" s="7"/>
      <c r="AX9" s="8"/>
      <c r="AY9" s="8"/>
      <c r="AZ9" s="8"/>
      <c r="BA9" s="8"/>
      <c r="BD9" s="8"/>
      <c r="BE9" s="8"/>
      <c r="BF9" s="12"/>
      <c r="BH9" s="12"/>
      <c r="BI9" s="7"/>
      <c r="BJ9" s="8"/>
      <c r="BK9" s="8"/>
      <c r="BL9" s="8"/>
      <c r="BM9" s="8"/>
      <c r="BP9" s="8"/>
      <c r="BQ9" s="8"/>
      <c r="BR9" s="12"/>
      <c r="BT9" s="12"/>
      <c r="BU9" s="7"/>
      <c r="BV9" s="8"/>
      <c r="BW9" s="8"/>
      <c r="BX9" s="8"/>
      <c r="BY9" s="8"/>
      <c r="CB9" s="8"/>
      <c r="CC9" s="8"/>
      <c r="CD9" s="12"/>
      <c r="CF9" s="12"/>
      <c r="CG9" s="7"/>
      <c r="CH9" s="8"/>
      <c r="CI9" s="8"/>
      <c r="CJ9" s="8"/>
      <c r="CK9" s="8"/>
      <c r="CN9" s="8"/>
      <c r="CO9" s="8"/>
      <c r="CP9" s="12"/>
      <c r="CR9" s="12"/>
      <c r="CS9" s="7"/>
      <c r="CT9" s="8"/>
      <c r="CU9" s="8"/>
      <c r="CV9" s="8"/>
      <c r="CW9" s="8"/>
      <c r="CZ9" s="8"/>
      <c r="DA9" s="8"/>
      <c r="DB9" s="12"/>
      <c r="DD9" s="12"/>
      <c r="DE9" s="7"/>
      <c r="DF9" s="8"/>
      <c r="DG9" s="8"/>
      <c r="DH9" s="8"/>
      <c r="DI9" s="8"/>
      <c r="DL9" s="8"/>
      <c r="DM9" s="8"/>
      <c r="DN9" s="12"/>
    </row>
    <row r="10" spans="1:204" s="4" customFormat="1" ht="18.75" customHeight="1" x14ac:dyDescent="0.3">
      <c r="A10" s="12"/>
      <c r="B10" s="261" t="s">
        <v>5</v>
      </c>
      <c r="C10" s="269">
        <v>35521.33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0</v>
      </c>
      <c r="J10" s="800"/>
      <c r="K10" s="12"/>
      <c r="M10" s="12"/>
      <c r="N10" s="261" t="s">
        <v>5</v>
      </c>
      <c r="O10" s="269">
        <v>34522.629999999997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0</v>
      </c>
      <c r="V10" s="800"/>
      <c r="W10" s="12"/>
      <c r="Y10" s="12"/>
      <c r="Z10" s="261" t="s">
        <v>5</v>
      </c>
      <c r="AA10" s="269">
        <v>35521.33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6000</v>
      </c>
      <c r="AH10" s="800"/>
      <c r="AI10" s="12"/>
      <c r="AK10" s="12"/>
      <c r="AL10" s="7" t="s">
        <v>5</v>
      </c>
      <c r="AM10" s="10">
        <v>29923.94</v>
      </c>
      <c r="AN10" s="11" t="s">
        <v>25</v>
      </c>
      <c r="AO10" s="10"/>
      <c r="AP10" s="804" t="s">
        <v>10</v>
      </c>
      <c r="AQ10" s="804"/>
      <c r="AR10" s="800">
        <f>SUM(AQ16:AQ38)</f>
        <v>0</v>
      </c>
      <c r="AS10" s="800"/>
      <c r="AT10" s="12"/>
      <c r="AV10" s="12"/>
      <c r="AW10" s="261" t="s">
        <v>5</v>
      </c>
      <c r="AX10" s="269">
        <v>35521.33</v>
      </c>
      <c r="AY10" s="263" t="s">
        <v>341</v>
      </c>
      <c r="AZ10" s="269"/>
      <c r="BA10" s="262"/>
      <c r="BB10" s="801" t="s">
        <v>10</v>
      </c>
      <c r="BC10" s="801"/>
      <c r="BD10" s="800">
        <f>SUM(BC16:BC52)</f>
        <v>11000</v>
      </c>
      <c r="BE10" s="800"/>
      <c r="BF10" s="12"/>
      <c r="BH10" s="12"/>
      <c r="BI10" s="261" t="s">
        <v>5</v>
      </c>
      <c r="BJ10" s="269">
        <v>33523.94</v>
      </c>
      <c r="BK10" s="263" t="s">
        <v>341</v>
      </c>
      <c r="BL10" s="269"/>
      <c r="BM10" s="262"/>
      <c r="BN10" s="801" t="s">
        <v>10</v>
      </c>
      <c r="BO10" s="801"/>
      <c r="BP10" s="800">
        <f>SUM(BO16:BO52)</f>
        <v>0</v>
      </c>
      <c r="BQ10" s="800"/>
      <c r="BR10" s="12"/>
      <c r="BT10" s="12"/>
      <c r="BU10" s="261" t="s">
        <v>5</v>
      </c>
      <c r="BV10" s="269">
        <v>35521.33</v>
      </c>
      <c r="BW10" s="263" t="s">
        <v>341</v>
      </c>
      <c r="BX10" s="269"/>
      <c r="BY10" s="262"/>
      <c r="BZ10" s="801" t="s">
        <v>10</v>
      </c>
      <c r="CA10" s="801"/>
      <c r="CB10" s="800">
        <f>SUM(CA16:CA52)</f>
        <v>6000</v>
      </c>
      <c r="CC10" s="800"/>
      <c r="CD10" s="12"/>
      <c r="CF10" s="12"/>
      <c r="CG10" s="261" t="s">
        <v>5</v>
      </c>
      <c r="CH10" s="269">
        <v>33523.94</v>
      </c>
      <c r="CI10" s="263" t="s">
        <v>341</v>
      </c>
      <c r="CJ10" s="269"/>
      <c r="CK10" s="262"/>
      <c r="CL10" s="801" t="s">
        <v>10</v>
      </c>
      <c r="CM10" s="801"/>
      <c r="CN10" s="800">
        <f>SUM(CM16:CM52)</f>
        <v>0</v>
      </c>
      <c r="CO10" s="800"/>
      <c r="CP10" s="12"/>
      <c r="CR10" s="12"/>
      <c r="CS10" s="261" t="s">
        <v>5</v>
      </c>
      <c r="CT10" s="269">
        <v>35521.33</v>
      </c>
      <c r="CU10" s="263" t="s">
        <v>341</v>
      </c>
      <c r="CV10" s="269"/>
      <c r="CW10" s="262"/>
      <c r="CX10" s="801" t="s">
        <v>10</v>
      </c>
      <c r="CY10" s="801"/>
      <c r="CZ10" s="800">
        <f>SUM(CY16:CY52)</f>
        <v>0</v>
      </c>
      <c r="DA10" s="800"/>
      <c r="DB10" s="12"/>
      <c r="DD10" s="12"/>
      <c r="DE10" s="261" t="s">
        <v>5</v>
      </c>
      <c r="DF10" s="269">
        <v>33523.94</v>
      </c>
      <c r="DG10" s="263" t="s">
        <v>341</v>
      </c>
      <c r="DH10" s="269"/>
      <c r="DI10" s="262"/>
      <c r="DJ10" s="801" t="s">
        <v>10</v>
      </c>
      <c r="DK10" s="801"/>
      <c r="DL10" s="800">
        <f>SUM(DK16:DK52)</f>
        <v>0</v>
      </c>
      <c r="DM10" s="800"/>
      <c r="DN10" s="12"/>
      <c r="DQ10" s="14">
        <f>I10+U10+AG10+BD10+BP10+CB10+CN10+CZ10+DL10</f>
        <v>23000</v>
      </c>
    </row>
    <row r="11" spans="1:204" s="4" customFormat="1" ht="18.75" customHeight="1" x14ac:dyDescent="0.3">
      <c r="A11" s="12"/>
      <c r="B11" s="261" t="s">
        <v>6</v>
      </c>
      <c r="C11" s="269">
        <v>7710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7710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7710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7" t="s">
        <v>6</v>
      </c>
      <c r="AM11" s="10">
        <v>3011</v>
      </c>
      <c r="AN11" s="11" t="s">
        <v>26</v>
      </c>
      <c r="AO11" s="10"/>
      <c r="AP11" s="804"/>
      <c r="AQ11" s="804"/>
      <c r="AR11" s="800"/>
      <c r="AS11" s="800"/>
      <c r="AT11" s="12"/>
      <c r="AV11" s="12"/>
      <c r="AW11" s="261" t="s">
        <v>6</v>
      </c>
      <c r="AX11" s="269">
        <v>7710</v>
      </c>
      <c r="AY11" s="263" t="s">
        <v>26</v>
      </c>
      <c r="AZ11" s="269"/>
      <c r="BA11" s="262"/>
      <c r="BB11" s="801"/>
      <c r="BC11" s="801"/>
      <c r="BD11" s="800"/>
      <c r="BE11" s="800"/>
      <c r="BF11" s="12"/>
      <c r="BH11" s="12"/>
      <c r="BI11" s="261" t="s">
        <v>6</v>
      </c>
      <c r="BJ11" s="269">
        <v>7710</v>
      </c>
      <c r="BK11" s="263" t="s">
        <v>26</v>
      </c>
      <c r="BL11" s="269"/>
      <c r="BM11" s="262"/>
      <c r="BN11" s="801"/>
      <c r="BO11" s="801"/>
      <c r="BP11" s="800"/>
      <c r="BQ11" s="800"/>
      <c r="BR11" s="12"/>
      <c r="BT11" s="12"/>
      <c r="BU11" s="261" t="s">
        <v>6</v>
      </c>
      <c r="BV11" s="269">
        <v>7710</v>
      </c>
      <c r="BW11" s="263" t="s">
        <v>26</v>
      </c>
      <c r="BX11" s="269"/>
      <c r="BY11" s="262"/>
      <c r="BZ11" s="801"/>
      <c r="CA11" s="801"/>
      <c r="CB11" s="800"/>
      <c r="CC11" s="800"/>
      <c r="CD11" s="12"/>
      <c r="CF11" s="12"/>
      <c r="CG11" s="261" t="s">
        <v>6</v>
      </c>
      <c r="CH11" s="269">
        <v>7810</v>
      </c>
      <c r="CI11" s="263" t="s">
        <v>26</v>
      </c>
      <c r="CJ11" s="269"/>
      <c r="CK11" s="262"/>
      <c r="CL11" s="801"/>
      <c r="CM11" s="801"/>
      <c r="CN11" s="800"/>
      <c r="CO11" s="800"/>
      <c r="CP11" s="12"/>
      <c r="CR11" s="12"/>
      <c r="CS11" s="261" t="s">
        <v>6</v>
      </c>
      <c r="CT11" s="269">
        <v>7710</v>
      </c>
      <c r="CU11" s="263" t="s">
        <v>26</v>
      </c>
      <c r="CV11" s="269"/>
      <c r="CW11" s="262"/>
      <c r="CX11" s="801"/>
      <c r="CY11" s="801"/>
      <c r="CZ11" s="800"/>
      <c r="DA11" s="800"/>
      <c r="DB11" s="12"/>
      <c r="DD11" s="12"/>
      <c r="DE11" s="261" t="s">
        <v>6</v>
      </c>
      <c r="DF11" s="269">
        <v>7710</v>
      </c>
      <c r="DG11" s="263" t="s">
        <v>26</v>
      </c>
      <c r="DH11" s="269"/>
      <c r="DI11" s="262"/>
      <c r="DJ11" s="801"/>
      <c r="DK11" s="801"/>
      <c r="DL11" s="800"/>
      <c r="DM11" s="800"/>
      <c r="DN11" s="12"/>
      <c r="DQ11" s="9"/>
    </row>
    <row r="12" spans="1:204" s="4" customFormat="1" ht="18.75" customHeight="1" x14ac:dyDescent="0.3">
      <c r="A12" s="12"/>
      <c r="B12" s="261" t="s">
        <v>21</v>
      </c>
      <c r="C12" s="269">
        <f>SUM(I16:I52)</f>
        <v>0</v>
      </c>
      <c r="D12" s="263" t="s">
        <v>1092</v>
      </c>
      <c r="E12" s="270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4"/>
      <c r="Q12" s="270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4"/>
      <c r="AC12" s="270"/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7" t="s">
        <v>21</v>
      </c>
      <c r="AM12" s="10">
        <f>SUM(AR16:AR38)</f>
        <v>0</v>
      </c>
      <c r="AN12" s="8"/>
      <c r="AO12" s="8"/>
      <c r="AR12" s="8"/>
      <c r="AS12" s="8"/>
      <c r="AT12" s="12"/>
      <c r="AV12" s="12"/>
      <c r="AW12" s="261" t="s">
        <v>21</v>
      </c>
      <c r="AX12" s="269">
        <f>SUM(BD16:BD52)</f>
        <v>0</v>
      </c>
      <c r="AY12" s="264"/>
      <c r="AZ12" s="270"/>
      <c r="BA12" s="264"/>
      <c r="BB12" s="812" t="s">
        <v>461</v>
      </c>
      <c r="BC12" s="812"/>
      <c r="BD12" s="811" t="s">
        <v>462</v>
      </c>
      <c r="BE12" s="811"/>
      <c r="BF12" s="12"/>
      <c r="BH12" s="12"/>
      <c r="BI12" s="261" t="s">
        <v>21</v>
      </c>
      <c r="BJ12" s="269">
        <f>SUM(BP16:BP52)</f>
        <v>0</v>
      </c>
      <c r="BK12" s="264"/>
      <c r="BL12" s="270"/>
      <c r="BM12" s="264"/>
      <c r="BN12" s="812" t="s">
        <v>461</v>
      </c>
      <c r="BO12" s="812"/>
      <c r="BP12" s="811" t="s">
        <v>462</v>
      </c>
      <c r="BQ12" s="811"/>
      <c r="BR12" s="12"/>
      <c r="BT12" s="12"/>
      <c r="BU12" s="261" t="s">
        <v>21</v>
      </c>
      <c r="BV12" s="269">
        <f>SUM(CB16:CB52)</f>
        <v>0</v>
      </c>
      <c r="BW12" s="264"/>
      <c r="BX12" s="270"/>
      <c r="BY12" s="264"/>
      <c r="BZ12" s="812" t="s">
        <v>461</v>
      </c>
      <c r="CA12" s="812"/>
      <c r="CB12" s="811" t="s">
        <v>462</v>
      </c>
      <c r="CC12" s="811"/>
      <c r="CD12" s="12"/>
      <c r="CF12" s="12"/>
      <c r="CG12" s="261" t="s">
        <v>21</v>
      </c>
      <c r="CH12" s="269">
        <f>SUM(CN16:CN52)</f>
        <v>0</v>
      </c>
      <c r="CI12" s="264"/>
      <c r="CJ12" s="270"/>
      <c r="CK12" s="264"/>
      <c r="CL12" s="812" t="s">
        <v>461</v>
      </c>
      <c r="CM12" s="812"/>
      <c r="CN12" s="811" t="s">
        <v>462</v>
      </c>
      <c r="CO12" s="811"/>
      <c r="CP12" s="12"/>
      <c r="CR12" s="12"/>
      <c r="CS12" s="261" t="s">
        <v>21</v>
      </c>
      <c r="CT12" s="269">
        <f>SUM(CZ16:CZ52)</f>
        <v>0</v>
      </c>
      <c r="CU12" s="264"/>
      <c r="CV12" s="270"/>
      <c r="CW12" s="264"/>
      <c r="CX12" s="812" t="s">
        <v>461</v>
      </c>
      <c r="CY12" s="812"/>
      <c r="CZ12" s="811" t="s">
        <v>462</v>
      </c>
      <c r="DA12" s="811"/>
      <c r="DB12" s="12"/>
      <c r="DD12" s="12"/>
      <c r="DE12" s="261" t="s">
        <v>21</v>
      </c>
      <c r="DF12" s="269">
        <f>SUM(DL16:DL52)</f>
        <v>0</v>
      </c>
      <c r="DG12" s="264"/>
      <c r="DH12" s="270"/>
      <c r="DI12" s="264"/>
      <c r="DJ12" s="812" t="s">
        <v>461</v>
      </c>
      <c r="DK12" s="812"/>
      <c r="DL12" s="811" t="s">
        <v>462</v>
      </c>
      <c r="DM12" s="811"/>
      <c r="DN12" s="12"/>
      <c r="DQ12" s="18">
        <f>C12+O12++AA12+AX12+BJ12+BV12+CH12+CT12+DF12</f>
        <v>0</v>
      </c>
    </row>
    <row r="13" spans="1:204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  <c r="AK13" s="23"/>
      <c r="AL13" s="8"/>
      <c r="AM13" s="8"/>
      <c r="AN13" s="13"/>
      <c r="AO13" s="13"/>
      <c r="AP13" s="23"/>
      <c r="AQ13" s="23"/>
      <c r="AR13" s="8"/>
      <c r="AS13" s="8"/>
      <c r="AT13" s="12"/>
      <c r="AV13" s="12"/>
      <c r="AW13" s="261"/>
      <c r="AX13" s="269"/>
      <c r="AY13" s="264"/>
      <c r="AZ13" s="270"/>
      <c r="BA13" s="264"/>
      <c r="BB13" s="265"/>
      <c r="BC13" s="265"/>
      <c r="BD13" s="795" t="str">
        <f>PreK!$I$13</f>
        <v>AUG. 5, 2024</v>
      </c>
      <c r="BE13" s="795"/>
      <c r="BF13" s="12"/>
      <c r="BH13" s="12"/>
      <c r="BI13" s="261"/>
      <c r="BJ13" s="269"/>
      <c r="BK13" s="264"/>
      <c r="BL13" s="270"/>
      <c r="BM13" s="264"/>
      <c r="BN13" s="265"/>
      <c r="BO13" s="265"/>
      <c r="BP13" s="795" t="str">
        <f>PreK!$I$13</f>
        <v>AUG. 5, 2024</v>
      </c>
      <c r="BQ13" s="795"/>
      <c r="BR13" s="12"/>
      <c r="BT13" s="12"/>
      <c r="BU13" s="261"/>
      <c r="BV13" s="269"/>
      <c r="BW13" s="264"/>
      <c r="BX13" s="270"/>
      <c r="BY13" s="264"/>
      <c r="BZ13" s="265"/>
      <c r="CA13" s="265"/>
      <c r="CB13" s="795" t="str">
        <f>PreK!$I$13</f>
        <v>AUG. 5, 2024</v>
      </c>
      <c r="CC13" s="795"/>
      <c r="CD13" s="12"/>
      <c r="CF13" s="12"/>
      <c r="CG13" s="261"/>
      <c r="CH13" s="269"/>
      <c r="CI13" s="264"/>
      <c r="CJ13" s="270"/>
      <c r="CK13" s="264"/>
      <c r="CL13" s="265"/>
      <c r="CM13" s="265"/>
      <c r="CN13" s="795" t="str">
        <f>PreK!$I$13</f>
        <v>AUG. 5, 2024</v>
      </c>
      <c r="CO13" s="795"/>
      <c r="CP13" s="12"/>
      <c r="CR13" s="12"/>
      <c r="CS13" s="261"/>
      <c r="CT13" s="269"/>
      <c r="CU13" s="264"/>
      <c r="CV13" s="270"/>
      <c r="CW13" s="264"/>
      <c r="CX13" s="265"/>
      <c r="CY13" s="265"/>
      <c r="CZ13" s="795" t="str">
        <f>PreK!$I$13</f>
        <v>AUG. 5, 2024</v>
      </c>
      <c r="DA13" s="795"/>
      <c r="DB13" s="12"/>
      <c r="DD13" s="12"/>
      <c r="DE13" s="261"/>
      <c r="DF13" s="269"/>
      <c r="DG13" s="264"/>
      <c r="DH13" s="270"/>
      <c r="DI13" s="264"/>
      <c r="DJ13" s="265"/>
      <c r="DK13" s="265"/>
      <c r="DL13" s="795" t="str">
        <f>PreK!$I$13</f>
        <v>AUG. 5, 2024</v>
      </c>
      <c r="DM13" s="795"/>
      <c r="DN13" s="12"/>
    </row>
    <row r="14" spans="1:204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4" t="s">
        <v>7</v>
      </c>
      <c r="AM14" s="20" t="s">
        <v>12</v>
      </c>
      <c r="AN14" s="22" t="s">
        <v>13</v>
      </c>
      <c r="AO14" s="22" t="s">
        <v>14</v>
      </c>
      <c r="AP14" s="24" t="s">
        <v>15</v>
      </c>
      <c r="AQ14" s="5" t="s">
        <v>16</v>
      </c>
      <c r="AR14" s="22" t="s">
        <v>11</v>
      </c>
      <c r="AS14" s="3" t="s">
        <v>2</v>
      </c>
      <c r="AT14" s="12"/>
      <c r="AV14" s="12"/>
      <c r="AW14" s="258" t="s">
        <v>7</v>
      </c>
      <c r="AX14" s="53" t="s">
        <v>12</v>
      </c>
      <c r="AY14" s="259" t="s">
        <v>13</v>
      </c>
      <c r="AZ14" s="797" t="s">
        <v>14</v>
      </c>
      <c r="BA14" s="797"/>
      <c r="BB14" s="258" t="s">
        <v>342</v>
      </c>
      <c r="BC14" s="273" t="s">
        <v>16</v>
      </c>
      <c r="BD14" s="260" t="s">
        <v>97</v>
      </c>
      <c r="BE14" s="271" t="s">
        <v>2</v>
      </c>
      <c r="BF14" s="12"/>
      <c r="BH14" s="12"/>
      <c r="BI14" s="258" t="s">
        <v>7</v>
      </c>
      <c r="BJ14" s="53" t="s">
        <v>12</v>
      </c>
      <c r="BK14" s="259" t="s">
        <v>13</v>
      </c>
      <c r="BL14" s="797" t="s">
        <v>14</v>
      </c>
      <c r="BM14" s="797"/>
      <c r="BN14" s="258" t="s">
        <v>342</v>
      </c>
      <c r="BO14" s="273" t="s">
        <v>16</v>
      </c>
      <c r="BP14" s="260" t="s">
        <v>97</v>
      </c>
      <c r="BQ14" s="271" t="s">
        <v>2</v>
      </c>
      <c r="BR14" s="12"/>
      <c r="BT14" s="12"/>
      <c r="BU14" s="258" t="s">
        <v>7</v>
      </c>
      <c r="BV14" s="53" t="s">
        <v>12</v>
      </c>
      <c r="BW14" s="259" t="s">
        <v>13</v>
      </c>
      <c r="BX14" s="797" t="s">
        <v>14</v>
      </c>
      <c r="BY14" s="797"/>
      <c r="BZ14" s="258" t="s">
        <v>342</v>
      </c>
      <c r="CA14" s="273" t="s">
        <v>16</v>
      </c>
      <c r="CB14" s="260" t="s">
        <v>97</v>
      </c>
      <c r="CC14" s="271" t="s">
        <v>2</v>
      </c>
      <c r="CD14" s="12"/>
      <c r="CF14" s="12"/>
      <c r="CG14" s="258" t="s">
        <v>7</v>
      </c>
      <c r="CH14" s="53" t="s">
        <v>12</v>
      </c>
      <c r="CI14" s="259" t="s">
        <v>13</v>
      </c>
      <c r="CJ14" s="797" t="s">
        <v>14</v>
      </c>
      <c r="CK14" s="797"/>
      <c r="CL14" s="258" t="s">
        <v>342</v>
      </c>
      <c r="CM14" s="273" t="s">
        <v>16</v>
      </c>
      <c r="CN14" s="260" t="s">
        <v>97</v>
      </c>
      <c r="CO14" s="271" t="s">
        <v>2</v>
      </c>
      <c r="CP14" s="12"/>
      <c r="CR14" s="12"/>
      <c r="CS14" s="258" t="s">
        <v>7</v>
      </c>
      <c r="CT14" s="53" t="s">
        <v>12</v>
      </c>
      <c r="CU14" s="259" t="s">
        <v>13</v>
      </c>
      <c r="CV14" s="797" t="s">
        <v>14</v>
      </c>
      <c r="CW14" s="797"/>
      <c r="CX14" s="258" t="s">
        <v>342</v>
      </c>
      <c r="CY14" s="273" t="s">
        <v>16</v>
      </c>
      <c r="CZ14" s="260" t="s">
        <v>97</v>
      </c>
      <c r="DA14" s="271" t="s">
        <v>2</v>
      </c>
      <c r="DB14" s="12"/>
      <c r="DD14" s="12"/>
      <c r="DE14" s="258" t="s">
        <v>7</v>
      </c>
      <c r="DF14" s="53" t="s">
        <v>12</v>
      </c>
      <c r="DG14" s="259" t="s">
        <v>13</v>
      </c>
      <c r="DH14" s="797" t="s">
        <v>14</v>
      </c>
      <c r="DI14" s="797"/>
      <c r="DJ14" s="258" t="s">
        <v>342</v>
      </c>
      <c r="DK14" s="273" t="s">
        <v>16</v>
      </c>
      <c r="DL14" s="260" t="s">
        <v>97</v>
      </c>
      <c r="DM14" s="271" t="s">
        <v>2</v>
      </c>
      <c r="DN14" s="12"/>
      <c r="DQ14" s="126">
        <v>1947.394</v>
      </c>
    </row>
    <row r="15" spans="1:204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23"/>
      <c r="AQ15" s="23"/>
      <c r="AR15" s="8"/>
      <c r="AS15" s="8"/>
      <c r="AT15" s="12"/>
      <c r="AV15" s="12"/>
      <c r="AW15" s="23"/>
      <c r="AX15" s="8"/>
      <c r="AY15" s="8"/>
      <c r="AZ15" s="8"/>
      <c r="BA15" s="8"/>
      <c r="BB15" s="23"/>
      <c r="BC15" s="274"/>
      <c r="BD15" s="8"/>
      <c r="BE15" s="8"/>
      <c r="BF15" s="12"/>
      <c r="BH15" s="12"/>
      <c r="BI15" s="23"/>
      <c r="BJ15" s="8"/>
      <c r="BK15" s="8"/>
      <c r="BL15" s="8"/>
      <c r="BM15" s="8"/>
      <c r="BN15" s="23"/>
      <c r="BO15" s="274"/>
      <c r="BP15" s="8"/>
      <c r="BQ15" s="8"/>
      <c r="BR15" s="12"/>
      <c r="BT15" s="12"/>
      <c r="BU15" s="23"/>
      <c r="BV15" s="8"/>
      <c r="BW15" s="8"/>
      <c r="BX15" s="8"/>
      <c r="BY15" s="8"/>
      <c r="BZ15" s="23"/>
      <c r="CA15" s="274"/>
      <c r="CB15" s="8"/>
      <c r="CC15" s="8"/>
      <c r="CD15" s="12"/>
      <c r="CF15" s="12"/>
      <c r="CG15" s="23"/>
      <c r="CH15" s="8"/>
      <c r="CI15" s="8"/>
      <c r="CJ15" s="8"/>
      <c r="CK15" s="8"/>
      <c r="CL15" s="23"/>
      <c r="CM15" s="274"/>
      <c r="CN15" s="8"/>
      <c r="CO15" s="8"/>
      <c r="CP15" s="12"/>
      <c r="CR15" s="12"/>
      <c r="CS15" s="23"/>
      <c r="CT15" s="8"/>
      <c r="CU15" s="8"/>
      <c r="CV15" s="8"/>
      <c r="CW15" s="8"/>
      <c r="CX15" s="23"/>
      <c r="CY15" s="274"/>
      <c r="CZ15" s="8"/>
      <c r="DA15" s="8"/>
      <c r="DB15" s="12"/>
      <c r="DD15" s="12"/>
      <c r="DE15" s="23"/>
      <c r="DF15" s="8"/>
      <c r="DG15" s="8"/>
      <c r="DH15" s="8"/>
      <c r="DI15" s="8"/>
      <c r="DJ15" s="23"/>
      <c r="DK15" s="274"/>
      <c r="DL15" s="8"/>
      <c r="DM15" s="8"/>
      <c r="DN15" s="12"/>
    </row>
    <row r="16" spans="1:204" s="4" customFormat="1" ht="18" x14ac:dyDescent="0.3">
      <c r="A16" s="12"/>
      <c r="B16" s="267" t="s">
        <v>337</v>
      </c>
      <c r="C16" s="141">
        <v>45481</v>
      </c>
      <c r="D16" s="142">
        <v>5000</v>
      </c>
      <c r="E16" s="792"/>
      <c r="F16" s="792"/>
      <c r="G16" s="143">
        <v>20895</v>
      </c>
      <c r="H16" s="275"/>
      <c r="I16" s="144"/>
      <c r="J16" s="272">
        <f>C10+C11+C12-D16+E10+E11+E12+C13</f>
        <v>38231.33</v>
      </c>
      <c r="K16" s="12"/>
      <c r="M16" s="12"/>
      <c r="N16" s="267" t="s">
        <v>337</v>
      </c>
      <c r="O16" s="141"/>
      <c r="P16" s="142"/>
      <c r="Q16" s="792"/>
      <c r="R16" s="792"/>
      <c r="S16" s="143"/>
      <c r="T16" s="275"/>
      <c r="U16" s="144"/>
      <c r="V16" s="272">
        <f>O10+O11+O12-P16+Q10+Q11+Q12+O13</f>
        <v>42232.63</v>
      </c>
      <c r="W16" s="12"/>
      <c r="Y16" s="12"/>
      <c r="Z16" s="267" t="s">
        <v>337</v>
      </c>
      <c r="AA16" s="141">
        <v>45481</v>
      </c>
      <c r="AB16" s="142">
        <v>5000</v>
      </c>
      <c r="AC16" s="792"/>
      <c r="AD16" s="792"/>
      <c r="AE16" s="143">
        <v>20896</v>
      </c>
      <c r="AF16" s="275"/>
      <c r="AG16" s="144"/>
      <c r="AH16" s="272">
        <f>AA10+AA11+AA12-AB16+AC10+AC11+AC12+AA13</f>
        <v>38231.33</v>
      </c>
      <c r="AI16" s="12"/>
      <c r="AK16" s="12"/>
      <c r="AL16" s="33" t="s">
        <v>8</v>
      </c>
      <c r="AM16" s="34">
        <v>44792</v>
      </c>
      <c r="AN16" s="35">
        <v>29923.94</v>
      </c>
      <c r="AO16" s="38"/>
      <c r="AP16" s="21">
        <v>19600</v>
      </c>
      <c r="AQ16" s="6"/>
      <c r="AR16" s="36"/>
      <c r="AS16" s="37">
        <f>AM10+AM11+AM12-AN16+AO10+AO11</f>
        <v>3011.0000000000036</v>
      </c>
      <c r="AT16" s="12"/>
      <c r="AV16" s="12"/>
      <c r="AW16" s="267" t="s">
        <v>337</v>
      </c>
      <c r="AX16" s="141"/>
      <c r="AY16" s="142"/>
      <c r="AZ16" s="792"/>
      <c r="BA16" s="792"/>
      <c r="BB16" s="143"/>
      <c r="BC16" s="277">
        <v>5000</v>
      </c>
      <c r="BD16" s="144"/>
      <c r="BE16" s="272">
        <f>AX10+AX11+AX12-AY16+AZ10+AZ11+AZ12+AX13</f>
        <v>43231.33</v>
      </c>
      <c r="BF16" s="12"/>
      <c r="BH16" s="12"/>
      <c r="BI16" s="267" t="s">
        <v>337</v>
      </c>
      <c r="BJ16" s="141">
        <v>45474</v>
      </c>
      <c r="BK16" s="142">
        <v>33523.94</v>
      </c>
      <c r="BL16" s="792"/>
      <c r="BM16" s="792"/>
      <c r="BN16" s="143">
        <v>20882</v>
      </c>
      <c r="BO16" s="275"/>
      <c r="BP16" s="144"/>
      <c r="BQ16" s="272">
        <f>BJ10+BJ11+BJ12-BK16+BL10+BL11+BL12+BJ13</f>
        <v>7710</v>
      </c>
      <c r="BR16" s="12"/>
      <c r="BT16" s="12"/>
      <c r="BU16" s="267" t="s">
        <v>337</v>
      </c>
      <c r="BV16" s="141">
        <v>45499</v>
      </c>
      <c r="BW16" s="142">
        <v>5000</v>
      </c>
      <c r="BX16" s="792"/>
      <c r="BY16" s="792"/>
      <c r="BZ16" s="143">
        <v>20931</v>
      </c>
      <c r="CA16" s="275"/>
      <c r="CB16" s="144"/>
      <c r="CC16" s="272">
        <f>BV10+BV11+BV12-BW16+BX10+BX11+BX12+BV13</f>
        <v>38231.33</v>
      </c>
      <c r="CD16" s="12"/>
      <c r="CF16" s="12"/>
      <c r="CG16" s="267" t="s">
        <v>337</v>
      </c>
      <c r="CH16" s="141">
        <v>45467</v>
      </c>
      <c r="CI16" s="142">
        <v>33523.94</v>
      </c>
      <c r="CJ16" s="792"/>
      <c r="CK16" s="792"/>
      <c r="CL16" s="143">
        <v>20861</v>
      </c>
      <c r="CM16" s="275"/>
      <c r="CN16" s="144"/>
      <c r="CO16" s="272">
        <f>CH10+CH11+CH12-CI16+CJ10+CJ11+CJ12+CH13</f>
        <v>7810</v>
      </c>
      <c r="CP16" s="12"/>
      <c r="CR16" s="12"/>
      <c r="CS16" s="267" t="s">
        <v>337</v>
      </c>
      <c r="CT16" s="141">
        <v>45474</v>
      </c>
      <c r="CU16" s="142">
        <v>25500</v>
      </c>
      <c r="CV16" s="792"/>
      <c r="CW16" s="792"/>
      <c r="CX16" s="143"/>
      <c r="CY16" s="275"/>
      <c r="CZ16" s="144"/>
      <c r="DA16" s="272">
        <f>CT10+CT11+CT12-CU16+CV10+CV11+CV12+CT13</f>
        <v>17731.330000000002</v>
      </c>
      <c r="DB16" s="12"/>
      <c r="DD16" s="12"/>
      <c r="DE16" s="267" t="s">
        <v>337</v>
      </c>
      <c r="DF16" s="141">
        <v>45496</v>
      </c>
      <c r="DG16" s="142">
        <v>33523.94</v>
      </c>
      <c r="DH16" s="792"/>
      <c r="DI16" s="792"/>
      <c r="DJ16" s="143">
        <v>20928</v>
      </c>
      <c r="DK16" s="275"/>
      <c r="DL16" s="144"/>
      <c r="DM16" s="272">
        <f>DF10+DF11+DF12-DG16+DH10+DH11+DH12+DF13</f>
        <v>7710</v>
      </c>
      <c r="DN16" s="12"/>
      <c r="DQ16" s="127">
        <v>6</v>
      </c>
      <c r="DR16" s="4" t="s">
        <v>213</v>
      </c>
      <c r="DU16" s="39"/>
      <c r="DV16" s="40"/>
      <c r="DW16" s="40"/>
      <c r="EF16" s="39"/>
      <c r="EG16" s="40"/>
      <c r="EH16" s="40"/>
      <c r="EQ16" s="39"/>
      <c r="ER16" s="40"/>
      <c r="ES16" s="40"/>
      <c r="FB16" s="39"/>
      <c r="FC16" s="40"/>
      <c r="FD16" s="40"/>
      <c r="FM16" s="39"/>
      <c r="FN16" s="40"/>
      <c r="FO16" s="40"/>
      <c r="FX16" s="39"/>
      <c r="FY16" s="40"/>
      <c r="FZ16" s="40"/>
      <c r="GI16" s="39"/>
      <c r="GJ16" s="40"/>
      <c r="GK16" s="40"/>
      <c r="GT16" s="39"/>
      <c r="GU16" s="40"/>
      <c r="GV16" s="40"/>
    </row>
    <row r="17" spans="1:204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41"/>
      <c r="AQ17" s="42"/>
      <c r="AR17" s="43"/>
      <c r="AS17" s="8"/>
      <c r="AT17" s="12"/>
      <c r="AV17" s="12"/>
      <c r="AW17" s="7"/>
      <c r="AX17" s="8"/>
      <c r="AY17" s="8"/>
      <c r="AZ17" s="8"/>
      <c r="BA17" s="8"/>
      <c r="BB17" s="41"/>
      <c r="BC17" s="276"/>
      <c r="BD17" s="43"/>
      <c r="BE17" s="10"/>
      <c r="BF17" s="12"/>
      <c r="BH17" s="12"/>
      <c r="BI17" s="7"/>
      <c r="BJ17" s="8"/>
      <c r="BK17" s="8"/>
      <c r="BL17" s="8"/>
      <c r="BM17" s="8"/>
      <c r="BN17" s="41"/>
      <c r="BO17" s="276"/>
      <c r="BP17" s="43"/>
      <c r="BQ17" s="10"/>
      <c r="BR17" s="12"/>
      <c r="BT17" s="12"/>
      <c r="BU17" s="7"/>
      <c r="BV17" s="8"/>
      <c r="BW17" s="8"/>
      <c r="BX17" s="8"/>
      <c r="BY17" s="8"/>
      <c r="BZ17" s="41"/>
      <c r="CA17" s="276"/>
      <c r="CB17" s="43"/>
      <c r="CC17" s="10"/>
      <c r="CD17" s="12"/>
      <c r="CF17" s="12"/>
      <c r="CG17" s="7"/>
      <c r="CH17" s="8"/>
      <c r="CI17" s="8"/>
      <c r="CJ17" s="8"/>
      <c r="CK17" s="8"/>
      <c r="CL17" s="41"/>
      <c r="CM17" s="276"/>
      <c r="CN17" s="43"/>
      <c r="CO17" s="10"/>
      <c r="CP17" s="12"/>
      <c r="CR17" s="12"/>
      <c r="CS17" s="7"/>
      <c r="CT17" s="8"/>
      <c r="CU17" s="8"/>
      <c r="CV17" s="8"/>
      <c r="CW17" s="8"/>
      <c r="CX17" s="41"/>
      <c r="CY17" s="276"/>
      <c r="CZ17" s="43"/>
      <c r="DA17" s="10"/>
      <c r="DB17" s="12"/>
      <c r="DD17" s="12"/>
      <c r="DE17" s="7"/>
      <c r="DF17" s="8"/>
      <c r="DG17" s="8"/>
      <c r="DH17" s="8"/>
      <c r="DI17" s="8"/>
      <c r="DJ17" s="41"/>
      <c r="DK17" s="276"/>
      <c r="DL17" s="43"/>
      <c r="DM17" s="10"/>
      <c r="DN17" s="12"/>
      <c r="DU17" s="39"/>
      <c r="DV17" s="40"/>
      <c r="DW17" s="40"/>
      <c r="EF17" s="39"/>
      <c r="EG17" s="40"/>
      <c r="EH17" s="40"/>
      <c r="EQ17" s="39"/>
      <c r="ER17" s="40"/>
      <c r="ES17" s="40"/>
      <c r="FB17" s="39"/>
      <c r="FC17" s="40"/>
      <c r="FD17" s="40"/>
      <c r="FM17" s="39"/>
      <c r="FN17" s="40"/>
      <c r="FO17" s="40"/>
      <c r="FX17" s="39"/>
      <c r="FY17" s="40"/>
      <c r="FZ17" s="40"/>
      <c r="GI17" s="39"/>
      <c r="GJ17" s="40"/>
      <c r="GK17" s="40"/>
      <c r="GT17" s="39"/>
      <c r="GU17" s="40"/>
      <c r="GV17" s="40"/>
    </row>
    <row r="18" spans="1:204" s="4" customFormat="1" ht="15.6" customHeight="1" x14ac:dyDescent="0.3">
      <c r="A18" s="12"/>
      <c r="B18" s="267" t="s">
        <v>338</v>
      </c>
      <c r="C18" s="141">
        <v>45481</v>
      </c>
      <c r="D18" s="142">
        <v>7710</v>
      </c>
      <c r="E18" s="792"/>
      <c r="F18" s="792"/>
      <c r="G18" s="143">
        <v>5548</v>
      </c>
      <c r="H18" s="275"/>
      <c r="I18" s="144"/>
      <c r="J18" s="272">
        <f>J16-D18</f>
        <v>30521.33</v>
      </c>
      <c r="K18" s="12"/>
      <c r="M18" s="12"/>
      <c r="N18" s="267" t="s">
        <v>338</v>
      </c>
      <c r="O18" s="141"/>
      <c r="P18" s="142"/>
      <c r="Q18" s="792"/>
      <c r="R18" s="792"/>
      <c r="S18" s="143"/>
      <c r="T18" s="275"/>
      <c r="U18" s="144"/>
      <c r="V18" s="272">
        <f>V16-P18</f>
        <v>42232.63</v>
      </c>
      <c r="W18" s="12"/>
      <c r="Y18" s="12"/>
      <c r="Z18" s="267" t="s">
        <v>338</v>
      </c>
      <c r="AA18" s="141">
        <v>45495</v>
      </c>
      <c r="AB18" s="142">
        <v>7710</v>
      </c>
      <c r="AC18" s="792"/>
      <c r="AD18" s="792"/>
      <c r="AE18" s="143">
        <v>5595</v>
      </c>
      <c r="AF18" s="275"/>
      <c r="AG18" s="144"/>
      <c r="AH18" s="272">
        <f>AH16-AB18</f>
        <v>30521.33</v>
      </c>
      <c r="AI18" s="12"/>
      <c r="AK18" s="12"/>
      <c r="AL18" s="33" t="s">
        <v>19</v>
      </c>
      <c r="AM18" s="34"/>
      <c r="AN18" s="35"/>
      <c r="AO18" s="38"/>
      <c r="AP18" s="21"/>
      <c r="AQ18" s="6"/>
      <c r="AR18" s="36"/>
      <c r="AS18" s="37">
        <f>AS16-AN18</f>
        <v>3011.0000000000036</v>
      </c>
      <c r="AT18" s="12"/>
      <c r="AV18" s="12"/>
      <c r="AW18" s="267" t="s">
        <v>338</v>
      </c>
      <c r="AX18" s="141">
        <v>45503</v>
      </c>
      <c r="AY18" s="142">
        <v>7710</v>
      </c>
      <c r="AZ18" s="792"/>
      <c r="BA18" s="792"/>
      <c r="BB18" s="143">
        <v>5626</v>
      </c>
      <c r="BC18" s="275"/>
      <c r="BD18" s="144"/>
      <c r="BE18" s="272">
        <f>BE16-AY18</f>
        <v>35521.33</v>
      </c>
      <c r="BF18" s="12"/>
      <c r="BH18" s="12"/>
      <c r="BI18" s="267" t="s">
        <v>338</v>
      </c>
      <c r="BJ18" s="141">
        <v>45474</v>
      </c>
      <c r="BK18" s="142">
        <v>7710</v>
      </c>
      <c r="BL18" s="792"/>
      <c r="BM18" s="792"/>
      <c r="BN18" s="143">
        <v>5531</v>
      </c>
      <c r="BO18" s="275"/>
      <c r="BP18" s="144"/>
      <c r="BQ18" s="272">
        <f>BQ16-BK18</f>
        <v>0</v>
      </c>
      <c r="BR18" s="12"/>
      <c r="BT18" s="12"/>
      <c r="BU18" s="267" t="s">
        <v>338</v>
      </c>
      <c r="BV18" s="141">
        <v>45499</v>
      </c>
      <c r="BW18" s="142">
        <v>7710</v>
      </c>
      <c r="BX18" s="792"/>
      <c r="BY18" s="792"/>
      <c r="BZ18" s="143">
        <v>5609</v>
      </c>
      <c r="CA18" s="275"/>
      <c r="CB18" s="144"/>
      <c r="CC18" s="272">
        <f>CC16-BW18</f>
        <v>30521.33</v>
      </c>
      <c r="CD18" s="12"/>
      <c r="CF18" s="12"/>
      <c r="CG18" s="267" t="s">
        <v>338</v>
      </c>
      <c r="CH18" s="141">
        <v>45467</v>
      </c>
      <c r="CI18" s="142">
        <v>7810</v>
      </c>
      <c r="CJ18" s="792"/>
      <c r="CK18" s="792"/>
      <c r="CL18" s="143">
        <v>5502</v>
      </c>
      <c r="CM18" s="275"/>
      <c r="CN18" s="144"/>
      <c r="CO18" s="272">
        <f>CO16-CI18</f>
        <v>0</v>
      </c>
      <c r="CP18" s="12"/>
      <c r="CR18" s="12"/>
      <c r="CS18" s="267" t="s">
        <v>338</v>
      </c>
      <c r="CT18" s="141">
        <v>45490</v>
      </c>
      <c r="CU18" s="142">
        <v>7710</v>
      </c>
      <c r="CV18" s="792"/>
      <c r="CW18" s="792"/>
      <c r="CX18" s="143"/>
      <c r="CY18" s="275"/>
      <c r="CZ18" s="144"/>
      <c r="DA18" s="272">
        <f>DA16-CU18</f>
        <v>10021.330000000002</v>
      </c>
      <c r="DB18" s="12"/>
      <c r="DD18" s="12"/>
      <c r="DE18" s="267" t="s">
        <v>338</v>
      </c>
      <c r="DF18" s="141">
        <v>45496</v>
      </c>
      <c r="DG18" s="142">
        <v>7710</v>
      </c>
      <c r="DH18" s="792"/>
      <c r="DI18" s="792"/>
      <c r="DJ18" s="143">
        <v>5604</v>
      </c>
      <c r="DK18" s="275"/>
      <c r="DL18" s="144"/>
      <c r="DM18" s="272">
        <f>DM16-DG18</f>
        <v>0</v>
      </c>
      <c r="DN18" s="12"/>
      <c r="DQ18" s="793">
        <f>DQ14*DQ16</f>
        <v>11684.364</v>
      </c>
      <c r="DU18" s="39"/>
      <c r="DV18" s="40"/>
      <c r="DW18" s="40"/>
      <c r="EF18" s="39"/>
      <c r="EG18" s="40"/>
      <c r="EH18" s="40"/>
      <c r="EQ18" s="39"/>
      <c r="ER18" s="40"/>
      <c r="ES18" s="40"/>
      <c r="FB18" s="39"/>
      <c r="FC18" s="40"/>
      <c r="FD18" s="40"/>
      <c r="FM18" s="39"/>
      <c r="FN18" s="40"/>
      <c r="FO18" s="40"/>
      <c r="FX18" s="39"/>
      <c r="FY18" s="40"/>
      <c r="FZ18" s="40"/>
      <c r="GI18" s="39"/>
      <c r="GJ18" s="40"/>
      <c r="GK18" s="40"/>
      <c r="GT18" s="39"/>
      <c r="GU18" s="40"/>
      <c r="GV18" s="40"/>
    </row>
    <row r="19" spans="1:204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41"/>
      <c r="AQ19" s="42"/>
      <c r="AR19" s="43"/>
      <c r="AS19" s="8"/>
      <c r="AT19" s="12"/>
      <c r="AV19" s="12"/>
      <c r="AW19" s="7"/>
      <c r="AX19" s="8"/>
      <c r="AY19" s="8"/>
      <c r="AZ19" s="8"/>
      <c r="BA19" s="8"/>
      <c r="BB19" s="41"/>
      <c r="BC19" s="276"/>
      <c r="BD19" s="43"/>
      <c r="BE19" s="10"/>
      <c r="BF19" s="12"/>
      <c r="BH19" s="12"/>
      <c r="BI19" s="7"/>
      <c r="BJ19" s="8"/>
      <c r="BK19" s="8"/>
      <c r="BL19" s="8"/>
      <c r="BM19" s="8"/>
      <c r="BN19" s="41"/>
      <c r="BO19" s="276"/>
      <c r="BP19" s="43"/>
      <c r="BQ19" s="10"/>
      <c r="BR19" s="12"/>
      <c r="BT19" s="12"/>
      <c r="BU19" s="7"/>
      <c r="BV19" s="8"/>
      <c r="BW19" s="8"/>
      <c r="BX19" s="8"/>
      <c r="BY19" s="8"/>
      <c r="BZ19" s="41"/>
      <c r="CA19" s="276"/>
      <c r="CB19" s="43"/>
      <c r="CC19" s="10"/>
      <c r="CD19" s="12"/>
      <c r="CF19" s="12"/>
      <c r="CG19" s="7"/>
      <c r="CH19" s="8"/>
      <c r="CI19" s="8"/>
      <c r="CJ19" s="8"/>
      <c r="CK19" s="8"/>
      <c r="CL19" s="41"/>
      <c r="CM19" s="276"/>
      <c r="CN19" s="43"/>
      <c r="CO19" s="10"/>
      <c r="CP19" s="12"/>
      <c r="CR19" s="12"/>
      <c r="CS19" s="7"/>
      <c r="CT19" s="8"/>
      <c r="CU19" s="8"/>
      <c r="CV19" s="8"/>
      <c r="CW19" s="8"/>
      <c r="CX19" s="41"/>
      <c r="CY19" s="276"/>
      <c r="CZ19" s="43"/>
      <c r="DA19" s="10"/>
      <c r="DB19" s="12"/>
      <c r="DD19" s="12"/>
      <c r="DE19" s="7"/>
      <c r="DF19" s="8"/>
      <c r="DG19" s="8"/>
      <c r="DH19" s="8"/>
      <c r="DI19" s="8"/>
      <c r="DJ19" s="41"/>
      <c r="DK19" s="276"/>
      <c r="DL19" s="43"/>
      <c r="DM19" s="10"/>
      <c r="DN19" s="12"/>
      <c r="DQ19" s="793"/>
      <c r="DU19" s="39"/>
      <c r="DV19" s="40"/>
      <c r="DW19" s="40"/>
      <c r="EF19" s="39"/>
      <c r="EG19" s="40"/>
      <c r="EH19" s="40"/>
      <c r="EQ19" s="39"/>
      <c r="ER19" s="40"/>
      <c r="ES19" s="40"/>
      <c r="FB19" s="39"/>
      <c r="FC19" s="40"/>
      <c r="FD19" s="40"/>
      <c r="FM19" s="39"/>
      <c r="FN19" s="40"/>
      <c r="FO19" s="40"/>
      <c r="FX19" s="39"/>
      <c r="FY19" s="40"/>
      <c r="FZ19" s="40"/>
      <c r="GI19" s="39"/>
      <c r="GJ19" s="40"/>
      <c r="GK19" s="40"/>
      <c r="GT19" s="39"/>
      <c r="GU19" s="40"/>
      <c r="GV19" s="40"/>
    </row>
    <row r="20" spans="1:204" s="4" customFormat="1" ht="15.6" customHeight="1" x14ac:dyDescent="0.3">
      <c r="A20" s="12"/>
      <c r="B20" s="145">
        <v>45502</v>
      </c>
      <c r="C20" s="141"/>
      <c r="D20" s="142"/>
      <c r="E20" s="142"/>
      <c r="F20" s="142"/>
      <c r="G20" s="143"/>
      <c r="H20" s="277"/>
      <c r="I20" s="144"/>
      <c r="J20" s="272">
        <f>J18-D20</f>
        <v>30521.33</v>
      </c>
      <c r="K20" s="12"/>
      <c r="M20" s="12"/>
      <c r="N20" s="145">
        <v>45502</v>
      </c>
      <c r="O20" s="141"/>
      <c r="P20" s="142"/>
      <c r="Q20" s="142"/>
      <c r="R20" s="142"/>
      <c r="S20" s="143"/>
      <c r="T20" s="277"/>
      <c r="U20" s="144"/>
      <c r="V20" s="272">
        <f>V18-P20</f>
        <v>42232.63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>
        <v>3000</v>
      </c>
      <c r="AG20" s="144"/>
      <c r="AH20" s="272">
        <f>AH18-AB20</f>
        <v>30521.33</v>
      </c>
      <c r="AI20" s="12"/>
      <c r="AK20" s="12"/>
      <c r="AL20" s="44">
        <v>44781</v>
      </c>
      <c r="AM20" s="34"/>
      <c r="AN20" s="35"/>
      <c r="AO20" s="35"/>
      <c r="AP20" s="21"/>
      <c r="AQ20" s="19"/>
      <c r="AR20" s="36"/>
      <c r="AS20" s="37">
        <f>AS18-AN20</f>
        <v>3011.0000000000036</v>
      </c>
      <c r="AT20" s="12"/>
      <c r="AV20" s="12"/>
      <c r="AW20" s="145">
        <v>45502</v>
      </c>
      <c r="AX20" s="141"/>
      <c r="AY20" s="142"/>
      <c r="AZ20" s="142"/>
      <c r="BA20" s="142"/>
      <c r="BB20" s="143"/>
      <c r="BC20" s="277">
        <v>3000</v>
      </c>
      <c r="BD20" s="144"/>
      <c r="BE20" s="272">
        <f>BE18-AY20</f>
        <v>35521.33</v>
      </c>
      <c r="BF20" s="12"/>
      <c r="BH20" s="12"/>
      <c r="BI20" s="145">
        <v>45502</v>
      </c>
      <c r="BJ20" s="141"/>
      <c r="BK20" s="142"/>
      <c r="BL20" s="142"/>
      <c r="BM20" s="142"/>
      <c r="BN20" s="143"/>
      <c r="BO20" s="277"/>
      <c r="BP20" s="144"/>
      <c r="BQ20" s="272">
        <f>BQ18-BK20</f>
        <v>0</v>
      </c>
      <c r="BR20" s="12"/>
      <c r="BT20" s="12"/>
      <c r="BU20" s="145">
        <v>45502</v>
      </c>
      <c r="BV20" s="141"/>
      <c r="BW20" s="142"/>
      <c r="BX20" s="142"/>
      <c r="BY20" s="142"/>
      <c r="BZ20" s="143"/>
      <c r="CA20" s="277">
        <v>3000</v>
      </c>
      <c r="CB20" s="144"/>
      <c r="CC20" s="272">
        <f>CC18-BW20</f>
        <v>30521.33</v>
      </c>
      <c r="CD20" s="12"/>
      <c r="CF20" s="12"/>
      <c r="CG20" s="145">
        <v>45502</v>
      </c>
      <c r="CH20" s="141"/>
      <c r="CI20" s="142"/>
      <c r="CJ20" s="142"/>
      <c r="CK20" s="142"/>
      <c r="CL20" s="143"/>
      <c r="CM20" s="277"/>
      <c r="CN20" s="144"/>
      <c r="CO20" s="272">
        <f>CO18-CI20</f>
        <v>0</v>
      </c>
      <c r="CP20" s="12"/>
      <c r="CR20" s="12"/>
      <c r="CS20" s="145">
        <v>45502</v>
      </c>
      <c r="CT20" s="141"/>
      <c r="CU20" s="142"/>
      <c r="CV20" s="142"/>
      <c r="CW20" s="142"/>
      <c r="CX20" s="143"/>
      <c r="CY20" s="277"/>
      <c r="CZ20" s="144"/>
      <c r="DA20" s="272">
        <f>DA18-CU20</f>
        <v>10021.330000000002</v>
      </c>
      <c r="DB20" s="12"/>
      <c r="DD20" s="12"/>
      <c r="DE20" s="145">
        <v>45502</v>
      </c>
      <c r="DF20" s="141"/>
      <c r="DG20" s="142"/>
      <c r="DH20" s="142"/>
      <c r="DI20" s="142"/>
      <c r="DJ20" s="143"/>
      <c r="DK20" s="277"/>
      <c r="DL20" s="144"/>
      <c r="DM20" s="272">
        <f>DM18-DG20</f>
        <v>0</v>
      </c>
      <c r="DN20" s="12"/>
      <c r="DQ20" s="793"/>
      <c r="DU20" s="39"/>
      <c r="DV20" s="40"/>
      <c r="DW20" s="40"/>
      <c r="EF20" s="39"/>
      <c r="EG20" s="40"/>
      <c r="EH20" s="40"/>
      <c r="EQ20" s="39"/>
      <c r="ER20" s="40"/>
      <c r="ES20" s="40"/>
      <c r="FB20" s="39"/>
      <c r="FC20" s="40"/>
      <c r="FD20" s="40"/>
      <c r="FM20" s="39"/>
      <c r="FN20" s="40"/>
      <c r="FO20" s="40"/>
      <c r="FX20" s="39"/>
      <c r="FY20" s="40"/>
      <c r="FZ20" s="40"/>
      <c r="GI20" s="39"/>
      <c r="GJ20" s="40"/>
      <c r="GK20" s="40"/>
      <c r="GT20" s="39"/>
      <c r="GU20" s="40"/>
      <c r="GV20" s="40"/>
    </row>
    <row r="21" spans="1:204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41"/>
      <c r="AQ21" s="45"/>
      <c r="AR21" s="43"/>
      <c r="AS21" s="8"/>
      <c r="AT21" s="12"/>
      <c r="AV21" s="12"/>
      <c r="AW21" s="7"/>
      <c r="AX21" s="8"/>
      <c r="AY21" s="8"/>
      <c r="AZ21" s="8"/>
      <c r="BA21" s="8"/>
      <c r="BB21" s="41"/>
      <c r="BC21" s="278"/>
      <c r="BD21" s="43"/>
      <c r="BE21" s="10"/>
      <c r="BF21" s="12"/>
      <c r="BH21" s="12"/>
      <c r="BI21" s="7"/>
      <c r="BJ21" s="8"/>
      <c r="BK21" s="8"/>
      <c r="BL21" s="8"/>
      <c r="BM21" s="8"/>
      <c r="BN21" s="41"/>
      <c r="BO21" s="278"/>
      <c r="BP21" s="43"/>
      <c r="BQ21" s="10"/>
      <c r="BR21" s="12"/>
      <c r="BT21" s="12"/>
      <c r="BU21" s="7"/>
      <c r="BV21" s="8"/>
      <c r="BW21" s="8"/>
      <c r="BX21" s="8"/>
      <c r="BY21" s="8"/>
      <c r="BZ21" s="41"/>
      <c r="CA21" s="278"/>
      <c r="CB21" s="43"/>
      <c r="CC21" s="10"/>
      <c r="CD21" s="12"/>
      <c r="CF21" s="12"/>
      <c r="CG21" s="7"/>
      <c r="CH21" s="8"/>
      <c r="CI21" s="8"/>
      <c r="CJ21" s="8"/>
      <c r="CK21" s="8"/>
      <c r="CL21" s="41"/>
      <c r="CM21" s="278"/>
      <c r="CN21" s="43"/>
      <c r="CO21" s="10"/>
      <c r="CP21" s="12"/>
      <c r="CR21" s="12"/>
      <c r="CS21" s="7"/>
      <c r="CT21" s="8"/>
      <c r="CU21" s="8"/>
      <c r="CV21" s="8"/>
      <c r="CW21" s="8"/>
      <c r="CX21" s="41"/>
      <c r="CY21" s="278"/>
      <c r="CZ21" s="43"/>
      <c r="DA21" s="10"/>
      <c r="DB21" s="12"/>
      <c r="DD21" s="12"/>
      <c r="DE21" s="7"/>
      <c r="DF21" s="8"/>
      <c r="DG21" s="8"/>
      <c r="DH21" s="8"/>
      <c r="DI21" s="8"/>
      <c r="DJ21" s="41"/>
      <c r="DK21" s="278"/>
      <c r="DL21" s="43"/>
      <c r="DM21" s="10"/>
      <c r="DN21" s="12"/>
      <c r="DU21" s="39"/>
      <c r="DV21" s="40"/>
      <c r="DW21" s="40"/>
      <c r="EF21" s="39"/>
      <c r="EG21" s="40"/>
      <c r="EH21" s="40"/>
      <c r="EQ21" s="39"/>
      <c r="ER21" s="40"/>
      <c r="ES21" s="40"/>
      <c r="FB21" s="39"/>
      <c r="FC21" s="40"/>
      <c r="FD21" s="40"/>
      <c r="FM21" s="39"/>
      <c r="FN21" s="40"/>
      <c r="FO21" s="40"/>
      <c r="FX21" s="39"/>
      <c r="FY21" s="40"/>
      <c r="FZ21" s="40"/>
      <c r="GI21" s="39"/>
      <c r="GJ21" s="40"/>
      <c r="GK21" s="40"/>
      <c r="GT21" s="39"/>
      <c r="GU21" s="40"/>
      <c r="GV21" s="40"/>
    </row>
    <row r="22" spans="1:204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/>
      <c r="I22" s="144"/>
      <c r="J22" s="272">
        <f>J20-D22</f>
        <v>30521.33</v>
      </c>
      <c r="K22" s="12"/>
      <c r="M22" s="12"/>
      <c r="N22" s="145">
        <v>45509</v>
      </c>
      <c r="O22" s="141"/>
      <c r="P22" s="142"/>
      <c r="Q22" s="142"/>
      <c r="R22" s="142"/>
      <c r="S22" s="143"/>
      <c r="T22" s="277"/>
      <c r="U22" s="144"/>
      <c r="V22" s="272">
        <f>V20-P22</f>
        <v>42232.63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>
        <v>3000</v>
      </c>
      <c r="AG22" s="144"/>
      <c r="AH22" s="272">
        <f>AH20-AB22</f>
        <v>30521.33</v>
      </c>
      <c r="AI22" s="12"/>
      <c r="AK22" s="12"/>
      <c r="AL22" s="44">
        <v>44809</v>
      </c>
      <c r="AM22" s="34"/>
      <c r="AN22" s="35"/>
      <c r="AO22" s="35"/>
      <c r="AP22" s="21"/>
      <c r="AQ22" s="19"/>
      <c r="AR22" s="36"/>
      <c r="AS22" s="37">
        <f>AS20-AN22</f>
        <v>3011.0000000000036</v>
      </c>
      <c r="AT22" s="12"/>
      <c r="AV22" s="12"/>
      <c r="AW22" s="145">
        <v>45509</v>
      </c>
      <c r="AX22" s="141"/>
      <c r="AY22" s="142"/>
      <c r="AZ22" s="142"/>
      <c r="BA22" s="142"/>
      <c r="BB22" s="143"/>
      <c r="BC22" s="277">
        <v>3000</v>
      </c>
      <c r="BD22" s="144"/>
      <c r="BE22" s="272">
        <f>BE20-AY22</f>
        <v>35521.33</v>
      </c>
      <c r="BF22" s="12"/>
      <c r="BH22" s="12"/>
      <c r="BI22" s="145">
        <v>45509</v>
      </c>
      <c r="BJ22" s="141"/>
      <c r="BK22" s="142"/>
      <c r="BL22" s="142"/>
      <c r="BM22" s="142"/>
      <c r="BN22" s="143"/>
      <c r="BO22" s="277"/>
      <c r="BP22" s="144"/>
      <c r="BQ22" s="272">
        <f>BQ20-BK22</f>
        <v>0</v>
      </c>
      <c r="BR22" s="12"/>
      <c r="BT22" s="12"/>
      <c r="BU22" s="145">
        <v>45509</v>
      </c>
      <c r="BV22" s="141"/>
      <c r="BW22" s="142"/>
      <c r="BX22" s="142"/>
      <c r="BY22" s="142"/>
      <c r="BZ22" s="143"/>
      <c r="CA22" s="277">
        <v>3000</v>
      </c>
      <c r="CB22" s="144"/>
      <c r="CC22" s="272">
        <f>CC20-BW22</f>
        <v>30521.33</v>
      </c>
      <c r="CD22" s="12"/>
      <c r="CF22" s="12"/>
      <c r="CG22" s="145">
        <v>45509</v>
      </c>
      <c r="CH22" s="141"/>
      <c r="CI22" s="142"/>
      <c r="CJ22" s="142"/>
      <c r="CK22" s="142"/>
      <c r="CL22" s="143"/>
      <c r="CM22" s="277"/>
      <c r="CN22" s="144"/>
      <c r="CO22" s="272">
        <f>CO20-CI22</f>
        <v>0</v>
      </c>
      <c r="CP22" s="12"/>
      <c r="CR22" s="12"/>
      <c r="CS22" s="145">
        <v>45509</v>
      </c>
      <c r="CT22" s="141"/>
      <c r="CU22" s="142"/>
      <c r="CV22" s="142"/>
      <c r="CW22" s="142"/>
      <c r="CX22" s="143"/>
      <c r="CY22" s="277"/>
      <c r="CZ22" s="144"/>
      <c r="DA22" s="272">
        <f>DA20-CU22</f>
        <v>10021.330000000002</v>
      </c>
      <c r="DB22" s="12"/>
      <c r="DD22" s="12"/>
      <c r="DE22" s="145">
        <v>45509</v>
      </c>
      <c r="DF22" s="141"/>
      <c r="DG22" s="142"/>
      <c r="DH22" s="142"/>
      <c r="DI22" s="142"/>
      <c r="DJ22" s="143"/>
      <c r="DK22" s="277"/>
      <c r="DL22" s="144"/>
      <c r="DM22" s="272">
        <f>DM20-DG22</f>
        <v>0</v>
      </c>
      <c r="DN22" s="12"/>
      <c r="DU22" s="39"/>
      <c r="DV22" s="40"/>
      <c r="DW22" s="40"/>
      <c r="EF22" s="39"/>
      <c r="EG22" s="40"/>
      <c r="EH22" s="40"/>
      <c r="EQ22" s="39"/>
      <c r="ER22" s="40"/>
      <c r="ES22" s="40"/>
      <c r="FB22" s="39"/>
      <c r="FC22" s="40"/>
      <c r="FD22" s="40"/>
      <c r="FM22" s="39"/>
      <c r="FN22" s="40"/>
      <c r="FO22" s="40"/>
      <c r="FX22" s="39"/>
      <c r="FY22" s="40"/>
      <c r="FZ22" s="40"/>
      <c r="GI22" s="39"/>
      <c r="GJ22" s="40"/>
      <c r="GK22" s="40"/>
      <c r="GT22" s="39"/>
      <c r="GU22" s="40"/>
      <c r="GV22" s="40"/>
    </row>
    <row r="23" spans="1:204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41"/>
      <c r="AQ23" s="45"/>
      <c r="AR23" s="43"/>
      <c r="AS23" s="8"/>
      <c r="AT23" s="12"/>
      <c r="AV23" s="12"/>
      <c r="AW23" s="7"/>
      <c r="AX23" s="8"/>
      <c r="AY23" s="8"/>
      <c r="AZ23" s="8"/>
      <c r="BA23" s="8"/>
      <c r="BB23" s="41"/>
      <c r="BC23" s="278"/>
      <c r="BD23" s="43"/>
      <c r="BE23" s="10"/>
      <c r="BF23" s="12"/>
      <c r="BH23" s="12"/>
      <c r="BI23" s="7"/>
      <c r="BJ23" s="8"/>
      <c r="BK23" s="8"/>
      <c r="BL23" s="8"/>
      <c r="BM23" s="8"/>
      <c r="BN23" s="41"/>
      <c r="BO23" s="278"/>
      <c r="BP23" s="43"/>
      <c r="BQ23" s="10"/>
      <c r="BR23" s="12"/>
      <c r="BT23" s="12"/>
      <c r="BU23" s="7"/>
      <c r="BV23" s="8"/>
      <c r="BW23" s="8"/>
      <c r="BX23" s="8"/>
      <c r="BY23" s="8"/>
      <c r="BZ23" s="41"/>
      <c r="CA23" s="278"/>
      <c r="CB23" s="43"/>
      <c r="CC23" s="10"/>
      <c r="CD23" s="12"/>
      <c r="CF23" s="12"/>
      <c r="CG23" s="7"/>
      <c r="CH23" s="8"/>
      <c r="CI23" s="8"/>
      <c r="CJ23" s="8"/>
      <c r="CK23" s="8"/>
      <c r="CL23" s="41"/>
      <c r="CM23" s="278"/>
      <c r="CN23" s="43"/>
      <c r="CO23" s="10"/>
      <c r="CP23" s="12"/>
      <c r="CR23" s="12"/>
      <c r="CS23" s="7"/>
      <c r="CT23" s="8"/>
      <c r="CU23" s="8"/>
      <c r="CV23" s="8"/>
      <c r="CW23" s="8"/>
      <c r="CX23" s="41"/>
      <c r="CY23" s="278"/>
      <c r="CZ23" s="43"/>
      <c r="DA23" s="10"/>
      <c r="DB23" s="12"/>
      <c r="DD23" s="12"/>
      <c r="DE23" s="7"/>
      <c r="DF23" s="8"/>
      <c r="DG23" s="8"/>
      <c r="DH23" s="8"/>
      <c r="DI23" s="8"/>
      <c r="DJ23" s="41"/>
      <c r="DK23" s="278"/>
      <c r="DL23" s="43"/>
      <c r="DM23" s="10"/>
      <c r="DN23" s="12"/>
      <c r="DU23" s="39"/>
      <c r="DV23" s="40"/>
      <c r="DW23" s="40"/>
      <c r="EF23" s="39"/>
      <c r="EG23" s="40"/>
      <c r="EH23" s="40"/>
      <c r="EQ23" s="39"/>
      <c r="ER23" s="40"/>
      <c r="ES23" s="40"/>
      <c r="FB23" s="39"/>
      <c r="FC23" s="40"/>
      <c r="FD23" s="40"/>
      <c r="FM23" s="39"/>
      <c r="FN23" s="40"/>
      <c r="FO23" s="40"/>
      <c r="FX23" s="39"/>
      <c r="FY23" s="40"/>
      <c r="FZ23" s="40"/>
      <c r="GI23" s="39"/>
      <c r="GJ23" s="40"/>
      <c r="GK23" s="40"/>
      <c r="GT23" s="39"/>
      <c r="GU23" s="40"/>
      <c r="GV23" s="40"/>
    </row>
    <row r="24" spans="1:204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30521.33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42232.63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30521.33</v>
      </c>
      <c r="AI24" s="12"/>
      <c r="AK24" s="12"/>
      <c r="AL24" s="44">
        <v>44839</v>
      </c>
      <c r="AM24" s="34"/>
      <c r="AN24" s="35"/>
      <c r="AO24" s="35"/>
      <c r="AP24" s="21"/>
      <c r="AQ24" s="19"/>
      <c r="AR24" s="36"/>
      <c r="AS24" s="37">
        <f>AS22-AN24</f>
        <v>3011.0000000000036</v>
      </c>
      <c r="AT24" s="12"/>
      <c r="AV24" s="12"/>
      <c r="AW24" s="145">
        <v>45540</v>
      </c>
      <c r="AX24" s="141"/>
      <c r="AY24" s="142"/>
      <c r="AZ24" s="142"/>
      <c r="BA24" s="142"/>
      <c r="BB24" s="143"/>
      <c r="BC24" s="277"/>
      <c r="BD24" s="144"/>
      <c r="BE24" s="272">
        <f>BE22-AY24</f>
        <v>35521.33</v>
      </c>
      <c r="BF24" s="12"/>
      <c r="BH24" s="12"/>
      <c r="BI24" s="145">
        <v>45540</v>
      </c>
      <c r="BJ24" s="141"/>
      <c r="BK24" s="142"/>
      <c r="BL24" s="142"/>
      <c r="BM24" s="142"/>
      <c r="BN24" s="143"/>
      <c r="BO24" s="277"/>
      <c r="BP24" s="144"/>
      <c r="BQ24" s="272">
        <f>BQ22-BK24</f>
        <v>0</v>
      </c>
      <c r="BR24" s="12"/>
      <c r="BT24" s="12"/>
      <c r="BU24" s="145">
        <v>45540</v>
      </c>
      <c r="BV24" s="141"/>
      <c r="BW24" s="142"/>
      <c r="BX24" s="142"/>
      <c r="BY24" s="142"/>
      <c r="BZ24" s="143"/>
      <c r="CA24" s="277"/>
      <c r="CB24" s="144"/>
      <c r="CC24" s="272">
        <f>CC22-BW24</f>
        <v>30521.33</v>
      </c>
      <c r="CD24" s="12"/>
      <c r="CF24" s="12"/>
      <c r="CG24" s="145">
        <v>45540</v>
      </c>
      <c r="CH24" s="141"/>
      <c r="CI24" s="142"/>
      <c r="CJ24" s="142"/>
      <c r="CK24" s="142"/>
      <c r="CL24" s="143"/>
      <c r="CM24" s="277"/>
      <c r="CN24" s="144"/>
      <c r="CO24" s="272">
        <f>CO22-CI24</f>
        <v>0</v>
      </c>
      <c r="CP24" s="12"/>
      <c r="CR24" s="12"/>
      <c r="CS24" s="145">
        <v>45540</v>
      </c>
      <c r="CT24" s="141"/>
      <c r="CU24" s="142"/>
      <c r="CV24" s="142"/>
      <c r="CW24" s="142"/>
      <c r="CX24" s="143"/>
      <c r="CY24" s="277"/>
      <c r="CZ24" s="144"/>
      <c r="DA24" s="272">
        <f>DA22-CU24</f>
        <v>10021.330000000002</v>
      </c>
      <c r="DB24" s="12"/>
      <c r="DD24" s="12"/>
      <c r="DE24" s="145">
        <v>45540</v>
      </c>
      <c r="DF24" s="141"/>
      <c r="DG24" s="142"/>
      <c r="DH24" s="142"/>
      <c r="DI24" s="142"/>
      <c r="DJ24" s="143"/>
      <c r="DK24" s="277"/>
      <c r="DL24" s="144"/>
      <c r="DM24" s="272">
        <f>DM22-DG24</f>
        <v>0</v>
      </c>
      <c r="DN24" s="12"/>
      <c r="DU24" s="39"/>
      <c r="DV24" s="40"/>
      <c r="DW24" s="40"/>
      <c r="EF24" s="39"/>
      <c r="EG24" s="40"/>
      <c r="EH24" s="40"/>
      <c r="EQ24" s="39"/>
      <c r="ER24" s="40"/>
      <c r="ES24" s="40"/>
      <c r="FB24" s="39"/>
      <c r="FC24" s="40"/>
      <c r="FD24" s="40"/>
      <c r="FM24" s="39"/>
      <c r="FN24" s="40"/>
      <c r="FO24" s="40"/>
      <c r="FX24" s="39"/>
      <c r="FY24" s="40"/>
      <c r="FZ24" s="40"/>
      <c r="GI24" s="39"/>
      <c r="GJ24" s="40"/>
      <c r="GK24" s="40"/>
      <c r="GT24" s="39"/>
      <c r="GU24" s="40"/>
      <c r="GV24" s="40"/>
    </row>
    <row r="25" spans="1:204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41"/>
      <c r="AQ25" s="45"/>
      <c r="AR25" s="43"/>
      <c r="AS25" s="8"/>
      <c r="AT25" s="12"/>
      <c r="AV25" s="12"/>
      <c r="AW25" s="7"/>
      <c r="AX25" s="8"/>
      <c r="AY25" s="8"/>
      <c r="AZ25" s="8"/>
      <c r="BA25" s="8"/>
      <c r="BB25" s="41"/>
      <c r="BC25" s="278"/>
      <c r="BD25" s="43"/>
      <c r="BE25" s="10"/>
      <c r="BF25" s="12"/>
      <c r="BH25" s="12"/>
      <c r="BI25" s="7"/>
      <c r="BJ25" s="8"/>
      <c r="BK25" s="8"/>
      <c r="BL25" s="8"/>
      <c r="BM25" s="8"/>
      <c r="BN25" s="41"/>
      <c r="BO25" s="278"/>
      <c r="BP25" s="43"/>
      <c r="BQ25" s="10"/>
      <c r="BR25" s="12"/>
      <c r="BT25" s="12"/>
      <c r="BU25" s="7"/>
      <c r="BV25" s="8"/>
      <c r="BW25" s="8"/>
      <c r="BX25" s="8"/>
      <c r="BY25" s="8"/>
      <c r="BZ25" s="41"/>
      <c r="CA25" s="278"/>
      <c r="CB25" s="43"/>
      <c r="CC25" s="10"/>
      <c r="CD25" s="12"/>
      <c r="CF25" s="12"/>
      <c r="CG25" s="7"/>
      <c r="CH25" s="8"/>
      <c r="CI25" s="8"/>
      <c r="CJ25" s="8"/>
      <c r="CK25" s="8"/>
      <c r="CL25" s="41"/>
      <c r="CM25" s="278"/>
      <c r="CN25" s="43"/>
      <c r="CO25" s="10"/>
      <c r="CP25" s="12"/>
      <c r="CR25" s="12"/>
      <c r="CS25" s="7"/>
      <c r="CT25" s="8"/>
      <c r="CU25" s="8"/>
      <c r="CV25" s="8"/>
      <c r="CW25" s="8"/>
      <c r="CX25" s="41"/>
      <c r="CY25" s="278"/>
      <c r="CZ25" s="43"/>
      <c r="DA25" s="10"/>
      <c r="DB25" s="12"/>
      <c r="DD25" s="12"/>
      <c r="DE25" s="7"/>
      <c r="DF25" s="8"/>
      <c r="DG25" s="8"/>
      <c r="DH25" s="8"/>
      <c r="DI25" s="8"/>
      <c r="DJ25" s="41"/>
      <c r="DK25" s="278"/>
      <c r="DL25" s="43"/>
      <c r="DM25" s="10"/>
      <c r="DN25" s="12"/>
      <c r="DU25" s="39"/>
      <c r="DV25" s="40"/>
      <c r="DW25" s="40"/>
      <c r="EF25" s="39"/>
      <c r="EG25" s="40"/>
      <c r="EH25" s="40"/>
      <c r="EQ25" s="39"/>
      <c r="ER25" s="40"/>
      <c r="ES25" s="40"/>
      <c r="FB25" s="39"/>
      <c r="FC25" s="40"/>
      <c r="FD25" s="40"/>
      <c r="FM25" s="39"/>
      <c r="FN25" s="40"/>
      <c r="FO25" s="40"/>
      <c r="FX25" s="39"/>
      <c r="FY25" s="40"/>
      <c r="FZ25" s="40"/>
      <c r="GI25" s="39"/>
      <c r="GJ25" s="40"/>
      <c r="GK25" s="40"/>
      <c r="GT25" s="39"/>
      <c r="GU25" s="40"/>
      <c r="GV25" s="40"/>
    </row>
    <row r="26" spans="1:204" s="4" customFormat="1" ht="15.6" x14ac:dyDescent="0.3">
      <c r="A26" s="12"/>
      <c r="B26" s="145">
        <v>45570</v>
      </c>
      <c r="C26" s="141"/>
      <c r="D26" s="142"/>
      <c r="E26" s="792"/>
      <c r="F26" s="792"/>
      <c r="G26" s="143"/>
      <c r="H26" s="277"/>
      <c r="I26" s="144"/>
      <c r="J26" s="272">
        <f>J24-D26</f>
        <v>30521.33</v>
      </c>
      <c r="K26" s="12"/>
      <c r="M26" s="12"/>
      <c r="N26" s="145">
        <v>45570</v>
      </c>
      <c r="O26" s="141"/>
      <c r="P26" s="142"/>
      <c r="Q26" s="792"/>
      <c r="R26" s="792"/>
      <c r="S26" s="143"/>
      <c r="T26" s="277"/>
      <c r="U26" s="144"/>
      <c r="V26" s="272">
        <f>V24-P26</f>
        <v>42232.63</v>
      </c>
      <c r="W26" s="12"/>
      <c r="Y26" s="12"/>
      <c r="Z26" s="145">
        <v>45570</v>
      </c>
      <c r="AA26" s="141"/>
      <c r="AB26" s="142"/>
      <c r="AC26" s="792"/>
      <c r="AD26" s="792"/>
      <c r="AE26" s="143"/>
      <c r="AF26" s="277"/>
      <c r="AG26" s="144"/>
      <c r="AH26" s="272">
        <f>AH24-AB26</f>
        <v>30521.33</v>
      </c>
      <c r="AI26" s="12"/>
      <c r="AK26" s="12"/>
      <c r="AL26" s="44">
        <v>44870</v>
      </c>
      <c r="AM26" s="34"/>
      <c r="AN26" s="35"/>
      <c r="AO26" s="35"/>
      <c r="AP26" s="21"/>
      <c r="AQ26" s="19"/>
      <c r="AR26" s="36"/>
      <c r="AS26" s="37">
        <f>AS24-AN26</f>
        <v>3011.0000000000036</v>
      </c>
      <c r="AT26" s="12"/>
      <c r="AV26" s="12"/>
      <c r="AW26" s="145">
        <v>45570</v>
      </c>
      <c r="AX26" s="141"/>
      <c r="AY26" s="142"/>
      <c r="AZ26" s="792"/>
      <c r="BA26" s="792"/>
      <c r="BB26" s="143"/>
      <c r="BC26" s="277"/>
      <c r="BD26" s="144"/>
      <c r="BE26" s="272">
        <f>BE24-AY26</f>
        <v>35521.33</v>
      </c>
      <c r="BF26" s="12"/>
      <c r="BH26" s="12"/>
      <c r="BI26" s="145">
        <v>45570</v>
      </c>
      <c r="BJ26" s="141"/>
      <c r="BK26" s="142"/>
      <c r="BL26" s="792"/>
      <c r="BM26" s="792"/>
      <c r="BN26" s="143"/>
      <c r="BO26" s="277"/>
      <c r="BP26" s="144"/>
      <c r="BQ26" s="272">
        <f>BQ24-BK26</f>
        <v>0</v>
      </c>
      <c r="BR26" s="12"/>
      <c r="BT26" s="12"/>
      <c r="BU26" s="145">
        <v>45570</v>
      </c>
      <c r="BV26" s="141"/>
      <c r="BW26" s="142"/>
      <c r="BX26" s="792"/>
      <c r="BY26" s="792"/>
      <c r="BZ26" s="143"/>
      <c r="CA26" s="277"/>
      <c r="CB26" s="144"/>
      <c r="CC26" s="272">
        <f>CC24-BW26</f>
        <v>30521.33</v>
      </c>
      <c r="CD26" s="12"/>
      <c r="CF26" s="12"/>
      <c r="CG26" s="145">
        <v>45570</v>
      </c>
      <c r="CH26" s="141"/>
      <c r="CI26" s="142"/>
      <c r="CJ26" s="792"/>
      <c r="CK26" s="792"/>
      <c r="CL26" s="143"/>
      <c r="CM26" s="277"/>
      <c r="CN26" s="144"/>
      <c r="CO26" s="272">
        <f>CO24-CI26</f>
        <v>0</v>
      </c>
      <c r="CP26" s="12"/>
      <c r="CR26" s="12"/>
      <c r="CS26" s="145">
        <v>45570</v>
      </c>
      <c r="CT26" s="141"/>
      <c r="CU26" s="142"/>
      <c r="CV26" s="792"/>
      <c r="CW26" s="792"/>
      <c r="CX26" s="143"/>
      <c r="CY26" s="277"/>
      <c r="CZ26" s="144"/>
      <c r="DA26" s="272">
        <f>DA24-CU26</f>
        <v>10021.330000000002</v>
      </c>
      <c r="DB26" s="12"/>
      <c r="DD26" s="12"/>
      <c r="DE26" s="145">
        <v>45570</v>
      </c>
      <c r="DF26" s="141"/>
      <c r="DG26" s="142"/>
      <c r="DH26" s="792"/>
      <c r="DI26" s="792"/>
      <c r="DJ26" s="143"/>
      <c r="DK26" s="277"/>
      <c r="DL26" s="144"/>
      <c r="DM26" s="272">
        <f>DM24-DG26</f>
        <v>0</v>
      </c>
      <c r="DN26" s="12"/>
      <c r="DU26" s="39"/>
      <c r="DV26" s="40"/>
      <c r="DW26" s="40"/>
      <c r="EF26" s="39"/>
      <c r="EG26" s="40"/>
      <c r="EH26" s="40"/>
      <c r="EQ26" s="39"/>
      <c r="ER26" s="40"/>
      <c r="ES26" s="40"/>
      <c r="FB26" s="39"/>
      <c r="FC26" s="40"/>
      <c r="FD26" s="40"/>
      <c r="FM26" s="39"/>
      <c r="FN26" s="40"/>
      <c r="FO26" s="40"/>
      <c r="FX26" s="39"/>
      <c r="FY26" s="40"/>
      <c r="FZ26" s="40"/>
      <c r="GI26" s="39"/>
      <c r="GJ26" s="40"/>
      <c r="GK26" s="40"/>
      <c r="GT26" s="39"/>
      <c r="GU26" s="40"/>
      <c r="GV26" s="40"/>
    </row>
    <row r="27" spans="1:204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41"/>
      <c r="AQ27" s="45"/>
      <c r="AR27" s="43"/>
      <c r="AS27" s="8"/>
      <c r="AT27" s="12"/>
      <c r="AV27" s="12"/>
      <c r="AW27" s="7"/>
      <c r="AX27" s="8"/>
      <c r="AY27" s="8"/>
      <c r="AZ27" s="8"/>
      <c r="BA27" s="8"/>
      <c r="BB27" s="41"/>
      <c r="BC27" s="278"/>
      <c r="BD27" s="43"/>
      <c r="BE27" s="10"/>
      <c r="BF27" s="12"/>
      <c r="BH27" s="12"/>
      <c r="BI27" s="7"/>
      <c r="BJ27" s="8"/>
      <c r="BK27" s="8"/>
      <c r="BL27" s="8"/>
      <c r="BM27" s="8"/>
      <c r="BN27" s="41"/>
      <c r="BO27" s="278"/>
      <c r="BP27" s="43"/>
      <c r="BQ27" s="10"/>
      <c r="BR27" s="12"/>
      <c r="BT27" s="12"/>
      <c r="BU27" s="7"/>
      <c r="BV27" s="8"/>
      <c r="BW27" s="8"/>
      <c r="BX27" s="8"/>
      <c r="BY27" s="8"/>
      <c r="BZ27" s="41"/>
      <c r="CA27" s="278"/>
      <c r="CB27" s="43"/>
      <c r="CC27" s="10"/>
      <c r="CD27" s="12"/>
      <c r="CF27" s="12"/>
      <c r="CG27" s="7"/>
      <c r="CH27" s="8"/>
      <c r="CI27" s="8"/>
      <c r="CJ27" s="8"/>
      <c r="CK27" s="8"/>
      <c r="CL27" s="41"/>
      <c r="CM27" s="278"/>
      <c r="CN27" s="43"/>
      <c r="CO27" s="10"/>
      <c r="CP27" s="12"/>
      <c r="CR27" s="12"/>
      <c r="CS27" s="7"/>
      <c r="CT27" s="8"/>
      <c r="CU27" s="8"/>
      <c r="CV27" s="8"/>
      <c r="CW27" s="8"/>
      <c r="CX27" s="41"/>
      <c r="CY27" s="278"/>
      <c r="CZ27" s="43"/>
      <c r="DA27" s="10"/>
      <c r="DB27" s="12"/>
      <c r="DD27" s="12"/>
      <c r="DE27" s="7"/>
      <c r="DF27" s="8"/>
      <c r="DG27" s="8"/>
      <c r="DH27" s="8"/>
      <c r="DI27" s="8"/>
      <c r="DJ27" s="41"/>
      <c r="DK27" s="278"/>
      <c r="DL27" s="43"/>
      <c r="DM27" s="10"/>
      <c r="DN27" s="12"/>
      <c r="DU27" s="39"/>
      <c r="DV27" s="40"/>
      <c r="DW27" s="40"/>
      <c r="EF27" s="39"/>
      <c r="EG27" s="40"/>
      <c r="EH27" s="40"/>
      <c r="EQ27" s="39"/>
      <c r="ER27" s="40"/>
      <c r="ES27" s="40"/>
      <c r="FB27" s="39"/>
      <c r="FC27" s="40"/>
      <c r="FD27" s="40"/>
      <c r="FM27" s="39"/>
      <c r="FN27" s="40"/>
      <c r="FO27" s="40"/>
      <c r="FX27" s="39"/>
      <c r="FY27" s="40"/>
      <c r="FZ27" s="40"/>
      <c r="GI27" s="39"/>
      <c r="GJ27" s="40"/>
      <c r="GK27" s="40"/>
      <c r="GT27" s="39"/>
      <c r="GU27" s="40"/>
      <c r="GV27" s="40"/>
    </row>
    <row r="28" spans="1:204" s="4" customFormat="1" ht="15.6" x14ac:dyDescent="0.3">
      <c r="A28" s="12"/>
      <c r="B28" s="145">
        <v>45601</v>
      </c>
      <c r="C28" s="141"/>
      <c r="D28" s="142"/>
      <c r="E28" s="792"/>
      <c r="F28" s="792"/>
      <c r="G28" s="143"/>
      <c r="H28" s="277"/>
      <c r="I28" s="144"/>
      <c r="J28" s="272">
        <f>J26-D28</f>
        <v>30521.33</v>
      </c>
      <c r="K28" s="12"/>
      <c r="M28" s="12"/>
      <c r="N28" s="145">
        <v>45601</v>
      </c>
      <c r="O28" s="141"/>
      <c r="P28" s="142"/>
      <c r="Q28" s="792"/>
      <c r="R28" s="792"/>
      <c r="S28" s="143"/>
      <c r="T28" s="277"/>
      <c r="U28" s="144"/>
      <c r="V28" s="272">
        <f>V26-P28</f>
        <v>42232.63</v>
      </c>
      <c r="W28" s="12"/>
      <c r="Y28" s="12"/>
      <c r="Z28" s="145">
        <v>45601</v>
      </c>
      <c r="AA28" s="141"/>
      <c r="AB28" s="142"/>
      <c r="AC28" s="792"/>
      <c r="AD28" s="792"/>
      <c r="AE28" s="143"/>
      <c r="AF28" s="277"/>
      <c r="AG28" s="144"/>
      <c r="AH28" s="272">
        <f>AH26-AB28</f>
        <v>30521.33</v>
      </c>
      <c r="AI28" s="12"/>
      <c r="AK28" s="12"/>
      <c r="AL28" s="44">
        <v>44900</v>
      </c>
      <c r="AM28" s="34"/>
      <c r="AN28" s="35"/>
      <c r="AO28" s="35"/>
      <c r="AP28" s="21"/>
      <c r="AQ28" s="19"/>
      <c r="AR28" s="36"/>
      <c r="AS28" s="37">
        <f>AS26-AN28</f>
        <v>3011.0000000000036</v>
      </c>
      <c r="AT28" s="12"/>
      <c r="AV28" s="12"/>
      <c r="AW28" s="145">
        <v>45601</v>
      </c>
      <c r="AX28" s="141"/>
      <c r="AY28" s="142"/>
      <c r="AZ28" s="792"/>
      <c r="BA28" s="792"/>
      <c r="BB28" s="143"/>
      <c r="BC28" s="277"/>
      <c r="BD28" s="144"/>
      <c r="BE28" s="272">
        <f>BE26-AY28</f>
        <v>35521.33</v>
      </c>
      <c r="BF28" s="12"/>
      <c r="BH28" s="12"/>
      <c r="BI28" s="145">
        <v>45601</v>
      </c>
      <c r="BJ28" s="141"/>
      <c r="BK28" s="142"/>
      <c r="BL28" s="792"/>
      <c r="BM28" s="792"/>
      <c r="BN28" s="143"/>
      <c r="BO28" s="277"/>
      <c r="BP28" s="144"/>
      <c r="BQ28" s="272">
        <f>BQ26-BK28</f>
        <v>0</v>
      </c>
      <c r="BR28" s="12"/>
      <c r="BT28" s="12"/>
      <c r="BU28" s="145">
        <v>45601</v>
      </c>
      <c r="BV28" s="141"/>
      <c r="BW28" s="142"/>
      <c r="BX28" s="792"/>
      <c r="BY28" s="792"/>
      <c r="BZ28" s="143"/>
      <c r="CA28" s="277"/>
      <c r="CB28" s="144"/>
      <c r="CC28" s="272">
        <f>CC26-BW28</f>
        <v>30521.33</v>
      </c>
      <c r="CD28" s="12"/>
      <c r="CF28" s="12"/>
      <c r="CG28" s="145">
        <v>45601</v>
      </c>
      <c r="CH28" s="141"/>
      <c r="CI28" s="142"/>
      <c r="CJ28" s="792"/>
      <c r="CK28" s="792"/>
      <c r="CL28" s="143"/>
      <c r="CM28" s="277"/>
      <c r="CN28" s="144"/>
      <c r="CO28" s="272">
        <f>CO26-CI28</f>
        <v>0</v>
      </c>
      <c r="CP28" s="12"/>
      <c r="CR28" s="12"/>
      <c r="CS28" s="145">
        <v>45601</v>
      </c>
      <c r="CT28" s="141"/>
      <c r="CU28" s="142"/>
      <c r="CV28" s="792"/>
      <c r="CW28" s="792"/>
      <c r="CX28" s="143"/>
      <c r="CY28" s="277"/>
      <c r="CZ28" s="144"/>
      <c r="DA28" s="272">
        <f>DA26-CU28</f>
        <v>10021.330000000002</v>
      </c>
      <c r="DB28" s="12"/>
      <c r="DD28" s="12"/>
      <c r="DE28" s="145">
        <v>45601</v>
      </c>
      <c r="DF28" s="141"/>
      <c r="DG28" s="142"/>
      <c r="DH28" s="792"/>
      <c r="DI28" s="792"/>
      <c r="DJ28" s="143"/>
      <c r="DK28" s="277"/>
      <c r="DL28" s="144"/>
      <c r="DM28" s="272">
        <f>DM26-DG28</f>
        <v>0</v>
      </c>
      <c r="DN28" s="12"/>
      <c r="DU28" s="39"/>
      <c r="DV28" s="40"/>
      <c r="DW28" s="40"/>
      <c r="EF28" s="39"/>
      <c r="EG28" s="40"/>
      <c r="EH28" s="40"/>
      <c r="EQ28" s="39"/>
      <c r="ER28" s="40"/>
      <c r="ES28" s="40"/>
      <c r="FB28" s="39"/>
      <c r="FC28" s="40"/>
      <c r="FD28" s="40"/>
      <c r="FM28" s="39"/>
      <c r="FN28" s="40"/>
      <c r="FO28" s="40"/>
      <c r="FX28" s="39"/>
      <c r="FY28" s="40"/>
      <c r="FZ28" s="40"/>
      <c r="GI28" s="39"/>
      <c r="GJ28" s="40"/>
      <c r="GK28" s="40"/>
      <c r="GT28" s="39"/>
      <c r="GU28" s="40"/>
      <c r="GV28" s="40"/>
    </row>
    <row r="29" spans="1:204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41"/>
      <c r="AQ29" s="45"/>
      <c r="AR29" s="43"/>
      <c r="AS29" s="8"/>
      <c r="AT29" s="12"/>
      <c r="AV29" s="12"/>
      <c r="AW29" s="7"/>
      <c r="AX29" s="8"/>
      <c r="AY29" s="8"/>
      <c r="AZ29" s="8"/>
      <c r="BA29" s="8"/>
      <c r="BB29" s="41"/>
      <c r="BC29" s="278"/>
      <c r="BD29" s="43"/>
      <c r="BE29" s="10"/>
      <c r="BF29" s="12"/>
      <c r="BH29" s="12"/>
      <c r="BI29" s="7"/>
      <c r="BJ29" s="8"/>
      <c r="BK29" s="8"/>
      <c r="BL29" s="8"/>
      <c r="BM29" s="8"/>
      <c r="BN29" s="41"/>
      <c r="BO29" s="278"/>
      <c r="BP29" s="43"/>
      <c r="BQ29" s="10"/>
      <c r="BR29" s="12"/>
      <c r="BT29" s="12"/>
      <c r="BU29" s="7"/>
      <c r="BV29" s="8"/>
      <c r="BW29" s="8"/>
      <c r="BX29" s="8"/>
      <c r="BY29" s="8"/>
      <c r="BZ29" s="41"/>
      <c r="CA29" s="278"/>
      <c r="CB29" s="43"/>
      <c r="CC29" s="10"/>
      <c r="CD29" s="12"/>
      <c r="CF29" s="12"/>
      <c r="CG29" s="7"/>
      <c r="CH29" s="8"/>
      <c r="CI29" s="8"/>
      <c r="CJ29" s="8"/>
      <c r="CK29" s="8"/>
      <c r="CL29" s="41"/>
      <c r="CM29" s="278"/>
      <c r="CN29" s="43"/>
      <c r="CO29" s="10"/>
      <c r="CP29" s="12"/>
      <c r="CR29" s="12"/>
      <c r="CS29" s="7"/>
      <c r="CT29" s="8"/>
      <c r="CU29" s="8"/>
      <c r="CV29" s="8"/>
      <c r="CW29" s="8"/>
      <c r="CX29" s="41"/>
      <c r="CY29" s="278"/>
      <c r="CZ29" s="43"/>
      <c r="DA29" s="10"/>
      <c r="DB29" s="12"/>
      <c r="DD29" s="12"/>
      <c r="DE29" s="7"/>
      <c r="DF29" s="8"/>
      <c r="DG29" s="8"/>
      <c r="DH29" s="8"/>
      <c r="DI29" s="8"/>
      <c r="DJ29" s="41"/>
      <c r="DK29" s="278"/>
      <c r="DL29" s="43"/>
      <c r="DM29" s="10"/>
      <c r="DN29" s="12"/>
      <c r="DU29" s="39"/>
      <c r="DV29" s="40"/>
      <c r="DW29" s="40"/>
      <c r="EF29" s="39"/>
      <c r="EG29" s="40"/>
      <c r="EH29" s="40"/>
      <c r="EQ29" s="39"/>
      <c r="ER29" s="40"/>
      <c r="ES29" s="40"/>
      <c r="FB29" s="39"/>
      <c r="FC29" s="40"/>
      <c r="FD29" s="40"/>
      <c r="FM29" s="39"/>
      <c r="FN29" s="40"/>
      <c r="FO29" s="40"/>
      <c r="FX29" s="39"/>
      <c r="FY29" s="40"/>
      <c r="FZ29" s="40"/>
      <c r="GI29" s="39"/>
      <c r="GJ29" s="40"/>
      <c r="GK29" s="40"/>
      <c r="GT29" s="39"/>
      <c r="GU29" s="40"/>
      <c r="GV29" s="40"/>
    </row>
    <row r="30" spans="1:204" s="4" customFormat="1" ht="15.6" x14ac:dyDescent="0.3">
      <c r="A30" s="12"/>
      <c r="B30" s="145">
        <v>45631</v>
      </c>
      <c r="C30" s="141"/>
      <c r="D30" s="142"/>
      <c r="E30" s="792"/>
      <c r="F30" s="792"/>
      <c r="G30" s="143"/>
      <c r="H30" s="277"/>
      <c r="I30" s="144"/>
      <c r="J30" s="272">
        <f>J28-D30</f>
        <v>30521.33</v>
      </c>
      <c r="K30" s="12"/>
      <c r="M30" s="12"/>
      <c r="N30" s="145">
        <v>45631</v>
      </c>
      <c r="O30" s="141"/>
      <c r="P30" s="142"/>
      <c r="Q30" s="792"/>
      <c r="R30" s="792"/>
      <c r="S30" s="143"/>
      <c r="T30" s="277"/>
      <c r="U30" s="144"/>
      <c r="V30" s="272">
        <f>V28-P30</f>
        <v>42232.63</v>
      </c>
      <c r="W30" s="12"/>
      <c r="Y30" s="12"/>
      <c r="Z30" s="145">
        <v>45631</v>
      </c>
      <c r="AA30" s="141"/>
      <c r="AB30" s="142"/>
      <c r="AC30" s="792"/>
      <c r="AD30" s="792"/>
      <c r="AE30" s="143"/>
      <c r="AF30" s="277"/>
      <c r="AG30" s="144"/>
      <c r="AH30" s="272">
        <f>AH28-AB30</f>
        <v>30521.33</v>
      </c>
      <c r="AI30" s="12"/>
      <c r="AK30" s="12"/>
      <c r="AL30" s="44">
        <v>44931</v>
      </c>
      <c r="AM30" s="34"/>
      <c r="AN30" s="35"/>
      <c r="AO30" s="35"/>
      <c r="AP30" s="21"/>
      <c r="AQ30" s="46"/>
      <c r="AR30" s="36"/>
      <c r="AS30" s="37">
        <f>AS28-AN30</f>
        <v>3011.0000000000036</v>
      </c>
      <c r="AT30" s="12"/>
      <c r="AV30" s="12"/>
      <c r="AW30" s="145">
        <v>45631</v>
      </c>
      <c r="AX30" s="141"/>
      <c r="AY30" s="142"/>
      <c r="AZ30" s="792"/>
      <c r="BA30" s="792"/>
      <c r="BB30" s="143"/>
      <c r="BC30" s="277"/>
      <c r="BD30" s="144"/>
      <c r="BE30" s="272">
        <f>BE28-AY30</f>
        <v>35521.33</v>
      </c>
      <c r="BF30" s="12"/>
      <c r="BH30" s="12"/>
      <c r="BI30" s="145">
        <v>45631</v>
      </c>
      <c r="BJ30" s="141"/>
      <c r="BK30" s="142"/>
      <c r="BL30" s="792"/>
      <c r="BM30" s="792"/>
      <c r="BN30" s="143"/>
      <c r="BO30" s="277"/>
      <c r="BP30" s="144"/>
      <c r="BQ30" s="272">
        <f>BQ28-BK30</f>
        <v>0</v>
      </c>
      <c r="BR30" s="12"/>
      <c r="BT30" s="12"/>
      <c r="BU30" s="145">
        <v>45631</v>
      </c>
      <c r="BV30" s="141"/>
      <c r="BW30" s="142"/>
      <c r="BX30" s="792"/>
      <c r="BY30" s="792"/>
      <c r="BZ30" s="143"/>
      <c r="CA30" s="277"/>
      <c r="CB30" s="144"/>
      <c r="CC30" s="272">
        <f>CC28-BW30</f>
        <v>30521.33</v>
      </c>
      <c r="CD30" s="12"/>
      <c r="CF30" s="12"/>
      <c r="CG30" s="145">
        <v>45631</v>
      </c>
      <c r="CH30" s="141"/>
      <c r="CI30" s="142"/>
      <c r="CJ30" s="792"/>
      <c r="CK30" s="792"/>
      <c r="CL30" s="143"/>
      <c r="CM30" s="277"/>
      <c r="CN30" s="144"/>
      <c r="CO30" s="272">
        <f>CO28-CI30</f>
        <v>0</v>
      </c>
      <c r="CP30" s="12"/>
      <c r="CR30" s="12"/>
      <c r="CS30" s="145">
        <v>45631</v>
      </c>
      <c r="CT30" s="141"/>
      <c r="CU30" s="142"/>
      <c r="CV30" s="792"/>
      <c r="CW30" s="792"/>
      <c r="CX30" s="143"/>
      <c r="CY30" s="277"/>
      <c r="CZ30" s="144"/>
      <c r="DA30" s="272">
        <f>DA28-CU30</f>
        <v>10021.330000000002</v>
      </c>
      <c r="DB30" s="12"/>
      <c r="DD30" s="12"/>
      <c r="DE30" s="145">
        <v>45631</v>
      </c>
      <c r="DF30" s="141"/>
      <c r="DG30" s="142"/>
      <c r="DH30" s="792"/>
      <c r="DI30" s="792"/>
      <c r="DJ30" s="143"/>
      <c r="DK30" s="277"/>
      <c r="DL30" s="144"/>
      <c r="DM30" s="272">
        <f>DM28-DG30</f>
        <v>0</v>
      </c>
      <c r="DN30" s="12"/>
      <c r="DU30" s="39"/>
      <c r="DV30" s="40"/>
      <c r="DW30" s="40"/>
      <c r="EF30" s="39"/>
      <c r="EG30" s="40"/>
      <c r="EH30" s="40"/>
      <c r="EQ30" s="39"/>
      <c r="ER30" s="40"/>
      <c r="ES30" s="40"/>
      <c r="FB30" s="39"/>
      <c r="FC30" s="40"/>
      <c r="FD30" s="40"/>
      <c r="FM30" s="39"/>
      <c r="FN30" s="40"/>
      <c r="FO30" s="40"/>
      <c r="FX30" s="39"/>
      <c r="FY30" s="40"/>
      <c r="FZ30" s="40"/>
      <c r="GI30" s="39"/>
      <c r="GJ30" s="40"/>
      <c r="GK30" s="40"/>
      <c r="GT30" s="39"/>
      <c r="GU30" s="40"/>
      <c r="GV30" s="40"/>
    </row>
    <row r="31" spans="1:204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41"/>
      <c r="AQ31" s="45"/>
      <c r="AR31" s="43"/>
      <c r="AS31" s="8"/>
      <c r="AT31" s="12"/>
      <c r="AV31" s="12"/>
      <c r="AW31" s="7"/>
      <c r="AX31" s="8"/>
      <c r="AY31" s="8"/>
      <c r="AZ31" s="8"/>
      <c r="BA31" s="8"/>
      <c r="BB31" s="41"/>
      <c r="BC31" s="278"/>
      <c r="BD31" s="43"/>
      <c r="BE31" s="10"/>
      <c r="BF31" s="12"/>
      <c r="BH31" s="12"/>
      <c r="BI31" s="7"/>
      <c r="BJ31" s="8"/>
      <c r="BK31" s="8"/>
      <c r="BL31" s="8"/>
      <c r="BM31" s="8"/>
      <c r="BN31" s="41"/>
      <c r="BO31" s="278"/>
      <c r="BP31" s="43"/>
      <c r="BQ31" s="10"/>
      <c r="BR31" s="12"/>
      <c r="BT31" s="12"/>
      <c r="BU31" s="7"/>
      <c r="BV31" s="8"/>
      <c r="BW31" s="8"/>
      <c r="BX31" s="8"/>
      <c r="BY31" s="8"/>
      <c r="BZ31" s="41"/>
      <c r="CA31" s="278"/>
      <c r="CB31" s="43"/>
      <c r="CC31" s="10"/>
      <c r="CD31" s="12"/>
      <c r="CF31" s="12"/>
      <c r="CG31" s="7"/>
      <c r="CH31" s="8"/>
      <c r="CI31" s="8"/>
      <c r="CJ31" s="8"/>
      <c r="CK31" s="8"/>
      <c r="CL31" s="41"/>
      <c r="CM31" s="278"/>
      <c r="CN31" s="43"/>
      <c r="CO31" s="10"/>
      <c r="CP31" s="12"/>
      <c r="CR31" s="12"/>
      <c r="CS31" s="7"/>
      <c r="CT31" s="8"/>
      <c r="CU31" s="8"/>
      <c r="CV31" s="8"/>
      <c r="CW31" s="8"/>
      <c r="CX31" s="41"/>
      <c r="CY31" s="278"/>
      <c r="CZ31" s="43"/>
      <c r="DA31" s="10"/>
      <c r="DB31" s="12"/>
      <c r="DD31" s="12"/>
      <c r="DE31" s="7"/>
      <c r="DF31" s="8"/>
      <c r="DG31" s="8"/>
      <c r="DH31" s="8"/>
      <c r="DI31" s="8"/>
      <c r="DJ31" s="41"/>
      <c r="DK31" s="278"/>
      <c r="DL31" s="43"/>
      <c r="DM31" s="10"/>
      <c r="DN31" s="12"/>
      <c r="DU31" s="39"/>
      <c r="DV31" s="40"/>
      <c r="DW31" s="40"/>
      <c r="EF31" s="39"/>
      <c r="EG31" s="40"/>
      <c r="EH31" s="40"/>
      <c r="EQ31" s="39"/>
      <c r="ER31" s="40"/>
      <c r="ES31" s="40"/>
      <c r="FB31" s="39"/>
      <c r="FC31" s="40"/>
      <c r="FD31" s="40"/>
      <c r="FM31" s="39"/>
      <c r="FN31" s="40"/>
      <c r="FO31" s="40"/>
      <c r="FX31" s="39"/>
      <c r="FY31" s="40"/>
      <c r="FZ31" s="40"/>
      <c r="GI31" s="39"/>
      <c r="GJ31" s="40"/>
      <c r="GK31" s="40"/>
      <c r="GT31" s="39"/>
      <c r="GU31" s="40"/>
      <c r="GV31" s="40"/>
    </row>
    <row r="32" spans="1:204" s="4" customFormat="1" ht="15.6" x14ac:dyDescent="0.3">
      <c r="A32" s="12"/>
      <c r="B32" s="145">
        <v>45662</v>
      </c>
      <c r="C32" s="141"/>
      <c r="D32" s="142"/>
      <c r="E32" s="792"/>
      <c r="F32" s="792"/>
      <c r="G32" s="143"/>
      <c r="H32" s="277"/>
      <c r="I32" s="144"/>
      <c r="J32" s="272">
        <f>J30-D32</f>
        <v>30521.33</v>
      </c>
      <c r="K32" s="12"/>
      <c r="M32" s="12"/>
      <c r="N32" s="145">
        <v>45662</v>
      </c>
      <c r="O32" s="141"/>
      <c r="P32" s="142"/>
      <c r="Q32" s="792"/>
      <c r="R32" s="792"/>
      <c r="S32" s="143"/>
      <c r="T32" s="277"/>
      <c r="U32" s="144"/>
      <c r="V32" s="272">
        <f>V30-P32</f>
        <v>42232.63</v>
      </c>
      <c r="W32" s="12"/>
      <c r="Y32" s="12"/>
      <c r="Z32" s="145">
        <v>45662</v>
      </c>
      <c r="AA32" s="141"/>
      <c r="AB32" s="142"/>
      <c r="AC32" s="792"/>
      <c r="AD32" s="792"/>
      <c r="AE32" s="143"/>
      <c r="AF32" s="277"/>
      <c r="AG32" s="144"/>
      <c r="AH32" s="272">
        <f>AH30-AB32</f>
        <v>30521.33</v>
      </c>
      <c r="AI32" s="12"/>
      <c r="AK32" s="12"/>
      <c r="AL32" s="44">
        <v>44962</v>
      </c>
      <c r="AM32" s="34"/>
      <c r="AN32" s="35"/>
      <c r="AO32" s="35"/>
      <c r="AP32" s="21"/>
      <c r="AQ32" s="19"/>
      <c r="AR32" s="36"/>
      <c r="AS32" s="37">
        <f>AS30-AN32</f>
        <v>3011.0000000000036</v>
      </c>
      <c r="AT32" s="12"/>
      <c r="AV32" s="12"/>
      <c r="AW32" s="145">
        <v>45662</v>
      </c>
      <c r="AX32" s="141"/>
      <c r="AY32" s="142"/>
      <c r="AZ32" s="792"/>
      <c r="BA32" s="792"/>
      <c r="BB32" s="143"/>
      <c r="BC32" s="277"/>
      <c r="BD32" s="144"/>
      <c r="BE32" s="272">
        <f>BE30-AY32</f>
        <v>35521.33</v>
      </c>
      <c r="BF32" s="12"/>
      <c r="BH32" s="12"/>
      <c r="BI32" s="145">
        <v>45662</v>
      </c>
      <c r="BJ32" s="141"/>
      <c r="BK32" s="142"/>
      <c r="BL32" s="792"/>
      <c r="BM32" s="792"/>
      <c r="BN32" s="143"/>
      <c r="BO32" s="277"/>
      <c r="BP32" s="144"/>
      <c r="BQ32" s="272">
        <f>BQ30-BK32</f>
        <v>0</v>
      </c>
      <c r="BR32" s="12"/>
      <c r="BT32" s="12"/>
      <c r="BU32" s="145">
        <v>45662</v>
      </c>
      <c r="BV32" s="141"/>
      <c r="BW32" s="142"/>
      <c r="BX32" s="792"/>
      <c r="BY32" s="792"/>
      <c r="BZ32" s="143"/>
      <c r="CA32" s="277"/>
      <c r="CB32" s="144"/>
      <c r="CC32" s="272">
        <f>CC30-BW32</f>
        <v>30521.33</v>
      </c>
      <c r="CD32" s="12"/>
      <c r="CF32" s="12"/>
      <c r="CG32" s="145">
        <v>45662</v>
      </c>
      <c r="CH32" s="141"/>
      <c r="CI32" s="142"/>
      <c r="CJ32" s="792"/>
      <c r="CK32" s="792"/>
      <c r="CL32" s="143"/>
      <c r="CM32" s="277"/>
      <c r="CN32" s="144"/>
      <c r="CO32" s="272">
        <f>CO30-CI32</f>
        <v>0</v>
      </c>
      <c r="CP32" s="12"/>
      <c r="CR32" s="12"/>
      <c r="CS32" s="145">
        <v>45662</v>
      </c>
      <c r="CT32" s="141"/>
      <c r="CU32" s="142"/>
      <c r="CV32" s="792"/>
      <c r="CW32" s="792"/>
      <c r="CX32" s="143"/>
      <c r="CY32" s="277"/>
      <c r="CZ32" s="144"/>
      <c r="DA32" s="272">
        <f>DA30-CU32</f>
        <v>10021.330000000002</v>
      </c>
      <c r="DB32" s="12"/>
      <c r="DD32" s="12"/>
      <c r="DE32" s="145">
        <v>45662</v>
      </c>
      <c r="DF32" s="141"/>
      <c r="DG32" s="142"/>
      <c r="DH32" s="792"/>
      <c r="DI32" s="792"/>
      <c r="DJ32" s="143"/>
      <c r="DK32" s="277"/>
      <c r="DL32" s="144"/>
      <c r="DM32" s="272">
        <f>DM30-DG32</f>
        <v>0</v>
      </c>
      <c r="DN32" s="12"/>
      <c r="DR32" s="4" t="s">
        <v>104</v>
      </c>
      <c r="DU32" s="39"/>
      <c r="DV32" s="40"/>
      <c r="DW32" s="40"/>
      <c r="EF32" s="39"/>
      <c r="EG32" s="40"/>
      <c r="EH32" s="40"/>
      <c r="EQ32" s="39"/>
      <c r="ER32" s="40"/>
      <c r="ES32" s="40"/>
      <c r="FB32" s="39"/>
      <c r="FC32" s="40"/>
      <c r="FD32" s="40"/>
      <c r="FM32" s="39"/>
      <c r="FN32" s="40"/>
      <c r="FO32" s="40"/>
      <c r="FX32" s="39"/>
      <c r="FY32" s="40"/>
      <c r="FZ32" s="40"/>
      <c r="GI32" s="39"/>
      <c r="GJ32" s="40"/>
      <c r="GK32" s="40"/>
      <c r="GT32" s="39"/>
      <c r="GU32" s="40"/>
      <c r="GV32" s="40"/>
    </row>
    <row r="33" spans="1:204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41"/>
      <c r="AQ33" s="45"/>
      <c r="AR33" s="43"/>
      <c r="AS33" s="8"/>
      <c r="AT33" s="12"/>
      <c r="AV33" s="12"/>
      <c r="AW33" s="7"/>
      <c r="AX33" s="8"/>
      <c r="AY33" s="8"/>
      <c r="AZ33" s="8"/>
      <c r="BA33" s="8"/>
      <c r="BB33" s="41"/>
      <c r="BC33" s="278"/>
      <c r="BD33" s="43"/>
      <c r="BE33" s="10"/>
      <c r="BF33" s="12"/>
      <c r="BH33" s="12"/>
      <c r="BI33" s="7"/>
      <c r="BJ33" s="8"/>
      <c r="BK33" s="8"/>
      <c r="BL33" s="8"/>
      <c r="BM33" s="8"/>
      <c r="BN33" s="41"/>
      <c r="BO33" s="278"/>
      <c r="BP33" s="43"/>
      <c r="BQ33" s="10"/>
      <c r="BR33" s="12"/>
      <c r="BT33" s="12"/>
      <c r="BU33" s="7"/>
      <c r="BV33" s="8"/>
      <c r="BW33" s="8"/>
      <c r="BX33" s="8"/>
      <c r="BY33" s="8"/>
      <c r="BZ33" s="41"/>
      <c r="CA33" s="278"/>
      <c r="CB33" s="43"/>
      <c r="CC33" s="10"/>
      <c r="CD33" s="12"/>
      <c r="CF33" s="12"/>
      <c r="CG33" s="7"/>
      <c r="CH33" s="8"/>
      <c r="CI33" s="8"/>
      <c r="CJ33" s="8"/>
      <c r="CK33" s="8"/>
      <c r="CL33" s="41"/>
      <c r="CM33" s="278"/>
      <c r="CN33" s="43"/>
      <c r="CO33" s="10"/>
      <c r="CP33" s="12"/>
      <c r="CR33" s="12"/>
      <c r="CS33" s="7"/>
      <c r="CT33" s="8"/>
      <c r="CU33" s="8"/>
      <c r="CV33" s="8"/>
      <c r="CW33" s="8"/>
      <c r="CX33" s="41"/>
      <c r="CY33" s="278"/>
      <c r="CZ33" s="43"/>
      <c r="DA33" s="10"/>
      <c r="DB33" s="12"/>
      <c r="DD33" s="12"/>
      <c r="DE33" s="7"/>
      <c r="DF33" s="8"/>
      <c r="DG33" s="8"/>
      <c r="DH33" s="8"/>
      <c r="DI33" s="8"/>
      <c r="DJ33" s="41"/>
      <c r="DK33" s="278"/>
      <c r="DL33" s="43"/>
      <c r="DM33" s="10"/>
      <c r="DN33" s="12"/>
      <c r="DU33" s="39"/>
      <c r="DV33" s="40"/>
      <c r="DW33" s="40"/>
      <c r="EF33" s="39"/>
      <c r="EG33" s="40"/>
      <c r="EH33" s="40"/>
      <c r="EQ33" s="39"/>
      <c r="ER33" s="40"/>
      <c r="ES33" s="40"/>
      <c r="FB33" s="39"/>
      <c r="FC33" s="40"/>
      <c r="FD33" s="40"/>
      <c r="FM33" s="39"/>
      <c r="FN33" s="40"/>
      <c r="FO33" s="40"/>
      <c r="FX33" s="39"/>
      <c r="FY33" s="40"/>
      <c r="FZ33" s="40"/>
      <c r="GI33" s="39"/>
      <c r="GJ33" s="40"/>
      <c r="GK33" s="40"/>
      <c r="GT33" s="39"/>
      <c r="GU33" s="40"/>
      <c r="GV33" s="40"/>
    </row>
    <row r="34" spans="1:204" s="4" customFormat="1" ht="15.6" x14ac:dyDescent="0.3">
      <c r="A34" s="12"/>
      <c r="B34" s="145">
        <v>45693</v>
      </c>
      <c r="C34" s="141"/>
      <c r="D34" s="142"/>
      <c r="E34" s="792"/>
      <c r="F34" s="792"/>
      <c r="G34" s="143"/>
      <c r="H34" s="277"/>
      <c r="I34" s="144"/>
      <c r="J34" s="272">
        <f>J32-D34</f>
        <v>30521.33</v>
      </c>
      <c r="K34" s="12"/>
      <c r="M34" s="12"/>
      <c r="N34" s="145">
        <v>45693</v>
      </c>
      <c r="O34" s="141"/>
      <c r="P34" s="142"/>
      <c r="Q34" s="792"/>
      <c r="R34" s="792"/>
      <c r="S34" s="143"/>
      <c r="T34" s="277"/>
      <c r="U34" s="144"/>
      <c r="V34" s="272">
        <f>V32-P34</f>
        <v>42232.63</v>
      </c>
      <c r="W34" s="12"/>
      <c r="Y34" s="12"/>
      <c r="Z34" s="145">
        <v>45693</v>
      </c>
      <c r="AA34" s="141"/>
      <c r="AB34" s="142"/>
      <c r="AC34" s="792"/>
      <c r="AD34" s="792"/>
      <c r="AE34" s="143"/>
      <c r="AF34" s="277"/>
      <c r="AG34" s="144"/>
      <c r="AH34" s="272">
        <f>AH32-AB34</f>
        <v>30521.33</v>
      </c>
      <c r="AI34" s="12"/>
      <c r="AK34" s="12"/>
      <c r="AL34" s="44">
        <v>44990</v>
      </c>
      <c r="AM34" s="34"/>
      <c r="AN34" s="35"/>
      <c r="AO34" s="35"/>
      <c r="AP34" s="21"/>
      <c r="AQ34" s="19"/>
      <c r="AR34" s="36"/>
      <c r="AS34" s="37">
        <f>AS32-AN34</f>
        <v>3011.0000000000036</v>
      </c>
      <c r="AT34" s="12"/>
      <c r="AV34" s="12"/>
      <c r="AW34" s="145">
        <v>45693</v>
      </c>
      <c r="AX34" s="141"/>
      <c r="AY34" s="142"/>
      <c r="AZ34" s="792"/>
      <c r="BA34" s="792"/>
      <c r="BB34" s="143"/>
      <c r="BC34" s="277"/>
      <c r="BD34" s="144"/>
      <c r="BE34" s="272">
        <f>BE32-AY34</f>
        <v>35521.33</v>
      </c>
      <c r="BF34" s="12"/>
      <c r="BH34" s="12"/>
      <c r="BI34" s="145">
        <v>45693</v>
      </c>
      <c r="BJ34" s="141"/>
      <c r="BK34" s="142"/>
      <c r="BL34" s="792"/>
      <c r="BM34" s="792"/>
      <c r="BN34" s="143"/>
      <c r="BO34" s="277"/>
      <c r="BP34" s="144"/>
      <c r="BQ34" s="272">
        <f>BQ32-BK34</f>
        <v>0</v>
      </c>
      <c r="BR34" s="12"/>
      <c r="BT34" s="12"/>
      <c r="BU34" s="145">
        <v>45693</v>
      </c>
      <c r="BV34" s="141"/>
      <c r="BW34" s="142"/>
      <c r="BX34" s="792"/>
      <c r="BY34" s="792"/>
      <c r="BZ34" s="143"/>
      <c r="CA34" s="277"/>
      <c r="CB34" s="144"/>
      <c r="CC34" s="272">
        <f>CC32-BW34</f>
        <v>30521.33</v>
      </c>
      <c r="CD34" s="12"/>
      <c r="CF34" s="12"/>
      <c r="CG34" s="145">
        <v>45693</v>
      </c>
      <c r="CH34" s="141"/>
      <c r="CI34" s="142"/>
      <c r="CJ34" s="792"/>
      <c r="CK34" s="792"/>
      <c r="CL34" s="143"/>
      <c r="CM34" s="277"/>
      <c r="CN34" s="144"/>
      <c r="CO34" s="272">
        <f>CO32-CI34</f>
        <v>0</v>
      </c>
      <c r="CP34" s="12"/>
      <c r="CR34" s="12"/>
      <c r="CS34" s="145">
        <v>45693</v>
      </c>
      <c r="CT34" s="141"/>
      <c r="CU34" s="142"/>
      <c r="CV34" s="792"/>
      <c r="CW34" s="792"/>
      <c r="CX34" s="143"/>
      <c r="CY34" s="277"/>
      <c r="CZ34" s="144"/>
      <c r="DA34" s="272">
        <f>DA32-CU34</f>
        <v>10021.330000000002</v>
      </c>
      <c r="DB34" s="12"/>
      <c r="DD34" s="12"/>
      <c r="DE34" s="145">
        <v>45693</v>
      </c>
      <c r="DF34" s="141"/>
      <c r="DG34" s="142"/>
      <c r="DH34" s="792"/>
      <c r="DI34" s="792"/>
      <c r="DJ34" s="143"/>
      <c r="DK34" s="277"/>
      <c r="DL34" s="144"/>
      <c r="DM34" s="272">
        <f>DM32-DG34</f>
        <v>0</v>
      </c>
      <c r="DN34" s="12"/>
      <c r="DU34" s="39"/>
      <c r="DV34" s="40"/>
      <c r="DW34" s="40"/>
      <c r="EF34" s="39"/>
      <c r="EG34" s="40"/>
      <c r="EH34" s="40"/>
      <c r="EQ34" s="39"/>
      <c r="ER34" s="40"/>
      <c r="ES34" s="40"/>
      <c r="FB34" s="39"/>
      <c r="FC34" s="40"/>
      <c r="FD34" s="40"/>
      <c r="FM34" s="39"/>
      <c r="FN34" s="40"/>
      <c r="FO34" s="40"/>
      <c r="FX34" s="39"/>
      <c r="FY34" s="40"/>
      <c r="FZ34" s="40"/>
      <c r="GI34" s="39"/>
      <c r="GJ34" s="40"/>
      <c r="GK34" s="40"/>
      <c r="GT34" s="39"/>
      <c r="GU34" s="40"/>
      <c r="GV34" s="40"/>
    </row>
    <row r="35" spans="1:204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41"/>
      <c r="AQ35" s="45"/>
      <c r="AR35" s="43"/>
      <c r="AS35" s="8"/>
      <c r="AT35" s="12"/>
      <c r="AV35" s="12"/>
      <c r="AW35" s="7"/>
      <c r="AX35" s="8"/>
      <c r="AY35" s="8"/>
      <c r="AZ35" s="8"/>
      <c r="BA35" s="8"/>
      <c r="BB35" s="41"/>
      <c r="BC35" s="278"/>
      <c r="BD35" s="43"/>
      <c r="BE35" s="10"/>
      <c r="BF35" s="12"/>
      <c r="BH35" s="12"/>
      <c r="BI35" s="7"/>
      <c r="BJ35" s="8"/>
      <c r="BK35" s="8"/>
      <c r="BL35" s="8"/>
      <c r="BM35" s="8"/>
      <c r="BN35" s="41"/>
      <c r="BO35" s="278"/>
      <c r="BP35" s="43"/>
      <c r="BQ35" s="10"/>
      <c r="BR35" s="12"/>
      <c r="BT35" s="12"/>
      <c r="BU35" s="7"/>
      <c r="BV35" s="8"/>
      <c r="BW35" s="8"/>
      <c r="BX35" s="8"/>
      <c r="BY35" s="8"/>
      <c r="BZ35" s="41"/>
      <c r="CA35" s="278"/>
      <c r="CB35" s="43"/>
      <c r="CC35" s="10"/>
      <c r="CD35" s="12"/>
      <c r="CF35" s="12"/>
      <c r="CG35" s="7"/>
      <c r="CH35" s="8"/>
      <c r="CI35" s="8"/>
      <c r="CJ35" s="8"/>
      <c r="CK35" s="8"/>
      <c r="CL35" s="41"/>
      <c r="CM35" s="278"/>
      <c r="CN35" s="43"/>
      <c r="CO35" s="10"/>
      <c r="CP35" s="12"/>
      <c r="CR35" s="12"/>
      <c r="CS35" s="7"/>
      <c r="CT35" s="8"/>
      <c r="CU35" s="8"/>
      <c r="CV35" s="8"/>
      <c r="CW35" s="8"/>
      <c r="CX35" s="41"/>
      <c r="CY35" s="278"/>
      <c r="CZ35" s="43"/>
      <c r="DA35" s="10"/>
      <c r="DB35" s="12"/>
      <c r="DD35" s="12"/>
      <c r="DE35" s="7"/>
      <c r="DF35" s="8"/>
      <c r="DG35" s="8"/>
      <c r="DH35" s="8"/>
      <c r="DI35" s="8"/>
      <c r="DJ35" s="41"/>
      <c r="DK35" s="278"/>
      <c r="DL35" s="43"/>
      <c r="DM35" s="10"/>
      <c r="DN35" s="12"/>
      <c r="DU35" s="39"/>
      <c r="DV35" s="40"/>
      <c r="DW35" s="40"/>
      <c r="EF35" s="39"/>
      <c r="EG35" s="40"/>
      <c r="EH35" s="40"/>
      <c r="EQ35" s="39"/>
      <c r="ER35" s="40"/>
      <c r="ES35" s="40"/>
      <c r="FB35" s="39"/>
      <c r="FC35" s="40"/>
      <c r="FD35" s="40"/>
      <c r="FM35" s="39"/>
      <c r="FN35" s="40"/>
      <c r="FO35" s="40"/>
      <c r="FX35" s="39"/>
      <c r="FY35" s="40"/>
      <c r="FZ35" s="40"/>
      <c r="GI35" s="39"/>
      <c r="GJ35" s="40"/>
      <c r="GK35" s="40"/>
      <c r="GT35" s="39"/>
      <c r="GU35" s="40"/>
      <c r="GV35" s="40"/>
    </row>
    <row r="36" spans="1:204" s="4" customFormat="1" ht="15.6" x14ac:dyDescent="0.3">
      <c r="A36" s="12"/>
      <c r="B36" s="145">
        <v>45721</v>
      </c>
      <c r="C36" s="141"/>
      <c r="D36" s="142"/>
      <c r="E36" s="792"/>
      <c r="F36" s="792"/>
      <c r="G36" s="143"/>
      <c r="H36" s="277"/>
      <c r="I36" s="144"/>
      <c r="J36" s="272">
        <f>J34-D36</f>
        <v>30521.33</v>
      </c>
      <c r="K36" s="12"/>
      <c r="M36" s="12"/>
      <c r="N36" s="145">
        <v>45721</v>
      </c>
      <c r="O36" s="141"/>
      <c r="P36" s="142"/>
      <c r="Q36" s="792"/>
      <c r="R36" s="792"/>
      <c r="S36" s="143"/>
      <c r="T36" s="277"/>
      <c r="U36" s="144"/>
      <c r="V36" s="272">
        <f>V34-P36</f>
        <v>42232.63</v>
      </c>
      <c r="W36" s="12"/>
      <c r="Y36" s="12"/>
      <c r="Z36" s="145">
        <v>45721</v>
      </c>
      <c r="AA36" s="141"/>
      <c r="AB36" s="142"/>
      <c r="AC36" s="792"/>
      <c r="AD36" s="792"/>
      <c r="AE36" s="143"/>
      <c r="AF36" s="277"/>
      <c r="AG36" s="144"/>
      <c r="AH36" s="272">
        <f>AH34-AB36</f>
        <v>30521.33</v>
      </c>
      <c r="AI36" s="12"/>
      <c r="AK36" s="12"/>
      <c r="AL36" s="44">
        <v>45021</v>
      </c>
      <c r="AM36" s="34"/>
      <c r="AN36" s="35"/>
      <c r="AO36" s="35"/>
      <c r="AP36" s="21"/>
      <c r="AQ36" s="19"/>
      <c r="AR36" s="36"/>
      <c r="AS36" s="37">
        <f>AS34-AN36</f>
        <v>3011.0000000000036</v>
      </c>
      <c r="AT36" s="12"/>
      <c r="AV36" s="12"/>
      <c r="AW36" s="145">
        <v>45721</v>
      </c>
      <c r="AX36" s="141"/>
      <c r="AY36" s="142"/>
      <c r="AZ36" s="792"/>
      <c r="BA36" s="792"/>
      <c r="BB36" s="143"/>
      <c r="BC36" s="277"/>
      <c r="BD36" s="144"/>
      <c r="BE36" s="272">
        <f>BE34-AY36</f>
        <v>35521.33</v>
      </c>
      <c r="BF36" s="12"/>
      <c r="BH36" s="12"/>
      <c r="BI36" s="145">
        <v>45721</v>
      </c>
      <c r="BJ36" s="141"/>
      <c r="BK36" s="142"/>
      <c r="BL36" s="792"/>
      <c r="BM36" s="792"/>
      <c r="BN36" s="143"/>
      <c r="BO36" s="277"/>
      <c r="BP36" s="144"/>
      <c r="BQ36" s="272">
        <f>BQ34-BK36</f>
        <v>0</v>
      </c>
      <c r="BR36" s="12"/>
      <c r="BT36" s="12"/>
      <c r="BU36" s="145">
        <v>45721</v>
      </c>
      <c r="BV36" s="141"/>
      <c r="BW36" s="142"/>
      <c r="BX36" s="792"/>
      <c r="BY36" s="792"/>
      <c r="BZ36" s="143"/>
      <c r="CA36" s="277"/>
      <c r="CB36" s="144"/>
      <c r="CC36" s="272">
        <f>CC34-BW36</f>
        <v>30521.33</v>
      </c>
      <c r="CD36" s="12"/>
      <c r="CF36" s="12"/>
      <c r="CG36" s="145">
        <v>45721</v>
      </c>
      <c r="CH36" s="141"/>
      <c r="CI36" s="142"/>
      <c r="CJ36" s="792"/>
      <c r="CK36" s="792"/>
      <c r="CL36" s="143"/>
      <c r="CM36" s="277"/>
      <c r="CN36" s="144"/>
      <c r="CO36" s="272">
        <f>CO34-CI36</f>
        <v>0</v>
      </c>
      <c r="CP36" s="12"/>
      <c r="CQ36" s="40"/>
      <c r="CR36" s="12"/>
      <c r="CS36" s="145">
        <v>45721</v>
      </c>
      <c r="CT36" s="141"/>
      <c r="CU36" s="142"/>
      <c r="CV36" s="792"/>
      <c r="CW36" s="792"/>
      <c r="CX36" s="143"/>
      <c r="CY36" s="277"/>
      <c r="CZ36" s="144"/>
      <c r="DA36" s="272">
        <f>DA34-CU36</f>
        <v>10021.330000000002</v>
      </c>
      <c r="DB36" s="12"/>
      <c r="DC36" s="40"/>
      <c r="DD36" s="12"/>
      <c r="DE36" s="145">
        <v>45721</v>
      </c>
      <c r="DF36" s="141"/>
      <c r="DG36" s="142"/>
      <c r="DH36" s="792"/>
      <c r="DI36" s="792"/>
      <c r="DJ36" s="143"/>
      <c r="DK36" s="277"/>
      <c r="DL36" s="144"/>
      <c r="DM36" s="272">
        <f>DM34-DG36</f>
        <v>0</v>
      </c>
      <c r="DN36" s="12"/>
      <c r="DO36" s="40"/>
      <c r="DP36" s="40"/>
      <c r="DQ36" s="40"/>
      <c r="DY36" s="39"/>
      <c r="DZ36" s="40"/>
      <c r="EA36" s="40"/>
      <c r="EJ36" s="39"/>
      <c r="EK36" s="40"/>
      <c r="EL36" s="40"/>
      <c r="EU36" s="39"/>
      <c r="EV36" s="40"/>
      <c r="EW36" s="40"/>
      <c r="FF36" s="39"/>
      <c r="FG36" s="40"/>
      <c r="FH36" s="40"/>
    </row>
    <row r="37" spans="1:204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41"/>
      <c r="AQ37" s="45"/>
      <c r="AR37" s="43"/>
      <c r="AS37" s="8"/>
      <c r="AT37" s="12"/>
      <c r="AV37" s="12"/>
      <c r="AW37" s="7"/>
      <c r="AX37" s="8"/>
      <c r="AY37" s="8"/>
      <c r="AZ37" s="8"/>
      <c r="BA37" s="8"/>
      <c r="BB37" s="41"/>
      <c r="BC37" s="278"/>
      <c r="BD37" s="43"/>
      <c r="BE37" s="10"/>
      <c r="BF37" s="12"/>
      <c r="BH37" s="12"/>
      <c r="BI37" s="7"/>
      <c r="BJ37" s="8"/>
      <c r="BK37" s="8"/>
      <c r="BL37" s="8"/>
      <c r="BM37" s="8"/>
      <c r="BN37" s="41"/>
      <c r="BO37" s="278"/>
      <c r="BP37" s="43"/>
      <c r="BQ37" s="10"/>
      <c r="BR37" s="12"/>
      <c r="BT37" s="12"/>
      <c r="BU37" s="7"/>
      <c r="BV37" s="8"/>
      <c r="BW37" s="8"/>
      <c r="BX37" s="8"/>
      <c r="BY37" s="8"/>
      <c r="BZ37" s="41"/>
      <c r="CA37" s="278"/>
      <c r="CB37" s="43"/>
      <c r="CC37" s="10"/>
      <c r="CD37" s="12"/>
      <c r="CF37" s="12"/>
      <c r="CG37" s="7"/>
      <c r="CH37" s="8"/>
      <c r="CI37" s="8"/>
      <c r="CJ37" s="8"/>
      <c r="CK37" s="8"/>
      <c r="CL37" s="41"/>
      <c r="CM37" s="278"/>
      <c r="CN37" s="43"/>
      <c r="CO37" s="10"/>
      <c r="CP37" s="12"/>
      <c r="CQ37" s="40"/>
      <c r="CR37" s="12"/>
      <c r="CS37" s="7"/>
      <c r="CT37" s="8"/>
      <c r="CU37" s="8"/>
      <c r="CV37" s="8"/>
      <c r="CW37" s="8"/>
      <c r="CX37" s="41"/>
      <c r="CY37" s="278"/>
      <c r="CZ37" s="43"/>
      <c r="DA37" s="10"/>
      <c r="DB37" s="12"/>
      <c r="DC37" s="40"/>
      <c r="DD37" s="12"/>
      <c r="DE37" s="7"/>
      <c r="DF37" s="8"/>
      <c r="DG37" s="8"/>
      <c r="DH37" s="8"/>
      <c r="DI37" s="8"/>
      <c r="DJ37" s="41"/>
      <c r="DK37" s="278"/>
      <c r="DL37" s="43"/>
      <c r="DM37" s="10"/>
      <c r="DN37" s="12"/>
      <c r="DO37" s="40"/>
      <c r="DP37" s="40"/>
      <c r="DQ37" s="40"/>
      <c r="DY37" s="39"/>
      <c r="DZ37" s="40"/>
      <c r="EA37" s="40"/>
      <c r="EJ37" s="39"/>
      <c r="EK37" s="40"/>
      <c r="EL37" s="40"/>
      <c r="EU37" s="39"/>
      <c r="EV37" s="40"/>
      <c r="EW37" s="40"/>
      <c r="FF37" s="39"/>
      <c r="FG37" s="40"/>
      <c r="FH37" s="40"/>
    </row>
    <row r="38" spans="1:204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30521.33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42232.63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30521.33</v>
      </c>
      <c r="AI38" s="12"/>
      <c r="AK38" s="12"/>
      <c r="AL38" s="44">
        <v>45051</v>
      </c>
      <c r="AM38" s="34"/>
      <c r="AN38" s="35"/>
      <c r="AO38" s="35"/>
      <c r="AP38" s="21"/>
      <c r="AQ38" s="19"/>
      <c r="AR38" s="36"/>
      <c r="AS38" s="37">
        <f>AS36-AN38</f>
        <v>3011.0000000000036</v>
      </c>
      <c r="AT38" s="12"/>
      <c r="AV38" s="12"/>
      <c r="AW38" s="145">
        <v>45752</v>
      </c>
      <c r="AX38" s="141"/>
      <c r="AY38" s="142"/>
      <c r="AZ38" s="142"/>
      <c r="BA38" s="142"/>
      <c r="BB38" s="143"/>
      <c r="BC38" s="277"/>
      <c r="BD38" s="144"/>
      <c r="BE38" s="272">
        <f>BE36-AY38</f>
        <v>35521.33</v>
      </c>
      <c r="BF38" s="12"/>
      <c r="BH38" s="12"/>
      <c r="BI38" s="145">
        <v>45752</v>
      </c>
      <c r="BJ38" s="141"/>
      <c r="BK38" s="142"/>
      <c r="BL38" s="142"/>
      <c r="BM38" s="142"/>
      <c r="BN38" s="143"/>
      <c r="BO38" s="277"/>
      <c r="BP38" s="144"/>
      <c r="BQ38" s="272">
        <f>BQ36-BK38</f>
        <v>0</v>
      </c>
      <c r="BR38" s="12"/>
      <c r="BT38" s="12"/>
      <c r="BU38" s="145">
        <v>45752</v>
      </c>
      <c r="BV38" s="141"/>
      <c r="BW38" s="142"/>
      <c r="BX38" s="142"/>
      <c r="BY38" s="142"/>
      <c r="BZ38" s="143"/>
      <c r="CA38" s="277"/>
      <c r="CB38" s="144"/>
      <c r="CC38" s="272">
        <f>CC36-BW38</f>
        <v>30521.33</v>
      </c>
      <c r="CD38" s="12"/>
      <c r="CF38" s="12"/>
      <c r="CG38" s="145">
        <v>45752</v>
      </c>
      <c r="CH38" s="141"/>
      <c r="CI38" s="142"/>
      <c r="CJ38" s="142"/>
      <c r="CK38" s="142"/>
      <c r="CL38" s="143"/>
      <c r="CM38" s="277"/>
      <c r="CN38" s="144"/>
      <c r="CO38" s="272">
        <f>CO36-CI38</f>
        <v>0</v>
      </c>
      <c r="CP38" s="12"/>
      <c r="CQ38" s="40"/>
      <c r="CR38" s="12"/>
      <c r="CS38" s="145">
        <v>45752</v>
      </c>
      <c r="CT38" s="141"/>
      <c r="CU38" s="142"/>
      <c r="CV38" s="142"/>
      <c r="CW38" s="142"/>
      <c r="CX38" s="143"/>
      <c r="CY38" s="277"/>
      <c r="CZ38" s="144"/>
      <c r="DA38" s="272">
        <f>DA36-CU38</f>
        <v>10021.330000000002</v>
      </c>
      <c r="DB38" s="12"/>
      <c r="DC38" s="40"/>
      <c r="DD38" s="12"/>
      <c r="DE38" s="145">
        <v>45752</v>
      </c>
      <c r="DF38" s="141"/>
      <c r="DG38" s="142"/>
      <c r="DH38" s="142"/>
      <c r="DI38" s="142"/>
      <c r="DJ38" s="143"/>
      <c r="DK38" s="277"/>
      <c r="DL38" s="144"/>
      <c r="DM38" s="272">
        <f>DM36-DG38</f>
        <v>0</v>
      </c>
      <c r="DN38" s="12"/>
      <c r="DO38" s="40"/>
      <c r="DP38" s="40"/>
      <c r="DQ38" s="40"/>
      <c r="DY38" s="39"/>
      <c r="DZ38" s="40"/>
      <c r="EA38" s="40"/>
      <c r="EJ38" s="39"/>
      <c r="EK38" s="40"/>
      <c r="EL38" s="40"/>
      <c r="EU38" s="39"/>
      <c r="EV38" s="40"/>
      <c r="EW38" s="40"/>
      <c r="FF38" s="39"/>
      <c r="FG38" s="40"/>
      <c r="FH38" s="40"/>
    </row>
    <row r="39" spans="1:204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41"/>
      <c r="AQ39" s="45"/>
      <c r="AR39" s="43"/>
      <c r="AS39" s="8"/>
      <c r="AT39" s="12"/>
      <c r="AV39" s="12"/>
      <c r="AW39" s="7"/>
      <c r="AX39" s="8"/>
      <c r="AY39" s="8"/>
      <c r="AZ39" s="8"/>
      <c r="BA39" s="8"/>
      <c r="BB39" s="41"/>
      <c r="BC39" s="278"/>
      <c r="BD39" s="43"/>
      <c r="BE39" s="10"/>
      <c r="BF39" s="12"/>
      <c r="BH39" s="12"/>
      <c r="BI39" s="7"/>
      <c r="BJ39" s="8"/>
      <c r="BK39" s="8"/>
      <c r="BL39" s="8"/>
      <c r="BM39" s="8"/>
      <c r="BN39" s="41"/>
      <c r="BO39" s="278"/>
      <c r="BP39" s="43"/>
      <c r="BQ39" s="10"/>
      <c r="BR39" s="12"/>
      <c r="BT39" s="12"/>
      <c r="BU39" s="7"/>
      <c r="BV39" s="8"/>
      <c r="BW39" s="8"/>
      <c r="BX39" s="8"/>
      <c r="BY39" s="8"/>
      <c r="BZ39" s="41"/>
      <c r="CA39" s="278"/>
      <c r="CB39" s="43"/>
      <c r="CC39" s="10"/>
      <c r="CD39" s="12"/>
      <c r="CF39" s="12"/>
      <c r="CG39" s="7"/>
      <c r="CH39" s="8"/>
      <c r="CI39" s="8"/>
      <c r="CJ39" s="8"/>
      <c r="CK39" s="8"/>
      <c r="CL39" s="41"/>
      <c r="CM39" s="278"/>
      <c r="CN39" s="43"/>
      <c r="CO39" s="10"/>
      <c r="CP39" s="12"/>
      <c r="CR39" s="12"/>
      <c r="CS39" s="7"/>
      <c r="CT39" s="8"/>
      <c r="CU39" s="8"/>
      <c r="CV39" s="8"/>
      <c r="CW39" s="8"/>
      <c r="CX39" s="41"/>
      <c r="CY39" s="278"/>
      <c r="CZ39" s="43"/>
      <c r="DA39" s="10"/>
      <c r="DB39" s="12"/>
      <c r="DD39" s="12"/>
      <c r="DE39" s="7"/>
      <c r="DF39" s="8"/>
      <c r="DG39" s="8"/>
      <c r="DH39" s="8"/>
      <c r="DI39" s="8"/>
      <c r="DJ39" s="41"/>
      <c r="DK39" s="278"/>
      <c r="DL39" s="43"/>
      <c r="DM39" s="10"/>
      <c r="DN39" s="12"/>
      <c r="DU39" s="39"/>
      <c r="DV39" s="40"/>
      <c r="DW39" s="40"/>
    </row>
    <row r="40" spans="1:204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30521.33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42232.63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30521.33</v>
      </c>
      <c r="AI40" s="12"/>
      <c r="AK40" s="12"/>
      <c r="AL40" s="44" t="s">
        <v>22</v>
      </c>
      <c r="AM40" s="123"/>
      <c r="AN40" s="124"/>
      <c r="AO40" s="124"/>
      <c r="AP40" s="21"/>
      <c r="AQ40" s="19"/>
      <c r="AR40" s="36"/>
      <c r="AS40" s="125">
        <f>AS36-AN40</f>
        <v>3011.0000000000036</v>
      </c>
      <c r="AT40" s="12"/>
      <c r="AV40" s="12"/>
      <c r="AW40" s="145"/>
      <c r="AX40" s="146"/>
      <c r="AY40" s="147"/>
      <c r="AZ40" s="792"/>
      <c r="BA40" s="792"/>
      <c r="BB40" s="143"/>
      <c r="BC40" s="277"/>
      <c r="BD40" s="144"/>
      <c r="BE40" s="272">
        <f>BE38-AY40</f>
        <v>35521.33</v>
      </c>
      <c r="BF40" s="12"/>
      <c r="BH40" s="12"/>
      <c r="BI40" s="145"/>
      <c r="BJ40" s="146"/>
      <c r="BK40" s="147"/>
      <c r="BL40" s="792"/>
      <c r="BM40" s="792"/>
      <c r="BN40" s="143"/>
      <c r="BO40" s="277"/>
      <c r="BP40" s="144"/>
      <c r="BQ40" s="272">
        <f>BQ38-BK40</f>
        <v>0</v>
      </c>
      <c r="BR40" s="12"/>
      <c r="BT40" s="12"/>
      <c r="BU40" s="145"/>
      <c r="BV40" s="146"/>
      <c r="BW40" s="147"/>
      <c r="BX40" s="792"/>
      <c r="BY40" s="792"/>
      <c r="BZ40" s="143"/>
      <c r="CA40" s="277"/>
      <c r="CB40" s="144"/>
      <c r="CC40" s="272">
        <f>CC38-BW40</f>
        <v>30521.33</v>
      </c>
      <c r="CD40" s="12"/>
      <c r="CF40" s="12"/>
      <c r="CG40" s="145"/>
      <c r="CH40" s="146"/>
      <c r="CI40" s="147"/>
      <c r="CJ40" s="792"/>
      <c r="CK40" s="792"/>
      <c r="CL40" s="143"/>
      <c r="CM40" s="277"/>
      <c r="CN40" s="144"/>
      <c r="CO40" s="272">
        <f>CO38-CI40</f>
        <v>0</v>
      </c>
      <c r="CP40" s="12"/>
      <c r="CR40" s="12"/>
      <c r="CS40" s="145"/>
      <c r="CT40" s="146"/>
      <c r="CU40" s="147"/>
      <c r="CV40" s="792"/>
      <c r="CW40" s="792"/>
      <c r="CX40" s="143"/>
      <c r="CY40" s="277"/>
      <c r="CZ40" s="144"/>
      <c r="DA40" s="272">
        <f>DA38-CU40</f>
        <v>10021.330000000002</v>
      </c>
      <c r="DB40" s="12"/>
      <c r="DD40" s="12"/>
      <c r="DE40" s="145"/>
      <c r="DF40" s="146"/>
      <c r="DG40" s="147"/>
      <c r="DH40" s="792"/>
      <c r="DI40" s="792"/>
      <c r="DJ40" s="143"/>
      <c r="DK40" s="277"/>
      <c r="DL40" s="144"/>
      <c r="DM40" s="272">
        <f>DM38-DG40</f>
        <v>0</v>
      </c>
      <c r="DN40" s="12"/>
      <c r="DU40" s="39"/>
      <c r="DV40" s="40"/>
      <c r="DW40" s="40"/>
    </row>
    <row r="41" spans="1:204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41"/>
      <c r="AQ41" s="45"/>
      <c r="AR41" s="43"/>
      <c r="AS41" s="8"/>
      <c r="AT41" s="12"/>
      <c r="AV41" s="12"/>
      <c r="AW41" s="7"/>
      <c r="AX41" s="8"/>
      <c r="AY41" s="8"/>
      <c r="AZ41" s="8"/>
      <c r="BA41" s="8"/>
      <c r="BB41" s="41"/>
      <c r="BC41" s="278"/>
      <c r="BD41" s="43"/>
      <c r="BE41" s="10"/>
      <c r="BF41" s="12"/>
      <c r="BH41" s="12"/>
      <c r="BI41" s="7"/>
      <c r="BJ41" s="8"/>
      <c r="BK41" s="8"/>
      <c r="BL41" s="8"/>
      <c r="BM41" s="8"/>
      <c r="BN41" s="41"/>
      <c r="BO41" s="278"/>
      <c r="BP41" s="43"/>
      <c r="BQ41" s="10"/>
      <c r="BR41" s="12"/>
      <c r="BT41" s="12"/>
      <c r="BU41" s="7"/>
      <c r="BV41" s="8"/>
      <c r="BW41" s="8"/>
      <c r="BX41" s="8"/>
      <c r="BY41" s="8"/>
      <c r="BZ41" s="41"/>
      <c r="CA41" s="278"/>
      <c r="CB41" s="43"/>
      <c r="CC41" s="10"/>
      <c r="CD41" s="12"/>
      <c r="CF41" s="12"/>
      <c r="CG41" s="7"/>
      <c r="CH41" s="8"/>
      <c r="CI41" s="8"/>
      <c r="CJ41" s="8"/>
      <c r="CK41" s="8"/>
      <c r="CL41" s="41"/>
      <c r="CM41" s="278"/>
      <c r="CN41" s="43"/>
      <c r="CO41" s="10"/>
      <c r="CP41" s="12"/>
      <c r="CR41" s="12"/>
      <c r="CS41" s="7"/>
      <c r="CT41" s="8"/>
      <c r="CU41" s="8"/>
      <c r="CV41" s="8"/>
      <c r="CW41" s="8"/>
      <c r="CX41" s="41"/>
      <c r="CY41" s="278"/>
      <c r="CZ41" s="43"/>
      <c r="DA41" s="10"/>
      <c r="DB41" s="12"/>
      <c r="DD41" s="12"/>
      <c r="DE41" s="7"/>
      <c r="DF41" s="8"/>
      <c r="DG41" s="8"/>
      <c r="DH41" s="8"/>
      <c r="DI41" s="8"/>
      <c r="DJ41" s="41"/>
      <c r="DK41" s="278"/>
      <c r="DL41" s="43"/>
      <c r="DM41" s="10"/>
      <c r="DN41" s="12"/>
      <c r="DU41" s="39"/>
      <c r="DV41" s="40"/>
      <c r="DW41" s="40"/>
    </row>
    <row r="42" spans="1:204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21"/>
      <c r="AQ42" s="19"/>
      <c r="AR42" s="36"/>
      <c r="AS42" s="37">
        <f>AS38-AN42</f>
        <v>3011.0000000000036</v>
      </c>
      <c r="AT42" s="12"/>
      <c r="AV42" s="12"/>
      <c r="AW42" s="47" t="s">
        <v>22</v>
      </c>
      <c r="AX42" s="34"/>
      <c r="AY42" s="35"/>
      <c r="AZ42" s="35"/>
      <c r="BA42" s="35"/>
      <c r="BB42" s="21"/>
      <c r="BC42" s="280"/>
      <c r="BD42" s="36"/>
      <c r="BE42" s="36"/>
      <c r="BF42" s="12"/>
      <c r="BH42" s="12"/>
      <c r="BI42" s="47" t="s">
        <v>22</v>
      </c>
      <c r="BJ42" s="34"/>
      <c r="BK42" s="35"/>
      <c r="BL42" s="35"/>
      <c r="BM42" s="35"/>
      <c r="BN42" s="21"/>
      <c r="BO42" s="280"/>
      <c r="BP42" s="36"/>
      <c r="BQ42" s="36"/>
      <c r="BR42" s="12"/>
      <c r="BT42" s="12"/>
      <c r="BU42" s="47" t="s">
        <v>22</v>
      </c>
      <c r="BV42" s="34"/>
      <c r="BW42" s="35"/>
      <c r="BX42" s="35"/>
      <c r="BY42" s="35"/>
      <c r="BZ42" s="21"/>
      <c r="CA42" s="280"/>
      <c r="CB42" s="36"/>
      <c r="CC42" s="36"/>
      <c r="CD42" s="12"/>
      <c r="CF42" s="12"/>
      <c r="CG42" s="47" t="s">
        <v>22</v>
      </c>
      <c r="CH42" s="34"/>
      <c r="CI42" s="35"/>
      <c r="CJ42" s="35"/>
      <c r="CK42" s="35"/>
      <c r="CL42" s="21"/>
      <c r="CM42" s="280"/>
      <c r="CN42" s="36"/>
      <c r="CO42" s="36"/>
      <c r="CP42" s="12"/>
      <c r="CR42" s="12"/>
      <c r="CS42" s="47" t="s">
        <v>22</v>
      </c>
      <c r="CT42" s="34"/>
      <c r="CU42" s="35"/>
      <c r="CV42" s="35"/>
      <c r="CW42" s="35"/>
      <c r="CX42" s="21"/>
      <c r="CY42" s="280"/>
      <c r="CZ42" s="36"/>
      <c r="DA42" s="36"/>
      <c r="DB42" s="12"/>
      <c r="DD42" s="12"/>
      <c r="DE42" s="47" t="s">
        <v>22</v>
      </c>
      <c r="DF42" s="34"/>
      <c r="DG42" s="35"/>
      <c r="DH42" s="35"/>
      <c r="DI42" s="35"/>
      <c r="DJ42" s="21"/>
      <c r="DK42" s="280"/>
      <c r="DL42" s="36"/>
      <c r="DM42" s="36"/>
      <c r="DN42" s="12"/>
      <c r="DU42" s="39"/>
      <c r="DV42" s="40"/>
      <c r="DW42" s="40"/>
    </row>
    <row r="43" spans="1:204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41"/>
      <c r="AQ43" s="45"/>
      <c r="AR43" s="43"/>
      <c r="AS43" s="8"/>
      <c r="AT43" s="12"/>
      <c r="AV43" s="12"/>
      <c r="AW43" s="7"/>
      <c r="AX43" s="8"/>
      <c r="AY43" s="8"/>
      <c r="AZ43" s="8"/>
      <c r="BA43" s="8"/>
      <c r="BB43" s="41"/>
      <c r="BC43" s="278"/>
      <c r="BD43" s="43"/>
      <c r="BE43" s="10"/>
      <c r="BF43" s="12"/>
      <c r="BH43" s="12"/>
      <c r="BI43" s="7"/>
      <c r="BJ43" s="8"/>
      <c r="BK43" s="8"/>
      <c r="BL43" s="8"/>
      <c r="BM43" s="8"/>
      <c r="BN43" s="41"/>
      <c r="BO43" s="278"/>
      <c r="BP43" s="43"/>
      <c r="BQ43" s="10"/>
      <c r="BR43" s="12"/>
      <c r="BT43" s="12"/>
      <c r="BU43" s="7"/>
      <c r="BV43" s="8"/>
      <c r="BW43" s="8"/>
      <c r="BX43" s="8"/>
      <c r="BY43" s="8"/>
      <c r="BZ43" s="41"/>
      <c r="CA43" s="278"/>
      <c r="CB43" s="43"/>
      <c r="CC43" s="10"/>
      <c r="CD43" s="12"/>
      <c r="CF43" s="12"/>
      <c r="CG43" s="7"/>
      <c r="CH43" s="8"/>
      <c r="CI43" s="8"/>
      <c r="CJ43" s="8"/>
      <c r="CK43" s="8"/>
      <c r="CL43" s="41"/>
      <c r="CM43" s="278"/>
      <c r="CN43" s="43"/>
      <c r="CO43" s="10"/>
      <c r="CP43" s="12"/>
      <c r="CR43" s="12"/>
      <c r="CS43" s="7"/>
      <c r="CT43" s="8"/>
      <c r="CU43" s="8"/>
      <c r="CV43" s="8"/>
      <c r="CW43" s="8"/>
      <c r="CX43" s="41"/>
      <c r="CY43" s="278"/>
      <c r="CZ43" s="43"/>
      <c r="DA43" s="10"/>
      <c r="DB43" s="12"/>
      <c r="DD43" s="12"/>
      <c r="DE43" s="7"/>
      <c r="DF43" s="8"/>
      <c r="DG43" s="8"/>
      <c r="DH43" s="8"/>
      <c r="DI43" s="8"/>
      <c r="DJ43" s="41"/>
      <c r="DK43" s="278"/>
      <c r="DL43" s="43"/>
      <c r="DM43" s="10"/>
      <c r="DN43" s="12"/>
      <c r="DU43" s="39"/>
      <c r="DV43" s="40"/>
      <c r="DW43" s="40"/>
    </row>
    <row r="44" spans="1:204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30521.33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42232.63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30521.33</v>
      </c>
      <c r="AI44" s="12"/>
      <c r="AK44" s="12"/>
      <c r="AL44" s="44" t="s">
        <v>74</v>
      </c>
      <c r="AM44" s="34"/>
      <c r="AN44" s="35"/>
      <c r="AO44" s="35"/>
      <c r="AP44" s="21"/>
      <c r="AQ44" s="19"/>
      <c r="AR44" s="36"/>
      <c r="AS44" s="37">
        <f>AS42-AN44</f>
        <v>3011.0000000000036</v>
      </c>
      <c r="AT44" s="12"/>
      <c r="AV44" s="12"/>
      <c r="AW44" s="145" t="s">
        <v>78</v>
      </c>
      <c r="AX44" s="141"/>
      <c r="AY44" s="142"/>
      <c r="AZ44" s="142"/>
      <c r="BA44" s="142"/>
      <c r="BB44" s="143"/>
      <c r="BC44" s="277"/>
      <c r="BD44" s="144"/>
      <c r="BE44" s="272">
        <f>BE40-AY44</f>
        <v>35521.33</v>
      </c>
      <c r="BF44" s="12"/>
      <c r="BH44" s="12"/>
      <c r="BI44" s="145" t="s">
        <v>78</v>
      </c>
      <c r="BJ44" s="141"/>
      <c r="BK44" s="142"/>
      <c r="BL44" s="142"/>
      <c r="BM44" s="142"/>
      <c r="BN44" s="143"/>
      <c r="BO44" s="277"/>
      <c r="BP44" s="144"/>
      <c r="BQ44" s="272">
        <f>BQ40-BK44</f>
        <v>0</v>
      </c>
      <c r="BR44" s="12"/>
      <c r="BT44" s="12"/>
      <c r="BU44" s="145" t="s">
        <v>78</v>
      </c>
      <c r="BV44" s="141"/>
      <c r="BW44" s="142"/>
      <c r="BX44" s="142"/>
      <c r="BY44" s="142"/>
      <c r="BZ44" s="143"/>
      <c r="CA44" s="277"/>
      <c r="CB44" s="144"/>
      <c r="CC44" s="272">
        <f>CC40-BW44</f>
        <v>30521.33</v>
      </c>
      <c r="CD44" s="12"/>
      <c r="CF44" s="12"/>
      <c r="CG44" s="145" t="s">
        <v>78</v>
      </c>
      <c r="CH44" s="141"/>
      <c r="CI44" s="142"/>
      <c r="CJ44" s="142"/>
      <c r="CK44" s="142"/>
      <c r="CL44" s="143"/>
      <c r="CM44" s="277"/>
      <c r="CN44" s="144"/>
      <c r="CO44" s="272">
        <f>CO40-CI44</f>
        <v>0</v>
      </c>
      <c r="CP44" s="12"/>
      <c r="CR44" s="12"/>
      <c r="CS44" s="145" t="s">
        <v>78</v>
      </c>
      <c r="CT44" s="141"/>
      <c r="CU44" s="142"/>
      <c r="CV44" s="142"/>
      <c r="CW44" s="142"/>
      <c r="CX44" s="143"/>
      <c r="CY44" s="277"/>
      <c r="CZ44" s="144"/>
      <c r="DA44" s="272">
        <f>DA40-CU44</f>
        <v>10021.330000000002</v>
      </c>
      <c r="DB44" s="12"/>
      <c r="DD44" s="12"/>
      <c r="DE44" s="145" t="s">
        <v>78</v>
      </c>
      <c r="DF44" s="141"/>
      <c r="DG44" s="142"/>
      <c r="DH44" s="142"/>
      <c r="DI44" s="142"/>
      <c r="DJ44" s="143"/>
      <c r="DK44" s="277"/>
      <c r="DL44" s="144"/>
      <c r="DM44" s="272">
        <f>DM40-DG44</f>
        <v>0</v>
      </c>
      <c r="DN44" s="12"/>
      <c r="DU44" s="39"/>
      <c r="DV44" s="40"/>
      <c r="DW44" s="40"/>
    </row>
    <row r="45" spans="1:204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41"/>
      <c r="AQ45" s="45"/>
      <c r="AR45" s="43"/>
      <c r="AS45" s="8"/>
      <c r="AT45" s="12"/>
      <c r="AV45" s="12"/>
      <c r="AW45" s="7"/>
      <c r="AX45" s="8"/>
      <c r="AY45" s="8"/>
      <c r="AZ45" s="8"/>
      <c r="BA45" s="8"/>
      <c r="BB45" s="41"/>
      <c r="BC45" s="278"/>
      <c r="BD45" s="43"/>
      <c r="BE45" s="10"/>
      <c r="BF45" s="12"/>
      <c r="BH45" s="12"/>
      <c r="BI45" s="7"/>
      <c r="BJ45" s="8"/>
      <c r="BK45" s="8"/>
      <c r="BL45" s="8"/>
      <c r="BM45" s="8"/>
      <c r="BN45" s="41"/>
      <c r="BO45" s="278"/>
      <c r="BP45" s="43"/>
      <c r="BQ45" s="10"/>
      <c r="BR45" s="12"/>
      <c r="BT45" s="12"/>
      <c r="BU45" s="7"/>
      <c r="BV45" s="8"/>
      <c r="BW45" s="8"/>
      <c r="BX45" s="8"/>
      <c r="BY45" s="8"/>
      <c r="BZ45" s="41"/>
      <c r="CA45" s="278"/>
      <c r="CB45" s="43"/>
      <c r="CC45" s="10"/>
      <c r="CD45" s="12"/>
      <c r="CF45" s="12"/>
      <c r="CG45" s="7"/>
      <c r="CH45" s="8"/>
      <c r="CI45" s="8"/>
      <c r="CJ45" s="8"/>
      <c r="CK45" s="8"/>
      <c r="CL45" s="41"/>
      <c r="CM45" s="278"/>
      <c r="CN45" s="43"/>
      <c r="CO45" s="10"/>
      <c r="CP45" s="12"/>
      <c r="CR45" s="12"/>
      <c r="CS45" s="7"/>
      <c r="CT45" s="8"/>
      <c r="CU45" s="8"/>
      <c r="CV45" s="8"/>
      <c r="CW45" s="8"/>
      <c r="CX45" s="41"/>
      <c r="CY45" s="278"/>
      <c r="CZ45" s="43"/>
      <c r="DA45" s="10"/>
      <c r="DB45" s="12"/>
      <c r="DD45" s="12"/>
      <c r="DE45" s="7"/>
      <c r="DF45" s="8"/>
      <c r="DG45" s="8"/>
      <c r="DH45" s="8"/>
      <c r="DI45" s="8"/>
      <c r="DJ45" s="41"/>
      <c r="DK45" s="278"/>
      <c r="DL45" s="43"/>
      <c r="DM45" s="10"/>
      <c r="DN45" s="12"/>
      <c r="DU45" s="39"/>
      <c r="DV45" s="40"/>
      <c r="DW45" s="40"/>
    </row>
    <row r="46" spans="1:204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30521.33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42232.63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30521.33</v>
      </c>
      <c r="AI46" s="12"/>
      <c r="AK46" s="12"/>
      <c r="AL46" s="44"/>
      <c r="AM46" s="34"/>
      <c r="AN46" s="35"/>
      <c r="AO46" s="35"/>
      <c r="AP46" s="48"/>
      <c r="AQ46" s="19"/>
      <c r="AR46" s="36"/>
      <c r="AS46" s="37">
        <f>AS44-AN46</f>
        <v>3011.0000000000036</v>
      </c>
      <c r="AT46" s="12"/>
      <c r="AV46" s="12"/>
      <c r="AW46" s="145" t="s">
        <v>74</v>
      </c>
      <c r="AX46" s="141"/>
      <c r="AY46" s="142"/>
      <c r="AZ46" s="142"/>
      <c r="BA46" s="142"/>
      <c r="BB46" s="143"/>
      <c r="BC46" s="277"/>
      <c r="BD46" s="144"/>
      <c r="BE46" s="272">
        <f>BE44-AY46</f>
        <v>35521.33</v>
      </c>
      <c r="BF46" s="12"/>
      <c r="BH46" s="12"/>
      <c r="BI46" s="145" t="s">
        <v>74</v>
      </c>
      <c r="BJ46" s="141"/>
      <c r="BK46" s="142"/>
      <c r="BL46" s="142"/>
      <c r="BM46" s="142"/>
      <c r="BN46" s="143"/>
      <c r="BO46" s="277"/>
      <c r="BP46" s="144"/>
      <c r="BQ46" s="272">
        <f>BQ44-BK46</f>
        <v>0</v>
      </c>
      <c r="BR46" s="12"/>
      <c r="BT46" s="12"/>
      <c r="BU46" s="145" t="s">
        <v>74</v>
      </c>
      <c r="BV46" s="141"/>
      <c r="BW46" s="142"/>
      <c r="BX46" s="142"/>
      <c r="BY46" s="142"/>
      <c r="BZ46" s="143"/>
      <c r="CA46" s="277"/>
      <c r="CB46" s="144"/>
      <c r="CC46" s="272">
        <f>CC44-BW46</f>
        <v>30521.33</v>
      </c>
      <c r="CD46" s="12"/>
      <c r="CF46" s="12"/>
      <c r="CG46" s="145" t="s">
        <v>74</v>
      </c>
      <c r="CH46" s="141"/>
      <c r="CI46" s="142"/>
      <c r="CJ46" s="142"/>
      <c r="CK46" s="142"/>
      <c r="CL46" s="143"/>
      <c r="CM46" s="277"/>
      <c r="CN46" s="144"/>
      <c r="CO46" s="272">
        <f>CO44-CI46</f>
        <v>0</v>
      </c>
      <c r="CP46" s="12"/>
      <c r="CR46" s="12"/>
      <c r="CS46" s="145" t="s">
        <v>74</v>
      </c>
      <c r="CT46" s="141"/>
      <c r="CU46" s="142"/>
      <c r="CV46" s="142"/>
      <c r="CW46" s="142"/>
      <c r="CX46" s="143"/>
      <c r="CY46" s="277"/>
      <c r="CZ46" s="144"/>
      <c r="DA46" s="272">
        <f>DA44-CU46</f>
        <v>10021.330000000002</v>
      </c>
      <c r="DB46" s="12"/>
      <c r="DD46" s="12"/>
      <c r="DE46" s="145" t="s">
        <v>74</v>
      </c>
      <c r="DF46" s="141"/>
      <c r="DG46" s="142"/>
      <c r="DH46" s="142"/>
      <c r="DI46" s="142"/>
      <c r="DJ46" s="143"/>
      <c r="DK46" s="277"/>
      <c r="DL46" s="144"/>
      <c r="DM46" s="272">
        <f>DM44-DG46</f>
        <v>0</v>
      </c>
      <c r="DN46" s="12"/>
    </row>
    <row r="47" spans="1:204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41"/>
      <c r="AQ47" s="45"/>
      <c r="AR47" s="43"/>
      <c r="AS47" s="8"/>
      <c r="AT47" s="12"/>
      <c r="AV47" s="12"/>
      <c r="AW47" s="7"/>
      <c r="AX47" s="8"/>
      <c r="AY47" s="8"/>
      <c r="AZ47" s="8"/>
      <c r="BA47" s="8"/>
      <c r="BB47" s="41"/>
      <c r="BC47" s="278"/>
      <c r="BD47" s="43"/>
      <c r="BE47" s="10"/>
      <c r="BF47" s="12"/>
      <c r="BH47" s="12"/>
      <c r="BI47" s="7"/>
      <c r="BJ47" s="8"/>
      <c r="BK47" s="8"/>
      <c r="BL47" s="8"/>
      <c r="BM47" s="8"/>
      <c r="BN47" s="41"/>
      <c r="BO47" s="278"/>
      <c r="BP47" s="43"/>
      <c r="BQ47" s="10"/>
      <c r="BR47" s="12"/>
      <c r="BT47" s="12"/>
      <c r="BU47" s="7"/>
      <c r="BV47" s="8"/>
      <c r="BW47" s="8"/>
      <c r="BX47" s="8"/>
      <c r="BY47" s="8"/>
      <c r="BZ47" s="41"/>
      <c r="CA47" s="278"/>
      <c r="CB47" s="43"/>
      <c r="CC47" s="10"/>
      <c r="CD47" s="12"/>
      <c r="CF47" s="12"/>
      <c r="CG47" s="7"/>
      <c r="CH47" s="8"/>
      <c r="CI47" s="8"/>
      <c r="CJ47" s="8"/>
      <c r="CK47" s="8"/>
      <c r="CL47" s="41"/>
      <c r="CM47" s="278"/>
      <c r="CN47" s="43"/>
      <c r="CO47" s="10"/>
      <c r="CP47" s="12"/>
      <c r="CR47" s="12"/>
      <c r="CS47" s="7"/>
      <c r="CT47" s="8"/>
      <c r="CU47" s="8"/>
      <c r="CV47" s="8"/>
      <c r="CW47" s="8"/>
      <c r="CX47" s="41"/>
      <c r="CY47" s="278"/>
      <c r="CZ47" s="43"/>
      <c r="DA47" s="10"/>
      <c r="DB47" s="12"/>
      <c r="DD47" s="12"/>
      <c r="DE47" s="7"/>
      <c r="DF47" s="8"/>
      <c r="DG47" s="8"/>
      <c r="DH47" s="8"/>
      <c r="DI47" s="8"/>
      <c r="DJ47" s="41"/>
      <c r="DK47" s="278"/>
      <c r="DL47" s="43"/>
      <c r="DM47" s="10"/>
      <c r="DN47" s="12"/>
      <c r="DU47" s="39"/>
      <c r="DV47" s="40"/>
      <c r="DW47" s="40"/>
    </row>
    <row r="48" spans="1:204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30521.33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42232.63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30521.33</v>
      </c>
      <c r="AI48" s="12"/>
      <c r="AK48" s="12"/>
      <c r="AL48" s="44" t="s">
        <v>105</v>
      </c>
      <c r="AM48" s="34"/>
      <c r="AN48" s="35"/>
      <c r="AO48" s="35"/>
      <c r="AP48" s="48"/>
      <c r="AQ48" s="19"/>
      <c r="AR48" s="36"/>
      <c r="AS48" s="37"/>
      <c r="AT48" s="12"/>
      <c r="AV48" s="12"/>
      <c r="AW48" s="145" t="s">
        <v>419</v>
      </c>
      <c r="AX48" s="141"/>
      <c r="AY48" s="142"/>
      <c r="AZ48" s="142"/>
      <c r="BA48" s="142"/>
      <c r="BB48" s="143"/>
      <c r="BC48" s="277"/>
      <c r="BD48" s="144"/>
      <c r="BE48" s="272">
        <f>BE46-AY48</f>
        <v>35521.33</v>
      </c>
      <c r="BF48" s="12"/>
      <c r="BH48" s="12"/>
      <c r="BI48" s="145"/>
      <c r="BJ48" s="141"/>
      <c r="BK48" s="142"/>
      <c r="BL48" s="142"/>
      <c r="BM48" s="142"/>
      <c r="BN48" s="143"/>
      <c r="BO48" s="277"/>
      <c r="BP48" s="144"/>
      <c r="BQ48" s="272">
        <f>BQ46-BK48</f>
        <v>0</v>
      </c>
      <c r="BR48" s="12"/>
      <c r="BT48" s="12"/>
      <c r="BU48" s="145"/>
      <c r="BV48" s="141"/>
      <c r="BW48" s="142"/>
      <c r="BX48" s="142"/>
      <c r="BY48" s="142"/>
      <c r="BZ48" s="143"/>
      <c r="CA48" s="277"/>
      <c r="CB48" s="144"/>
      <c r="CC48" s="272">
        <f>CC46-BW48</f>
        <v>30521.33</v>
      </c>
      <c r="CD48" s="12"/>
      <c r="CF48" s="12"/>
      <c r="CG48" s="145"/>
      <c r="CH48" s="141"/>
      <c r="CI48" s="142"/>
      <c r="CJ48" s="142"/>
      <c r="CK48" s="142"/>
      <c r="CL48" s="143"/>
      <c r="CM48" s="277"/>
      <c r="CN48" s="144"/>
      <c r="CO48" s="272">
        <f>CO46-CI48</f>
        <v>0</v>
      </c>
      <c r="CP48" s="12"/>
      <c r="CR48" s="12"/>
      <c r="CS48" s="145"/>
      <c r="CT48" s="141"/>
      <c r="CU48" s="142"/>
      <c r="CV48" s="142"/>
      <c r="CW48" s="142"/>
      <c r="CX48" s="143"/>
      <c r="CY48" s="277"/>
      <c r="CZ48" s="144"/>
      <c r="DA48" s="272">
        <f>DA46-CU48</f>
        <v>10021.330000000002</v>
      </c>
      <c r="DB48" s="12"/>
      <c r="DD48" s="12"/>
      <c r="DE48" s="145" t="s">
        <v>419</v>
      </c>
      <c r="DF48" s="141"/>
      <c r="DG48" s="142"/>
      <c r="DH48" s="142"/>
      <c r="DI48" s="142"/>
      <c r="DJ48" s="143"/>
      <c r="DK48" s="277"/>
      <c r="DL48" s="144"/>
      <c r="DM48" s="272">
        <f>DM46-DG48</f>
        <v>0</v>
      </c>
      <c r="DN48" s="12"/>
    </row>
    <row r="49" spans="1:226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41"/>
      <c r="AQ49" s="45"/>
      <c r="AR49" s="43"/>
      <c r="AS49" s="8"/>
      <c r="AT49" s="12"/>
      <c r="AV49" s="12"/>
      <c r="AW49" s="7"/>
      <c r="AX49" s="8"/>
      <c r="AY49" s="8"/>
      <c r="AZ49" s="8"/>
      <c r="BA49" s="8"/>
      <c r="BB49" s="41"/>
      <c r="BC49" s="278"/>
      <c r="BD49" s="43"/>
      <c r="BE49" s="10"/>
      <c r="BF49" s="12"/>
      <c r="BH49" s="12"/>
      <c r="BI49" s="7"/>
      <c r="BJ49" s="8"/>
      <c r="BK49" s="8"/>
      <c r="BL49" s="8"/>
      <c r="BM49" s="8"/>
      <c r="BN49" s="41"/>
      <c r="BO49" s="278"/>
      <c r="BP49" s="43"/>
      <c r="BQ49" s="10"/>
      <c r="BR49" s="12"/>
      <c r="BT49" s="12"/>
      <c r="BU49" s="7"/>
      <c r="BV49" s="8"/>
      <c r="BW49" s="8"/>
      <c r="BX49" s="8"/>
      <c r="BY49" s="8"/>
      <c r="BZ49" s="41"/>
      <c r="CA49" s="278"/>
      <c r="CB49" s="43"/>
      <c r="CC49" s="10"/>
      <c r="CD49" s="12"/>
      <c r="CF49" s="12"/>
      <c r="CG49" s="7"/>
      <c r="CH49" s="8"/>
      <c r="CI49" s="8"/>
      <c r="CJ49" s="8"/>
      <c r="CK49" s="8"/>
      <c r="CL49" s="41"/>
      <c r="CM49" s="278"/>
      <c r="CN49" s="43"/>
      <c r="CO49" s="10"/>
      <c r="CP49" s="12"/>
      <c r="CR49" s="12"/>
      <c r="CS49" s="7"/>
      <c r="CT49" s="8"/>
      <c r="CU49" s="8"/>
      <c r="CV49" s="8"/>
      <c r="CW49" s="8"/>
      <c r="CX49" s="41"/>
      <c r="CY49" s="278"/>
      <c r="CZ49" s="43"/>
      <c r="DA49" s="10"/>
      <c r="DB49" s="12"/>
      <c r="DD49" s="12"/>
      <c r="DE49" s="7"/>
      <c r="DF49" s="8"/>
      <c r="DG49" s="8"/>
      <c r="DH49" s="8"/>
      <c r="DI49" s="8"/>
      <c r="DJ49" s="41"/>
      <c r="DK49" s="278"/>
      <c r="DL49" s="43"/>
      <c r="DM49" s="10"/>
      <c r="DN49" s="12"/>
      <c r="DU49" s="39"/>
      <c r="DV49" s="40"/>
      <c r="DW49" s="40"/>
    </row>
    <row r="50" spans="1:226" s="4" customFormat="1" ht="15.6" customHeight="1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30521.33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42232.63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30521.33</v>
      </c>
      <c r="AI50" s="12"/>
      <c r="AK50" s="12"/>
      <c r="AL50" s="44"/>
      <c r="AM50" s="34"/>
      <c r="AN50" s="35"/>
      <c r="AO50" s="35"/>
      <c r="AP50" s="48"/>
      <c r="AQ50" s="19"/>
      <c r="AR50" s="36"/>
      <c r="AS50" s="37"/>
      <c r="AT50" s="12"/>
      <c r="AV50" s="12"/>
      <c r="AW50" s="145"/>
      <c r="AX50" s="141"/>
      <c r="AY50" s="142"/>
      <c r="AZ50" s="142"/>
      <c r="BA50" s="142"/>
      <c r="BB50" s="143"/>
      <c r="BC50" s="277"/>
      <c r="BD50" s="144"/>
      <c r="BE50" s="272">
        <f>BE48-AY50</f>
        <v>35521.33</v>
      </c>
      <c r="BF50" s="12"/>
      <c r="BH50" s="12"/>
      <c r="BI50" s="145"/>
      <c r="BJ50" s="141"/>
      <c r="BK50" s="142"/>
      <c r="BL50" s="142"/>
      <c r="BM50" s="142"/>
      <c r="BN50" s="143"/>
      <c r="BO50" s="277"/>
      <c r="BP50" s="144"/>
      <c r="BQ50" s="272">
        <f>BQ48-BK50</f>
        <v>0</v>
      </c>
      <c r="BR50" s="12"/>
      <c r="BT50" s="12"/>
      <c r="BU50" s="145"/>
      <c r="BV50" s="141"/>
      <c r="BW50" s="142"/>
      <c r="BX50" s="142"/>
      <c r="BY50" s="142"/>
      <c r="BZ50" s="143"/>
      <c r="CA50" s="277"/>
      <c r="CB50" s="144"/>
      <c r="CC50" s="272">
        <f>CC48-BW50</f>
        <v>30521.33</v>
      </c>
      <c r="CD50" s="12"/>
      <c r="CF50" s="12"/>
      <c r="CG50" s="145"/>
      <c r="CH50" s="141"/>
      <c r="CI50" s="142"/>
      <c r="CJ50" s="142"/>
      <c r="CK50" s="142"/>
      <c r="CL50" s="143"/>
      <c r="CM50" s="277"/>
      <c r="CN50" s="144"/>
      <c r="CO50" s="272">
        <f>CO48-CI50</f>
        <v>0</v>
      </c>
      <c r="CP50" s="12"/>
      <c r="CR50" s="12"/>
      <c r="CS50" s="145"/>
      <c r="CT50" s="141"/>
      <c r="CU50" s="142"/>
      <c r="CV50" s="142"/>
      <c r="CW50" s="142"/>
      <c r="CX50" s="143"/>
      <c r="CY50" s="277"/>
      <c r="CZ50" s="144"/>
      <c r="DA50" s="272">
        <f>DA48-CU50</f>
        <v>10021.330000000002</v>
      </c>
      <c r="DB50" s="12"/>
      <c r="DD50" s="12"/>
      <c r="DE50" s="145"/>
      <c r="DF50" s="141"/>
      <c r="DG50" s="142"/>
      <c r="DH50" s="142"/>
      <c r="DI50" s="142"/>
      <c r="DJ50" s="143"/>
      <c r="DK50" s="277"/>
      <c r="DL50" s="144"/>
      <c r="DM50" s="272">
        <f>DM48-DG50</f>
        <v>0</v>
      </c>
      <c r="DN50" s="12"/>
    </row>
    <row r="51" spans="1:226" s="4" customFormat="1" ht="3" hidden="1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41"/>
      <c r="AQ51" s="45"/>
      <c r="AR51" s="43"/>
      <c r="AS51" s="8"/>
      <c r="AT51" s="12"/>
      <c r="AV51" s="12"/>
      <c r="AW51" s="7"/>
      <c r="AX51" s="8"/>
      <c r="AY51" s="8"/>
      <c r="AZ51" s="8"/>
      <c r="BA51" s="8"/>
      <c r="BB51" s="41"/>
      <c r="BC51" s="278"/>
      <c r="BD51" s="43"/>
      <c r="BE51" s="10"/>
      <c r="BF51" s="12"/>
      <c r="BH51" s="12"/>
      <c r="BI51" s="7"/>
      <c r="BJ51" s="8"/>
      <c r="BK51" s="8"/>
      <c r="BL51" s="8"/>
      <c r="BM51" s="8"/>
      <c r="BN51" s="41"/>
      <c r="BO51" s="278"/>
      <c r="BP51" s="43"/>
      <c r="BQ51" s="10"/>
      <c r="BR51" s="12"/>
      <c r="BT51" s="12"/>
      <c r="BU51" s="7"/>
      <c r="BV51" s="8"/>
      <c r="BW51" s="8"/>
      <c r="BX51" s="8"/>
      <c r="BY51" s="8"/>
      <c r="BZ51" s="41"/>
      <c r="CA51" s="278"/>
      <c r="CB51" s="43"/>
      <c r="CC51" s="10"/>
      <c r="CD51" s="12"/>
      <c r="CF51" s="12"/>
      <c r="CG51" s="7"/>
      <c r="CH51" s="8"/>
      <c r="CI51" s="8"/>
      <c r="CJ51" s="8"/>
      <c r="CK51" s="8"/>
      <c r="CL51" s="41"/>
      <c r="CM51" s="278"/>
      <c r="CN51" s="43"/>
      <c r="CO51" s="10"/>
      <c r="CP51" s="12"/>
      <c r="CR51" s="12"/>
      <c r="CS51" s="7"/>
      <c r="CT51" s="8"/>
      <c r="CU51" s="8"/>
      <c r="CV51" s="8"/>
      <c r="CW51" s="8"/>
      <c r="CX51" s="41"/>
      <c r="CY51" s="278"/>
      <c r="CZ51" s="43"/>
      <c r="DA51" s="10"/>
      <c r="DB51" s="12"/>
      <c r="DD51" s="12"/>
      <c r="DE51" s="7"/>
      <c r="DF51" s="8"/>
      <c r="DG51" s="8"/>
      <c r="DH51" s="8"/>
      <c r="DI51" s="8"/>
      <c r="DJ51" s="41"/>
      <c r="DK51" s="278"/>
      <c r="DL51" s="43"/>
      <c r="DM51" s="10"/>
      <c r="DN51" s="12"/>
      <c r="DU51" s="39"/>
      <c r="DV51" s="40"/>
      <c r="DW51" s="40"/>
    </row>
    <row r="52" spans="1:226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30521.33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42232.63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30521.33</v>
      </c>
      <c r="AI52" s="12"/>
      <c r="AK52" s="12"/>
      <c r="AL52" s="44"/>
      <c r="AM52" s="34"/>
      <c r="AN52" s="35"/>
      <c r="AO52" s="35"/>
      <c r="AP52" s="48"/>
      <c r="AQ52" s="19"/>
      <c r="AR52" s="36"/>
      <c r="AS52" s="37"/>
      <c r="AT52" s="12"/>
      <c r="AV52" s="12"/>
      <c r="AW52" s="145"/>
      <c r="AX52" s="141"/>
      <c r="AY52" s="142"/>
      <c r="AZ52" s="142"/>
      <c r="BA52" s="142"/>
      <c r="BB52" s="143"/>
      <c r="BC52" s="277"/>
      <c r="BD52" s="144"/>
      <c r="BE52" s="272">
        <f>BE50-AY52</f>
        <v>35521.33</v>
      </c>
      <c r="BF52" s="12"/>
      <c r="BH52" s="12"/>
      <c r="BI52" s="145"/>
      <c r="BJ52" s="141"/>
      <c r="BK52" s="142"/>
      <c r="BL52" s="142"/>
      <c r="BM52" s="142"/>
      <c r="BN52" s="143"/>
      <c r="BO52" s="277"/>
      <c r="BP52" s="144"/>
      <c r="BQ52" s="272">
        <f>BQ50-BK52</f>
        <v>0</v>
      </c>
      <c r="BR52" s="12"/>
      <c r="BT52" s="12"/>
      <c r="BU52" s="145"/>
      <c r="BV52" s="141"/>
      <c r="BW52" s="142"/>
      <c r="BX52" s="142"/>
      <c r="BY52" s="142"/>
      <c r="BZ52" s="143"/>
      <c r="CA52" s="277"/>
      <c r="CB52" s="144"/>
      <c r="CC52" s="272">
        <f>CC50-BW52</f>
        <v>30521.33</v>
      </c>
      <c r="CD52" s="12"/>
      <c r="CF52" s="12"/>
      <c r="CG52" s="145"/>
      <c r="CH52" s="141"/>
      <c r="CI52" s="142"/>
      <c r="CJ52" s="142"/>
      <c r="CK52" s="142"/>
      <c r="CL52" s="143"/>
      <c r="CM52" s="277"/>
      <c r="CN52" s="144"/>
      <c r="CO52" s="272">
        <f>CO50-CI52</f>
        <v>0</v>
      </c>
      <c r="CP52" s="12"/>
      <c r="CR52" s="12"/>
      <c r="CS52" s="145"/>
      <c r="CT52" s="141"/>
      <c r="CU52" s="142"/>
      <c r="CV52" s="142"/>
      <c r="CW52" s="142"/>
      <c r="CX52" s="143"/>
      <c r="CY52" s="277"/>
      <c r="CZ52" s="144"/>
      <c r="DA52" s="272">
        <f>DA50-CU52</f>
        <v>10021.330000000002</v>
      </c>
      <c r="DB52" s="12"/>
      <c r="DD52" s="12"/>
      <c r="DE52" s="145"/>
      <c r="DF52" s="141"/>
      <c r="DG52" s="142"/>
      <c r="DH52" s="142"/>
      <c r="DI52" s="142"/>
      <c r="DJ52" s="143"/>
      <c r="DK52" s="277"/>
      <c r="DL52" s="144"/>
      <c r="DM52" s="272">
        <f>DM50-DG52</f>
        <v>0</v>
      </c>
      <c r="DN52" s="12"/>
    </row>
    <row r="53" spans="1:226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12"/>
      <c r="AQ53" s="12"/>
      <c r="AR53" s="49"/>
      <c r="AS53" s="49"/>
      <c r="AT53" s="12"/>
      <c r="AV53" s="12"/>
      <c r="AW53" s="12"/>
      <c r="AX53" s="49"/>
      <c r="AY53" s="49"/>
      <c r="AZ53" s="49"/>
      <c r="BA53" s="49"/>
      <c r="BB53" s="12"/>
      <c r="BC53" s="12"/>
      <c r="BD53" s="49"/>
      <c r="BE53" s="49"/>
      <c r="BF53" s="12"/>
      <c r="BH53" s="12"/>
      <c r="BI53" s="12"/>
      <c r="BJ53" s="49"/>
      <c r="BK53" s="49"/>
      <c r="BL53" s="49"/>
      <c r="BM53" s="49"/>
      <c r="BN53" s="12"/>
      <c r="BO53" s="12"/>
      <c r="BP53" s="49"/>
      <c r="BQ53" s="49"/>
      <c r="BR53" s="12"/>
      <c r="BT53" s="12"/>
      <c r="BU53" s="12"/>
      <c r="BV53" s="49"/>
      <c r="BW53" s="49"/>
      <c r="BX53" s="49"/>
      <c r="BY53" s="49"/>
      <c r="BZ53" s="12"/>
      <c r="CA53" s="12"/>
      <c r="CB53" s="49"/>
      <c r="CC53" s="49"/>
      <c r="CD53" s="12"/>
      <c r="CF53" s="12"/>
      <c r="CG53" s="12"/>
      <c r="CH53" s="49"/>
      <c r="CI53" s="49"/>
      <c r="CJ53" s="49"/>
      <c r="CK53" s="49"/>
      <c r="CL53" s="12"/>
      <c r="CM53" s="12"/>
      <c r="CN53" s="49"/>
      <c r="CO53" s="49"/>
      <c r="CP53" s="12"/>
      <c r="CR53" s="12"/>
      <c r="CS53" s="12"/>
      <c r="CT53" s="49"/>
      <c r="CU53" s="49"/>
      <c r="CV53" s="49"/>
      <c r="CW53" s="49"/>
      <c r="CX53" s="12"/>
      <c r="CY53" s="12"/>
      <c r="CZ53" s="49"/>
      <c r="DA53" s="49"/>
      <c r="DB53" s="12"/>
      <c r="DD53" s="12"/>
      <c r="DE53" s="12"/>
      <c r="DF53" s="49"/>
      <c r="DG53" s="49"/>
      <c r="DH53" s="49"/>
      <c r="DI53" s="49"/>
      <c r="DJ53" s="12"/>
      <c r="DK53" s="12"/>
      <c r="DL53" s="49"/>
      <c r="DM53" s="49"/>
      <c r="DN53" s="12"/>
    </row>
    <row r="54" spans="1:226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L54" s="51"/>
      <c r="AM54" s="51"/>
      <c r="AN54" s="51"/>
      <c r="AO54" s="51"/>
      <c r="AR54" s="51"/>
      <c r="AS54" s="51"/>
      <c r="AU54" s="4"/>
      <c r="AV54" s="50" t="s">
        <v>530</v>
      </c>
      <c r="AX54" s="51"/>
      <c r="AY54" s="51"/>
      <c r="AZ54" s="51"/>
      <c r="BA54" s="51"/>
      <c r="BD54" s="51"/>
      <c r="BE54" s="51"/>
      <c r="BG54" s="4"/>
      <c r="BH54" s="50" t="s">
        <v>530</v>
      </c>
      <c r="BJ54" s="51"/>
      <c r="BK54" s="51"/>
      <c r="BL54" s="51"/>
      <c r="BM54" s="51"/>
      <c r="BP54" s="51"/>
      <c r="BQ54" s="51"/>
      <c r="BS54" s="4"/>
      <c r="BT54" s="50" t="s">
        <v>530</v>
      </c>
      <c r="BV54" s="51"/>
      <c r="BW54" s="51"/>
      <c r="BX54" s="51"/>
      <c r="BY54" s="51"/>
      <c r="CB54" s="51"/>
      <c r="CC54" s="51"/>
      <c r="CE54" s="4"/>
      <c r="CF54" s="50" t="s">
        <v>530</v>
      </c>
      <c r="CH54" s="51"/>
      <c r="CI54" s="51"/>
      <c r="CJ54" s="51"/>
      <c r="CK54" s="51"/>
      <c r="CN54" s="51"/>
      <c r="CO54" s="51"/>
      <c r="CQ54" s="4"/>
      <c r="CR54" s="50" t="s">
        <v>530</v>
      </c>
      <c r="CT54" s="51"/>
      <c r="CU54" s="51"/>
      <c r="CV54" s="51"/>
      <c r="CW54" s="51"/>
      <c r="CZ54" s="51"/>
      <c r="DA54" s="51"/>
      <c r="DC54" s="4"/>
      <c r="DD54" s="50" t="s">
        <v>530</v>
      </c>
      <c r="DF54" s="51"/>
      <c r="DG54" s="51"/>
      <c r="DH54" s="51"/>
      <c r="DI54" s="51"/>
      <c r="DL54" s="51"/>
      <c r="DM54" s="51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</row>
    <row r="55" spans="1:226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L55" s="309" t="s">
        <v>371</v>
      </c>
      <c r="AM55" s="309"/>
      <c r="AN55" s="309"/>
      <c r="AO55" s="309"/>
      <c r="AR55" s="309"/>
      <c r="AU55" s="342"/>
      <c r="AX55" s="309" t="s">
        <v>371</v>
      </c>
      <c r="AY55" s="309"/>
      <c r="AZ55" s="309"/>
      <c r="BA55" s="309"/>
      <c r="BD55" s="309"/>
      <c r="BG55" s="342"/>
      <c r="BJ55" s="309" t="s">
        <v>371</v>
      </c>
      <c r="BK55" s="309"/>
      <c r="BL55" s="309"/>
      <c r="BM55" s="309"/>
      <c r="BP55" s="309"/>
      <c r="BS55" s="342"/>
      <c r="BV55" s="309" t="s">
        <v>371</v>
      </c>
      <c r="BW55" s="309"/>
      <c r="BX55" s="309"/>
      <c r="BY55" s="309"/>
      <c r="CB55" s="309"/>
      <c r="CE55" s="342"/>
      <c r="CH55" s="309" t="s">
        <v>371</v>
      </c>
      <c r="CI55" s="309"/>
      <c r="CJ55" s="309"/>
      <c r="CK55" s="309"/>
      <c r="CN55" s="309"/>
      <c r="CQ55" s="342"/>
      <c r="CT55" s="309" t="s">
        <v>371</v>
      </c>
      <c r="CU55" s="309"/>
      <c r="CV55" s="309"/>
      <c r="CW55" s="309"/>
      <c r="CZ55" s="309"/>
      <c r="DC55" s="342"/>
      <c r="DF55" s="309" t="s">
        <v>371</v>
      </c>
      <c r="DG55" s="309"/>
      <c r="DH55" s="309"/>
      <c r="DI55" s="309"/>
      <c r="DL55" s="309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  <c r="EL55" s="342"/>
      <c r="EM55" s="342"/>
      <c r="EN55" s="342"/>
      <c r="EO55" s="342"/>
      <c r="EP55" s="342"/>
      <c r="EQ55" s="342"/>
      <c r="ER55" s="342"/>
      <c r="ES55" s="342"/>
      <c r="ET55" s="342"/>
      <c r="EU55" s="342"/>
      <c r="EV55" s="342"/>
      <c r="EW55" s="342"/>
      <c r="EX55" s="342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  <c r="FW55" s="342"/>
      <c r="FX55" s="342"/>
      <c r="FY55" s="342"/>
      <c r="FZ55" s="342"/>
      <c r="GA55" s="342"/>
      <c r="GB55" s="342"/>
      <c r="GC55" s="342"/>
      <c r="GD55" s="342"/>
      <c r="GE55" s="342"/>
      <c r="GF55" s="342"/>
      <c r="GG55" s="342"/>
      <c r="GH55" s="342"/>
      <c r="GI55" s="342"/>
      <c r="GJ55" s="342"/>
      <c r="GK55" s="342"/>
      <c r="GL55" s="342"/>
      <c r="GM55" s="342"/>
      <c r="GN55" s="342"/>
      <c r="GO55" s="342"/>
      <c r="GP55" s="342"/>
      <c r="GQ55" s="342"/>
      <c r="GR55" s="342"/>
      <c r="GS55" s="342"/>
      <c r="GT55" s="342"/>
      <c r="GU55" s="342"/>
      <c r="GV55" s="342"/>
      <c r="GW55" s="342"/>
      <c r="GX55" s="342"/>
      <c r="GY55" s="342"/>
      <c r="GZ55" s="342"/>
      <c r="HA55" s="342"/>
      <c r="HB55" s="342"/>
      <c r="HC55" s="342"/>
      <c r="HD55" s="342"/>
      <c r="HE55" s="342"/>
      <c r="HF55" s="342"/>
      <c r="HG55" s="342"/>
      <c r="HH55" s="342"/>
      <c r="HI55" s="342"/>
      <c r="HJ55" s="342"/>
      <c r="HK55" s="342"/>
      <c r="HL55" s="342"/>
      <c r="HM55" s="342"/>
      <c r="HN55" s="342"/>
      <c r="HO55" s="342"/>
      <c r="HP55" s="342"/>
      <c r="HQ55" s="342"/>
      <c r="HR55" s="342"/>
    </row>
    <row r="56" spans="1:226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0"/>
      <c r="AL56" s="51"/>
      <c r="AM56" s="51"/>
      <c r="AN56" s="51"/>
      <c r="AO56" s="51"/>
      <c r="AP56" s="50"/>
      <c r="AQ56" s="50"/>
      <c r="AR56" s="51"/>
      <c r="AS56" s="51"/>
      <c r="AT56" s="50"/>
      <c r="AU56" s="4"/>
      <c r="AV56" s="52" t="s">
        <v>418</v>
      </c>
      <c r="AW56" s="50"/>
      <c r="AX56" s="51"/>
      <c r="AY56" s="51"/>
      <c r="AZ56" s="51"/>
      <c r="BA56" s="51"/>
      <c r="BB56" s="50"/>
      <c r="BC56" s="50"/>
      <c r="BD56" s="51"/>
      <c r="BE56" s="51"/>
      <c r="BF56" s="50"/>
      <c r="BH56" s="52" t="s">
        <v>418</v>
      </c>
      <c r="BI56" s="50"/>
      <c r="BJ56" s="51"/>
      <c r="BK56" s="51"/>
      <c r="BL56" s="51"/>
      <c r="BM56" s="51"/>
      <c r="BN56" s="50"/>
      <c r="BO56" s="50"/>
      <c r="BP56" s="51"/>
      <c r="BQ56" s="51"/>
      <c r="BR56" s="50"/>
      <c r="BT56" s="52" t="s">
        <v>418</v>
      </c>
      <c r="BU56" s="50"/>
      <c r="BV56" s="51"/>
      <c r="BW56" s="51"/>
      <c r="BX56" s="51"/>
      <c r="BY56" s="51"/>
      <c r="BZ56" s="50"/>
      <c r="CA56" s="50"/>
      <c r="CB56" s="51"/>
      <c r="CC56" s="51"/>
      <c r="CD56" s="50"/>
      <c r="CF56" s="52" t="s">
        <v>418</v>
      </c>
      <c r="CG56" s="50"/>
      <c r="CH56" s="51"/>
      <c r="CI56" s="51"/>
      <c r="CJ56" s="51"/>
      <c r="CK56" s="51"/>
      <c r="CL56" s="50"/>
      <c r="CM56" s="50"/>
      <c r="CN56" s="51"/>
      <c r="CO56" s="51"/>
      <c r="CP56" s="50"/>
      <c r="CR56" s="52" t="s">
        <v>418</v>
      </c>
      <c r="CS56" s="50"/>
      <c r="CT56" s="51"/>
      <c r="CU56" s="51"/>
      <c r="CV56" s="51"/>
      <c r="CW56" s="51"/>
      <c r="CX56" s="50"/>
      <c r="CY56" s="50"/>
      <c r="CZ56" s="51"/>
      <c r="DA56" s="51"/>
      <c r="DB56" s="50"/>
      <c r="DD56" s="52" t="s">
        <v>418</v>
      </c>
      <c r="DE56" s="50"/>
      <c r="DF56" s="51"/>
      <c r="DG56" s="51"/>
      <c r="DH56" s="51"/>
      <c r="DI56" s="51"/>
      <c r="DJ56" s="50"/>
      <c r="DK56" s="50"/>
      <c r="DL56" s="51"/>
      <c r="DM56" s="51"/>
      <c r="DN56" s="50"/>
    </row>
    <row r="57" spans="1:226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0"/>
      <c r="AL57" s="51"/>
      <c r="AM57" s="51"/>
      <c r="AN57" s="51"/>
      <c r="AO57" s="51"/>
      <c r="AP57" s="50"/>
      <c r="AQ57" s="50"/>
      <c r="AR57" s="51"/>
      <c r="AS57" s="50"/>
      <c r="AT57" s="50"/>
      <c r="AU57" s="4"/>
      <c r="AV57" s="52" t="s">
        <v>339</v>
      </c>
      <c r="AW57" s="50"/>
      <c r="AX57" s="51"/>
      <c r="AY57" s="51"/>
      <c r="AZ57" s="51"/>
      <c r="BA57" s="51"/>
      <c r="BB57" s="50"/>
      <c r="BC57" s="50"/>
      <c r="BD57" s="51"/>
      <c r="BE57" s="50"/>
      <c r="BF57" s="50"/>
      <c r="BH57" s="52" t="s">
        <v>339</v>
      </c>
      <c r="BI57" s="50"/>
      <c r="BJ57" s="51"/>
      <c r="BK57" s="51"/>
      <c r="BL57" s="51"/>
      <c r="BM57" s="51"/>
      <c r="BN57" s="50"/>
      <c r="BO57" s="50"/>
      <c r="BP57" s="51"/>
      <c r="BQ57" s="50"/>
      <c r="BR57" s="50"/>
      <c r="BT57" s="52" t="s">
        <v>339</v>
      </c>
      <c r="BU57" s="50"/>
      <c r="BV57" s="51"/>
      <c r="BW57" s="51"/>
      <c r="BX57" s="51"/>
      <c r="BY57" s="51"/>
      <c r="BZ57" s="50"/>
      <c r="CA57" s="50"/>
      <c r="CB57" s="51"/>
      <c r="CC57" s="50"/>
      <c r="CD57" s="50"/>
      <c r="CF57" s="52" t="s">
        <v>339</v>
      </c>
      <c r="CG57" s="50"/>
      <c r="CH57" s="51"/>
      <c r="CI57" s="51"/>
      <c r="CJ57" s="51"/>
      <c r="CK57" s="51"/>
      <c r="CL57" s="50"/>
      <c r="CM57" s="50"/>
      <c r="CN57" s="51"/>
      <c r="CO57" s="50"/>
      <c r="CP57" s="50"/>
      <c r="CR57" s="52" t="s">
        <v>339</v>
      </c>
      <c r="CS57" s="50"/>
      <c r="CT57" s="51"/>
      <c r="CU57" s="51"/>
      <c r="CV57" s="51"/>
      <c r="CW57" s="51"/>
      <c r="CX57" s="50"/>
      <c r="CY57" s="50"/>
      <c r="CZ57" s="51"/>
      <c r="DA57" s="50"/>
      <c r="DB57" s="50"/>
      <c r="DD57" s="52" t="s">
        <v>339</v>
      </c>
      <c r="DE57" s="50"/>
      <c r="DF57" s="51"/>
      <c r="DG57" s="51"/>
      <c r="DH57" s="51"/>
      <c r="DI57" s="51"/>
      <c r="DJ57" s="50"/>
      <c r="DK57" s="50"/>
      <c r="DL57" s="51"/>
      <c r="DM57" s="50"/>
      <c r="DN57" s="50"/>
    </row>
    <row r="58" spans="1:226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0"/>
      <c r="AL58" s="51"/>
      <c r="AM58" s="51"/>
      <c r="AN58" s="51"/>
      <c r="AO58" s="51"/>
      <c r="AP58" s="50"/>
      <c r="AQ58" s="50"/>
      <c r="AR58" s="51"/>
      <c r="AS58" s="50"/>
      <c r="AT58" s="50"/>
      <c r="AU58" s="4"/>
      <c r="AV58" s="52" t="s">
        <v>340</v>
      </c>
      <c r="AW58" s="50"/>
      <c r="AX58" s="51"/>
      <c r="AY58" s="51"/>
      <c r="AZ58" s="51"/>
      <c r="BA58" s="51"/>
      <c r="BB58" s="50"/>
      <c r="BC58" s="50"/>
      <c r="BD58" s="51"/>
      <c r="BE58" s="50"/>
      <c r="BF58" s="50"/>
      <c r="BH58" s="52" t="s">
        <v>340</v>
      </c>
      <c r="BI58" s="50"/>
      <c r="BJ58" s="51"/>
      <c r="BK58" s="51"/>
      <c r="BL58" s="51"/>
      <c r="BM58" s="51"/>
      <c r="BN58" s="50"/>
      <c r="BO58" s="50"/>
      <c r="BP58" s="51"/>
      <c r="BQ58" s="50"/>
      <c r="BR58" s="50"/>
      <c r="BT58" s="52" t="s">
        <v>340</v>
      </c>
      <c r="BU58" s="50"/>
      <c r="BV58" s="51"/>
      <c r="BW58" s="51"/>
      <c r="BX58" s="51"/>
      <c r="BY58" s="51"/>
      <c r="BZ58" s="50"/>
      <c r="CA58" s="50"/>
      <c r="CB58" s="51"/>
      <c r="CC58" s="50"/>
      <c r="CD58" s="50"/>
      <c r="CF58" s="52" t="s">
        <v>340</v>
      </c>
      <c r="CG58" s="50"/>
      <c r="CH58" s="51"/>
      <c r="CI58" s="51"/>
      <c r="CJ58" s="51"/>
      <c r="CK58" s="51"/>
      <c r="CL58" s="50"/>
      <c r="CM58" s="50"/>
      <c r="CN58" s="51"/>
      <c r="CO58" s="50"/>
      <c r="CP58" s="50"/>
      <c r="CR58" s="52" t="s">
        <v>340</v>
      </c>
      <c r="CS58" s="50"/>
      <c r="CT58" s="51"/>
      <c r="CU58" s="51"/>
      <c r="CV58" s="51"/>
      <c r="CW58" s="51"/>
      <c r="CX58" s="50"/>
      <c r="CY58" s="50"/>
      <c r="CZ58" s="51"/>
      <c r="DA58" s="50"/>
      <c r="DB58" s="50"/>
      <c r="DD58" s="52" t="s">
        <v>340</v>
      </c>
      <c r="DE58" s="50"/>
      <c r="DF58" s="51"/>
      <c r="DG58" s="51"/>
      <c r="DH58" s="51"/>
      <c r="DI58" s="51"/>
      <c r="DJ58" s="50"/>
      <c r="DK58" s="50"/>
      <c r="DL58" s="51"/>
      <c r="DM58" s="50"/>
      <c r="DN58" s="50"/>
    </row>
    <row r="59" spans="1:226" ht="26.7" customHeight="1" x14ac:dyDescent="0.3">
      <c r="A59" s="514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14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14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0"/>
      <c r="AL59" s="51"/>
      <c r="AM59" s="51"/>
      <c r="AN59" s="51"/>
      <c r="AO59" s="51"/>
      <c r="AP59" s="51"/>
      <c r="AQ59" s="55" t="s">
        <v>106</v>
      </c>
      <c r="AR59" s="51"/>
      <c r="AS59" s="50"/>
      <c r="AT59" s="50"/>
      <c r="AU59" s="4"/>
      <c r="AV59" s="514"/>
      <c r="AW59" s="50"/>
      <c r="AX59" s="51"/>
      <c r="AY59" s="51"/>
      <c r="AZ59" s="51"/>
      <c r="BA59" s="51"/>
      <c r="BB59" s="51"/>
      <c r="BC59" s="55" t="s">
        <v>106</v>
      </c>
      <c r="BD59" s="51"/>
      <c r="BE59" s="50"/>
      <c r="BF59" s="50"/>
      <c r="BH59" s="52"/>
      <c r="BI59" s="50"/>
      <c r="BJ59" s="51"/>
      <c r="BK59" s="51"/>
      <c r="BL59" s="51"/>
      <c r="BM59" s="51"/>
      <c r="BN59" s="51"/>
      <c r="BO59" s="55" t="s">
        <v>106</v>
      </c>
      <c r="BP59" s="51"/>
      <c r="BQ59" s="50"/>
      <c r="BR59" s="50"/>
      <c r="BT59" s="514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  <c r="CF59" s="52"/>
      <c r="CG59" s="50"/>
      <c r="CH59" s="51"/>
      <c r="CI59" s="51"/>
      <c r="CJ59" s="51"/>
      <c r="CK59" s="51"/>
      <c r="CL59" s="51"/>
      <c r="CM59" s="55" t="s">
        <v>106</v>
      </c>
      <c r="CN59" s="51"/>
      <c r="CO59" s="50"/>
      <c r="CP59" s="50"/>
      <c r="CR59" s="52"/>
      <c r="CS59" s="50"/>
      <c r="CT59" s="51"/>
      <c r="CU59" s="51"/>
      <c r="CV59" s="51"/>
      <c r="CW59" s="51"/>
      <c r="CX59" s="51"/>
      <c r="CY59" s="55" t="s">
        <v>106</v>
      </c>
      <c r="CZ59" s="51"/>
      <c r="DA59" s="50"/>
      <c r="DB59" s="50"/>
      <c r="DD59" s="52"/>
      <c r="DE59" s="50"/>
      <c r="DF59" s="51"/>
      <c r="DG59" s="51"/>
      <c r="DH59" s="51"/>
      <c r="DI59" s="51"/>
      <c r="DJ59" s="51"/>
      <c r="DK59" s="55" t="s">
        <v>106</v>
      </c>
      <c r="DL59" s="51"/>
      <c r="DM59" s="50"/>
      <c r="DN59" s="50"/>
    </row>
    <row r="60" spans="1:226" x14ac:dyDescent="0.3">
      <c r="R60" s="1"/>
      <c r="T60" s="2"/>
      <c r="V60" s="1"/>
      <c r="Z60" s="2"/>
      <c r="AD60" s="1"/>
      <c r="AF60" s="2"/>
      <c r="AH60" s="1"/>
      <c r="AJ60" s="4"/>
      <c r="AK60" s="2"/>
      <c r="AL60" s="2"/>
      <c r="AO60" s="1"/>
      <c r="AQ60" s="2"/>
      <c r="AS60" s="1"/>
      <c r="AT60" s="4"/>
      <c r="AW60" s="2"/>
      <c r="BA60" s="1"/>
      <c r="BC60" s="2"/>
      <c r="BE60" s="1"/>
      <c r="BG60" s="4"/>
      <c r="BI60" s="2"/>
      <c r="BM60" s="1"/>
      <c r="BO60" s="2"/>
      <c r="BQ60" s="1"/>
      <c r="BU60" s="2"/>
      <c r="BY60" s="1"/>
      <c r="CA60" s="2"/>
      <c r="CC60" s="1"/>
      <c r="CH60" s="1"/>
      <c r="CI60" s="1"/>
      <c r="CJ60" s="1"/>
      <c r="CK60" s="1"/>
      <c r="CN60" s="1"/>
      <c r="CO60" s="1"/>
      <c r="CT60" s="1"/>
      <c r="CU60" s="1"/>
      <c r="CV60" s="1"/>
      <c r="CW60" s="1"/>
      <c r="CZ60" s="1"/>
      <c r="DA60" s="1"/>
      <c r="DF60" s="1"/>
      <c r="DG60" s="1"/>
      <c r="DH60" s="1"/>
      <c r="DI60" s="1"/>
      <c r="DL60" s="1"/>
      <c r="DM60" s="1"/>
    </row>
    <row r="61" spans="1:226" x14ac:dyDescent="0.3">
      <c r="R61" s="1"/>
      <c r="T61" s="2"/>
      <c r="V61" s="1"/>
      <c r="Z61" s="2"/>
      <c r="AD61" s="1"/>
      <c r="AF61" s="2"/>
      <c r="AH61" s="1"/>
      <c r="AL61" s="2"/>
      <c r="CH61" s="1"/>
      <c r="CI61" s="1"/>
      <c r="CJ61" s="1"/>
      <c r="CK61" s="1"/>
      <c r="CN61" s="1"/>
      <c r="CO61" s="1"/>
      <c r="CT61" s="1"/>
      <c r="CU61" s="1"/>
      <c r="CV61" s="1"/>
      <c r="CW61" s="1"/>
      <c r="CZ61" s="1"/>
      <c r="DA61" s="1"/>
      <c r="DF61" s="1"/>
      <c r="DG61" s="1"/>
      <c r="DH61" s="1"/>
      <c r="DI61" s="1"/>
      <c r="DL61" s="1"/>
      <c r="DM61" s="1"/>
    </row>
    <row r="62" spans="1:226" x14ac:dyDescent="0.3">
      <c r="R62" s="1"/>
      <c r="T62" s="2"/>
      <c r="V62" s="1"/>
      <c r="Z62" s="2"/>
      <c r="AD62" s="1"/>
      <c r="AF62" s="2"/>
      <c r="AH62" s="1"/>
      <c r="AL62" s="2"/>
      <c r="CH62" s="1"/>
      <c r="CI62" s="1"/>
      <c r="CJ62" s="1"/>
      <c r="CK62" s="1"/>
      <c r="CN62" s="1"/>
      <c r="CO62" s="1"/>
      <c r="CT62" s="1"/>
      <c r="CU62" s="1"/>
      <c r="CV62" s="1"/>
      <c r="CW62" s="1"/>
      <c r="CZ62" s="1"/>
      <c r="DA62" s="1"/>
      <c r="DF62" s="1"/>
      <c r="DG62" s="1"/>
      <c r="DH62" s="1"/>
      <c r="DI62" s="1"/>
      <c r="DL62" s="1"/>
      <c r="DM62" s="1"/>
    </row>
    <row r="63" spans="1:226" x14ac:dyDescent="0.3">
      <c r="R63" s="1"/>
      <c r="T63" s="2"/>
      <c r="V63" s="1"/>
      <c r="Z63" s="2"/>
      <c r="AD63" s="1"/>
      <c r="AF63" s="2"/>
      <c r="AH63" s="1"/>
      <c r="AL63" s="2"/>
      <c r="CH63" s="1"/>
      <c r="CI63" s="1"/>
      <c r="CJ63" s="1"/>
      <c r="CK63" s="1"/>
      <c r="CN63" s="1"/>
      <c r="CO63" s="1"/>
      <c r="CT63" s="1"/>
      <c r="CU63" s="1"/>
      <c r="CV63" s="1"/>
      <c r="CW63" s="1"/>
      <c r="CZ63" s="1"/>
      <c r="DA63" s="1"/>
      <c r="DF63" s="1"/>
      <c r="DG63" s="1"/>
      <c r="DH63" s="1"/>
      <c r="DI63" s="1"/>
      <c r="DL63" s="1"/>
      <c r="DM63" s="1"/>
    </row>
  </sheetData>
  <mergeCells count="188">
    <mergeCell ref="DH26:DI26"/>
    <mergeCell ref="DH28:DI28"/>
    <mergeCell ref="DH30:DI30"/>
    <mergeCell ref="DH32:DI32"/>
    <mergeCell ref="DH34:DI34"/>
    <mergeCell ref="DH36:DI36"/>
    <mergeCell ref="CJ26:CK26"/>
    <mergeCell ref="CJ28:CK28"/>
    <mergeCell ref="CJ30:CK30"/>
    <mergeCell ref="CJ32:CK32"/>
    <mergeCell ref="CJ34:CK34"/>
    <mergeCell ref="CJ36:CK36"/>
    <mergeCell ref="CV26:CW26"/>
    <mergeCell ref="CV28:CW28"/>
    <mergeCell ref="CV30:CW30"/>
    <mergeCell ref="CV32:CW32"/>
    <mergeCell ref="CV34:CW34"/>
    <mergeCell ref="CV36:CW36"/>
    <mergeCell ref="AZ26:BA26"/>
    <mergeCell ref="AZ28:BA28"/>
    <mergeCell ref="AZ30:BA30"/>
    <mergeCell ref="AZ32:BA32"/>
    <mergeCell ref="AZ34:BA34"/>
    <mergeCell ref="AZ36:BA36"/>
    <mergeCell ref="BX16:BY16"/>
    <mergeCell ref="CJ16:CK16"/>
    <mergeCell ref="CV16:CW16"/>
    <mergeCell ref="BL26:BM26"/>
    <mergeCell ref="BL28:BM28"/>
    <mergeCell ref="BL30:BM30"/>
    <mergeCell ref="BL32:BM32"/>
    <mergeCell ref="BL34:BM34"/>
    <mergeCell ref="BL36:BM36"/>
    <mergeCell ref="BX26:BY26"/>
    <mergeCell ref="BX28:BY28"/>
    <mergeCell ref="BX30:BY30"/>
    <mergeCell ref="BX32:BY32"/>
    <mergeCell ref="BX34:BY34"/>
    <mergeCell ref="BX36:BY36"/>
    <mergeCell ref="DH16:DI16"/>
    <mergeCell ref="CV14:CW14"/>
    <mergeCell ref="CJ14:CK14"/>
    <mergeCell ref="BL14:BM14"/>
    <mergeCell ref="BX14:BY14"/>
    <mergeCell ref="DL10:DM11"/>
    <mergeCell ref="DJ10:DK11"/>
    <mergeCell ref="CZ10:DA11"/>
    <mergeCell ref="CX10:CY11"/>
    <mergeCell ref="CN10:CO11"/>
    <mergeCell ref="CL10:CM11"/>
    <mergeCell ref="BL16:BM16"/>
    <mergeCell ref="BP10:BQ11"/>
    <mergeCell ref="BZ10:CA11"/>
    <mergeCell ref="CB10:CC11"/>
    <mergeCell ref="BI5:BQ5"/>
    <mergeCell ref="BU5:CC5"/>
    <mergeCell ref="DE6:DM6"/>
    <mergeCell ref="CS6:DA6"/>
    <mergeCell ref="CG6:CO6"/>
    <mergeCell ref="DE4:DM4"/>
    <mergeCell ref="CS4:DA4"/>
    <mergeCell ref="CG4:CO4"/>
    <mergeCell ref="CG5:CO5"/>
    <mergeCell ref="CS5:DA5"/>
    <mergeCell ref="DE5:DM5"/>
    <mergeCell ref="BI2:BQ2"/>
    <mergeCell ref="BU2:CC2"/>
    <mergeCell ref="BI3:BQ3"/>
    <mergeCell ref="BU3:CC3"/>
    <mergeCell ref="BI4:BQ4"/>
    <mergeCell ref="BU4:CC4"/>
    <mergeCell ref="DE2:DM2"/>
    <mergeCell ref="CS2:DA2"/>
    <mergeCell ref="CG2:CO2"/>
    <mergeCell ref="DE3:DM3"/>
    <mergeCell ref="CS3:DA3"/>
    <mergeCell ref="CG3:CO3"/>
    <mergeCell ref="B2:J2"/>
    <mergeCell ref="N2:V2"/>
    <mergeCell ref="Z2:AH2"/>
    <mergeCell ref="B3:J3"/>
    <mergeCell ref="N3:V3"/>
    <mergeCell ref="Z3:AH3"/>
    <mergeCell ref="G10:H11"/>
    <mergeCell ref="I10:J11"/>
    <mergeCell ref="N6:V6"/>
    <mergeCell ref="S10:T11"/>
    <mergeCell ref="U10:V11"/>
    <mergeCell ref="AE10:AF11"/>
    <mergeCell ref="AG10:AH11"/>
    <mergeCell ref="Z6:AH6"/>
    <mergeCell ref="B4:J4"/>
    <mergeCell ref="N4:V4"/>
    <mergeCell ref="Z4:AH4"/>
    <mergeCell ref="B5:J5"/>
    <mergeCell ref="N5:V5"/>
    <mergeCell ref="Z5:AH5"/>
    <mergeCell ref="B6:J6"/>
    <mergeCell ref="BP12:BQ12"/>
    <mergeCell ref="BP13:BQ13"/>
    <mergeCell ref="BZ12:CA12"/>
    <mergeCell ref="I12:J12"/>
    <mergeCell ref="I13:J13"/>
    <mergeCell ref="S12:T12"/>
    <mergeCell ref="U12:V12"/>
    <mergeCell ref="U13:V13"/>
    <mergeCell ref="AE12:AF12"/>
    <mergeCell ref="AG12:AH12"/>
    <mergeCell ref="AG13:AH13"/>
    <mergeCell ref="AP10:AQ11"/>
    <mergeCell ref="AR10:AS11"/>
    <mergeCell ref="BB12:BC12"/>
    <mergeCell ref="G12:H12"/>
    <mergeCell ref="BI6:BQ6"/>
    <mergeCell ref="BU6:CC6"/>
    <mergeCell ref="BB10:BC11"/>
    <mergeCell ref="BD10:BE11"/>
    <mergeCell ref="BN10:BO11"/>
    <mergeCell ref="E14:F14"/>
    <mergeCell ref="Q14:R14"/>
    <mergeCell ref="AC14:AD14"/>
    <mergeCell ref="E16:F16"/>
    <mergeCell ref="Q16:R16"/>
    <mergeCell ref="AC16:AD16"/>
    <mergeCell ref="Q18:R18"/>
    <mergeCell ref="AC18:AD18"/>
    <mergeCell ref="E26:F26"/>
    <mergeCell ref="Q26:R26"/>
    <mergeCell ref="AC26:AD26"/>
    <mergeCell ref="E18:F18"/>
    <mergeCell ref="BL40:BM40"/>
    <mergeCell ref="BX40:BY40"/>
    <mergeCell ref="CJ40:CK40"/>
    <mergeCell ref="CV40:CW40"/>
    <mergeCell ref="DH40:DI40"/>
    <mergeCell ref="E34:F34"/>
    <mergeCell ref="E36:F36"/>
    <mergeCell ref="AZ40:BA40"/>
    <mergeCell ref="Q28:R28"/>
    <mergeCell ref="Q30:R30"/>
    <mergeCell ref="Q32:R32"/>
    <mergeCell ref="Q34:R34"/>
    <mergeCell ref="Q36:R36"/>
    <mergeCell ref="AC28:AD28"/>
    <mergeCell ref="AC30:AD30"/>
    <mergeCell ref="AC32:AD32"/>
    <mergeCell ref="AC34:AD34"/>
    <mergeCell ref="AC36:AD36"/>
    <mergeCell ref="E28:F28"/>
    <mergeCell ref="E30:F30"/>
    <mergeCell ref="E32:F32"/>
    <mergeCell ref="E40:F40"/>
    <mergeCell ref="Q40:R40"/>
    <mergeCell ref="AC40:AD40"/>
    <mergeCell ref="AL2:AS2"/>
    <mergeCell ref="AW2:BE2"/>
    <mergeCell ref="AL3:AS3"/>
    <mergeCell ref="AW3:BE3"/>
    <mergeCell ref="AL4:AS4"/>
    <mergeCell ref="AW4:BE4"/>
    <mergeCell ref="AL5:AS5"/>
    <mergeCell ref="AW5:BE5"/>
    <mergeCell ref="AL6:AS6"/>
    <mergeCell ref="AW6:BE6"/>
    <mergeCell ref="BD12:BE12"/>
    <mergeCell ref="BD13:BE13"/>
    <mergeCell ref="AZ14:BA14"/>
    <mergeCell ref="AZ16:BA16"/>
    <mergeCell ref="AZ18:BA18"/>
    <mergeCell ref="DQ18:DQ20"/>
    <mergeCell ref="DL12:DM12"/>
    <mergeCell ref="DL13:DM13"/>
    <mergeCell ref="CB12:CC12"/>
    <mergeCell ref="CB13:CC13"/>
    <mergeCell ref="CL12:CM12"/>
    <mergeCell ref="CN12:CO12"/>
    <mergeCell ref="CN13:CO13"/>
    <mergeCell ref="CX12:CY12"/>
    <mergeCell ref="CZ12:DA12"/>
    <mergeCell ref="CZ13:DA13"/>
    <mergeCell ref="DJ12:DK12"/>
    <mergeCell ref="BN12:BO12"/>
    <mergeCell ref="DH18:DI18"/>
    <mergeCell ref="BL18:BM18"/>
    <mergeCell ref="BX18:BY18"/>
    <mergeCell ref="CJ18:CK18"/>
    <mergeCell ref="CV18:CW18"/>
    <mergeCell ref="DH14:DI14"/>
  </mergeCells>
  <printOptions horizontalCentered="1" verticalCentered="1"/>
  <pageMargins left="7.874015748031496E-2" right="0" top="0.19685039370078741" bottom="0" header="0" footer="0"/>
  <pageSetup scale="80" orientation="landscape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DB464"/>
  </sheetPr>
  <dimension ref="A1:HF63"/>
  <sheetViews>
    <sheetView topLeftCell="CV1" zoomScale="80" zoomScaleNormal="80" workbookViewId="0">
      <selection activeCell="DQ10" sqref="DQ10"/>
    </sheetView>
  </sheetViews>
  <sheetFormatPr defaultColWidth="9.33203125" defaultRowHeight="14.4" x14ac:dyDescent="0.3"/>
  <cols>
    <col min="1" max="1" width="3.33203125" style="1" customWidth="1"/>
    <col min="2" max="2" width="18.6640625" style="1" customWidth="1"/>
    <col min="3" max="3" width="15.109375" style="2" customWidth="1"/>
    <col min="4" max="4" width="15.44140625" style="2" customWidth="1"/>
    <col min="5" max="5" width="11.33203125" style="2" customWidth="1"/>
    <col min="6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18.6640625" style="1" customWidth="1"/>
    <col min="15" max="15" width="14.6640625" style="2" customWidth="1"/>
    <col min="16" max="16" width="15.441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5.6640625" style="1" customWidth="1"/>
    <col min="27" max="27" width="16" style="2" customWidth="1"/>
    <col min="28" max="28" width="15.44140625" style="2" customWidth="1"/>
    <col min="29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4.44140625" style="2" customWidth="1"/>
    <col min="35" max="35" width="3.33203125" style="1" customWidth="1"/>
    <col min="36" max="36" width="4" style="1" customWidth="1"/>
    <col min="37" max="37" width="3.33203125" style="1" customWidth="1"/>
    <col min="38" max="38" width="18.6640625" style="1" customWidth="1"/>
    <col min="39" max="39" width="14.33203125" style="2" customWidth="1"/>
    <col min="40" max="40" width="15.44140625" style="2" customWidth="1"/>
    <col min="41" max="42" width="10.33203125" style="2" customWidth="1"/>
    <col min="43" max="43" width="13" style="1" bestFit="1" customWidth="1"/>
    <col min="44" max="44" width="14.6640625" style="1" bestFit="1" customWidth="1"/>
    <col min="45" max="45" width="13.6640625" style="2" bestFit="1" customWidth="1"/>
    <col min="46" max="46" width="14.44140625" style="2" customWidth="1"/>
    <col min="47" max="47" width="3.33203125" style="1" customWidth="1"/>
    <col min="48" max="48" width="4" style="1" customWidth="1"/>
    <col min="49" max="49" width="2.5546875" style="1" hidden="1" customWidth="1"/>
    <col min="50" max="50" width="21.6640625" style="1" hidden="1" customWidth="1"/>
    <col min="51" max="51" width="14.5546875" style="2" hidden="1" customWidth="1"/>
    <col min="52" max="52" width="15.33203125" style="2" hidden="1" customWidth="1"/>
    <col min="53" max="53" width="13.44140625" style="2" hidden="1" customWidth="1"/>
    <col min="54" max="54" width="13.44140625" style="1" hidden="1" customWidth="1"/>
    <col min="55" max="55" width="11.44140625" style="1" hidden="1" customWidth="1"/>
    <col min="56" max="56" width="10.6640625" style="2" hidden="1" customWidth="1"/>
    <col min="57" max="57" width="13.5546875" style="2" hidden="1" customWidth="1"/>
    <col min="58" max="58" width="3.44140625" style="1" hidden="1" customWidth="1"/>
    <col min="59" max="59" width="4" style="1" hidden="1" customWidth="1"/>
    <col min="60" max="60" width="3.33203125" style="1" customWidth="1"/>
    <col min="61" max="61" width="20.6640625" style="1" customWidth="1"/>
    <col min="62" max="62" width="15.33203125" style="2" customWidth="1"/>
    <col min="63" max="63" width="15.44140625" style="2" customWidth="1"/>
    <col min="64" max="64" width="11.88671875" style="2" customWidth="1"/>
    <col min="65" max="65" width="10.33203125" style="2" customWidth="1"/>
    <col min="66" max="66" width="13" style="1" bestFit="1" customWidth="1"/>
    <col min="67" max="67" width="14.6640625" style="1" bestFit="1" customWidth="1"/>
    <col min="68" max="68" width="13.6640625" style="2" bestFit="1" customWidth="1"/>
    <col min="69" max="69" width="16" style="2" customWidth="1"/>
    <col min="70" max="70" width="3.33203125" style="1" customWidth="1"/>
    <col min="71" max="71" width="4" style="1" customWidth="1"/>
    <col min="72" max="72" width="3.33203125" style="1" customWidth="1"/>
    <col min="73" max="73" width="22.44140625" style="1" customWidth="1"/>
    <col min="74" max="74" width="14.44140625" style="2" customWidth="1"/>
    <col min="75" max="75" width="15.44140625" style="2" customWidth="1"/>
    <col min="76" max="76" width="13.33203125" style="2" customWidth="1"/>
    <col min="77" max="77" width="10.33203125" style="2" customWidth="1"/>
    <col min="78" max="78" width="13" style="1" bestFit="1" customWidth="1"/>
    <col min="79" max="79" width="14.6640625" style="1" bestFit="1" customWidth="1"/>
    <col min="80" max="80" width="13.6640625" style="2" bestFit="1" customWidth="1"/>
    <col min="81" max="81" width="20.5546875" style="2" customWidth="1"/>
    <col min="82" max="82" width="3.33203125" style="1" customWidth="1"/>
    <col min="83" max="83" width="4" style="1" customWidth="1"/>
    <col min="84" max="84" width="3.33203125" style="1" customWidth="1"/>
    <col min="85" max="85" width="21.33203125" style="1" customWidth="1"/>
    <col min="86" max="86" width="15.33203125" style="2" customWidth="1"/>
    <col min="87" max="87" width="15.44140625" style="2" customWidth="1"/>
    <col min="88" max="88" width="13" style="2" customWidth="1"/>
    <col min="89" max="89" width="10.33203125" style="2" customWidth="1"/>
    <col min="90" max="90" width="13" style="1" bestFit="1" customWidth="1"/>
    <col min="91" max="91" width="14.6640625" style="1" bestFit="1" customWidth="1"/>
    <col min="92" max="92" width="13.6640625" style="2" bestFit="1" customWidth="1"/>
    <col min="93" max="93" width="14.44140625" style="2" customWidth="1"/>
    <col min="94" max="94" width="3.33203125" style="1" customWidth="1"/>
    <col min="95" max="95" width="4" style="1" customWidth="1"/>
    <col min="96" max="96" width="3.33203125" style="1" customWidth="1"/>
    <col min="97" max="97" width="18.6640625" style="1" customWidth="1"/>
    <col min="98" max="99" width="15.44140625" style="2" customWidth="1"/>
    <col min="100" max="101" width="10.33203125" style="2" customWidth="1"/>
    <col min="102" max="102" width="13" style="1" bestFit="1" customWidth="1"/>
    <col min="103" max="103" width="14.6640625" style="1" bestFit="1" customWidth="1"/>
    <col min="104" max="104" width="13.6640625" style="2" bestFit="1" customWidth="1"/>
    <col min="105" max="105" width="14.44140625" style="2" customWidth="1"/>
    <col min="106" max="106" width="3.33203125" style="1" customWidth="1"/>
    <col min="107" max="107" width="4" style="1" customWidth="1"/>
    <col min="108" max="108" width="3.33203125" style="1" customWidth="1"/>
    <col min="109" max="109" width="18.6640625" style="1" customWidth="1"/>
    <col min="110" max="111" width="15.44140625" style="2" customWidth="1"/>
    <col min="112" max="113" width="10.33203125" style="2" customWidth="1"/>
    <col min="114" max="114" width="13" style="1" bestFit="1" customWidth="1"/>
    <col min="115" max="115" width="14.6640625" style="1" bestFit="1" customWidth="1"/>
    <col min="116" max="116" width="13.6640625" style="2" bestFit="1" customWidth="1"/>
    <col min="117" max="117" width="14.44140625" style="2" customWidth="1"/>
    <col min="118" max="118" width="3.33203125" style="1" customWidth="1"/>
    <col min="119" max="119" width="4" style="1" customWidth="1"/>
    <col min="120" max="120" width="9.33203125" style="1"/>
    <col min="121" max="121" width="28.33203125" style="1" customWidth="1"/>
    <col min="122" max="122" width="9.33203125" style="1"/>
    <col min="123" max="123" width="10.44140625" style="1" customWidth="1"/>
    <col min="124" max="128" width="9.33203125" style="1"/>
    <col min="129" max="129" width="10.5546875" style="1" customWidth="1"/>
    <col min="130" max="133" width="9.33203125" style="1"/>
    <col min="134" max="134" width="10.44140625" style="1" customWidth="1"/>
    <col min="135" max="139" width="9.33203125" style="1"/>
    <col min="140" max="140" width="10.5546875" style="1" customWidth="1"/>
    <col min="141" max="144" width="9.33203125" style="1"/>
    <col min="145" max="145" width="10.44140625" style="1" customWidth="1"/>
    <col min="146" max="150" width="9.33203125" style="1"/>
    <col min="151" max="151" width="10.5546875" style="1" customWidth="1"/>
    <col min="152" max="155" width="9.33203125" style="1"/>
    <col min="156" max="156" width="10.44140625" style="1" customWidth="1"/>
    <col min="157" max="161" width="9.33203125" style="1"/>
    <col min="162" max="162" width="10.5546875" style="1" customWidth="1"/>
    <col min="163" max="166" width="9.33203125" style="1"/>
    <col min="167" max="167" width="10.44140625" style="1" customWidth="1"/>
    <col min="168" max="172" width="9.33203125" style="1"/>
    <col min="173" max="173" width="10.5546875" style="1" customWidth="1"/>
    <col min="174" max="177" width="9.33203125" style="1"/>
    <col min="178" max="178" width="10.44140625" style="1" customWidth="1"/>
    <col min="179" max="183" width="9.33203125" style="1"/>
    <col min="184" max="184" width="10.5546875" style="1" customWidth="1"/>
    <col min="185" max="188" width="9.33203125" style="1"/>
    <col min="189" max="189" width="10.44140625" style="1" customWidth="1"/>
    <col min="190" max="194" width="9.33203125" style="1"/>
    <col min="195" max="195" width="10.5546875" style="1" customWidth="1"/>
    <col min="196" max="198" width="9.33203125" style="1"/>
    <col min="199" max="199" width="19.44140625" style="1" customWidth="1"/>
    <col min="200" max="200" width="10.44140625" style="1" customWidth="1"/>
    <col min="201" max="205" width="9.33203125" style="1"/>
    <col min="206" max="206" width="10.5546875" style="1" customWidth="1"/>
    <col min="207" max="209" width="9.33203125" style="1"/>
    <col min="210" max="210" width="18.6640625" style="1" customWidth="1"/>
    <col min="211" max="211" width="10.44140625" style="1" customWidth="1"/>
    <col min="212" max="216" width="9.33203125" style="1"/>
    <col min="217" max="217" width="10.5546875" style="1" customWidth="1"/>
    <col min="218" max="16384" width="9.33203125" style="1"/>
  </cols>
  <sheetData>
    <row r="1" spans="1:204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5"/>
      <c r="BC1" s="25"/>
      <c r="BD1" s="26"/>
      <c r="BE1" s="26"/>
      <c r="BF1" s="25"/>
      <c r="BH1" s="25"/>
      <c r="BI1" s="25"/>
      <c r="BJ1" s="26"/>
      <c r="BK1" s="26"/>
      <c r="BL1" s="26"/>
      <c r="BM1" s="26"/>
      <c r="BN1" s="25"/>
      <c r="BO1" s="25"/>
      <c r="BP1" s="26"/>
      <c r="BQ1" s="26"/>
      <c r="BR1" s="25"/>
      <c r="BT1" s="25"/>
      <c r="BU1" s="25"/>
      <c r="BV1" s="26"/>
      <c r="BW1" s="26"/>
      <c r="BX1" s="26"/>
      <c r="BY1" s="26"/>
      <c r="BZ1" s="25"/>
      <c r="CA1" s="25"/>
      <c r="CB1" s="26"/>
      <c r="CC1" s="26"/>
      <c r="CD1" s="25"/>
      <c r="CF1" s="25"/>
      <c r="CG1" s="25"/>
      <c r="CH1" s="26"/>
      <c r="CI1" s="26"/>
      <c r="CJ1" s="26"/>
      <c r="CK1" s="26"/>
      <c r="CL1" s="25"/>
      <c r="CM1" s="25"/>
      <c r="CN1" s="26"/>
      <c r="CO1" s="26"/>
      <c r="CP1" s="25"/>
      <c r="CR1" s="25"/>
      <c r="CS1" s="25"/>
      <c r="CT1" s="26"/>
      <c r="CU1" s="26"/>
      <c r="CV1" s="26"/>
      <c r="CW1" s="26"/>
      <c r="CX1" s="25"/>
      <c r="CY1" s="25"/>
      <c r="CZ1" s="26"/>
      <c r="DA1" s="26"/>
      <c r="DB1" s="25"/>
      <c r="DD1" s="25"/>
      <c r="DE1" s="25"/>
      <c r="DF1" s="26"/>
      <c r="DG1" s="26"/>
      <c r="DH1" s="26"/>
      <c r="DI1" s="26"/>
      <c r="DJ1" s="25"/>
      <c r="DK1" s="25"/>
      <c r="DL1" s="26"/>
      <c r="DM1" s="26"/>
      <c r="DN1" s="25"/>
    </row>
    <row r="2" spans="1:204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10" t="s">
        <v>0</v>
      </c>
      <c r="AY2" s="810"/>
      <c r="AZ2" s="810"/>
      <c r="BA2" s="810"/>
      <c r="BB2" s="810"/>
      <c r="BC2" s="810"/>
      <c r="BD2" s="810"/>
      <c r="BE2" s="810"/>
      <c r="BF2" s="27"/>
      <c r="BH2" s="27"/>
      <c r="BI2" s="809" t="s">
        <v>0</v>
      </c>
      <c r="BJ2" s="809"/>
      <c r="BK2" s="809"/>
      <c r="BL2" s="809"/>
      <c r="BM2" s="809"/>
      <c r="BN2" s="809"/>
      <c r="BO2" s="809"/>
      <c r="BP2" s="809"/>
      <c r="BQ2" s="809"/>
      <c r="BR2" s="27"/>
      <c r="BT2" s="27"/>
      <c r="BU2" s="809" t="s">
        <v>0</v>
      </c>
      <c r="BV2" s="809"/>
      <c r="BW2" s="809"/>
      <c r="BX2" s="809"/>
      <c r="BY2" s="809"/>
      <c r="BZ2" s="809"/>
      <c r="CA2" s="809"/>
      <c r="CB2" s="809"/>
      <c r="CC2" s="809"/>
      <c r="CD2" s="27"/>
      <c r="CF2" s="27"/>
      <c r="CG2" s="809" t="s">
        <v>0</v>
      </c>
      <c r="CH2" s="809"/>
      <c r="CI2" s="809"/>
      <c r="CJ2" s="809"/>
      <c r="CK2" s="809"/>
      <c r="CL2" s="809"/>
      <c r="CM2" s="809"/>
      <c r="CN2" s="809"/>
      <c r="CO2" s="809"/>
      <c r="CP2" s="27"/>
      <c r="CR2" s="27"/>
      <c r="CS2" s="809" t="s">
        <v>0</v>
      </c>
      <c r="CT2" s="809"/>
      <c r="CU2" s="809"/>
      <c r="CV2" s="809"/>
      <c r="CW2" s="809"/>
      <c r="CX2" s="809"/>
      <c r="CY2" s="809"/>
      <c r="CZ2" s="809"/>
      <c r="DA2" s="809"/>
      <c r="DB2" s="27"/>
      <c r="DD2" s="27"/>
      <c r="DE2" s="809" t="s">
        <v>0</v>
      </c>
      <c r="DF2" s="809"/>
      <c r="DG2" s="809"/>
      <c r="DH2" s="809"/>
      <c r="DI2" s="809"/>
      <c r="DJ2" s="809"/>
      <c r="DK2" s="809"/>
      <c r="DL2" s="809"/>
      <c r="DM2" s="809"/>
      <c r="DN2" s="27"/>
    </row>
    <row r="3" spans="1:204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8" t="s">
        <v>1</v>
      </c>
      <c r="AY3" s="808"/>
      <c r="AZ3" s="808"/>
      <c r="BA3" s="808"/>
      <c r="BB3" s="808"/>
      <c r="BC3" s="808"/>
      <c r="BD3" s="808"/>
      <c r="BE3" s="808"/>
      <c r="BF3" s="12"/>
      <c r="BH3" s="12"/>
      <c r="BI3" s="807" t="s">
        <v>1</v>
      </c>
      <c r="BJ3" s="807"/>
      <c r="BK3" s="807"/>
      <c r="BL3" s="807"/>
      <c r="BM3" s="807"/>
      <c r="BN3" s="807"/>
      <c r="BO3" s="807"/>
      <c r="BP3" s="807"/>
      <c r="BQ3" s="807"/>
      <c r="BR3" s="12"/>
      <c r="BT3" s="12"/>
      <c r="BU3" s="807" t="s">
        <v>1</v>
      </c>
      <c r="BV3" s="807"/>
      <c r="BW3" s="807"/>
      <c r="BX3" s="807"/>
      <c r="BY3" s="807"/>
      <c r="BZ3" s="807"/>
      <c r="CA3" s="807"/>
      <c r="CB3" s="807"/>
      <c r="CC3" s="807"/>
      <c r="CD3" s="12"/>
      <c r="CF3" s="12"/>
      <c r="CG3" s="807" t="s">
        <v>1</v>
      </c>
      <c r="CH3" s="807"/>
      <c r="CI3" s="807"/>
      <c r="CJ3" s="807"/>
      <c r="CK3" s="807"/>
      <c r="CL3" s="807"/>
      <c r="CM3" s="807"/>
      <c r="CN3" s="807"/>
      <c r="CO3" s="807"/>
      <c r="CP3" s="12"/>
      <c r="CR3" s="12"/>
      <c r="CS3" s="807" t="s">
        <v>1</v>
      </c>
      <c r="CT3" s="807"/>
      <c r="CU3" s="807"/>
      <c r="CV3" s="807"/>
      <c r="CW3" s="807"/>
      <c r="CX3" s="807"/>
      <c r="CY3" s="807"/>
      <c r="CZ3" s="807"/>
      <c r="DA3" s="807"/>
      <c r="DB3" s="12"/>
      <c r="DD3" s="12"/>
      <c r="DE3" s="807" t="s">
        <v>1</v>
      </c>
      <c r="DF3" s="807"/>
      <c r="DG3" s="807"/>
      <c r="DH3" s="807"/>
      <c r="DI3" s="807"/>
      <c r="DJ3" s="807"/>
      <c r="DK3" s="807"/>
      <c r="DL3" s="807"/>
      <c r="DM3" s="807"/>
      <c r="DN3" s="12"/>
    </row>
    <row r="4" spans="1:204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666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6" t="s">
        <v>24</v>
      </c>
      <c r="AY4" s="806"/>
      <c r="AZ4" s="806"/>
      <c r="BA4" s="806"/>
      <c r="BB4" s="806"/>
      <c r="BC4" s="806"/>
      <c r="BD4" s="806"/>
      <c r="BE4" s="806"/>
      <c r="BF4" s="12"/>
      <c r="BH4" s="12"/>
      <c r="BI4" s="805" t="s">
        <v>666</v>
      </c>
      <c r="BJ4" s="805"/>
      <c r="BK4" s="805"/>
      <c r="BL4" s="805"/>
      <c r="BM4" s="805"/>
      <c r="BN4" s="805"/>
      <c r="BO4" s="805"/>
      <c r="BP4" s="805"/>
      <c r="BQ4" s="805"/>
      <c r="BR4" s="12"/>
      <c r="BT4" s="12"/>
      <c r="BU4" s="805" t="s">
        <v>666</v>
      </c>
      <c r="BV4" s="805"/>
      <c r="BW4" s="805"/>
      <c r="BX4" s="805"/>
      <c r="BY4" s="805"/>
      <c r="BZ4" s="805"/>
      <c r="CA4" s="805"/>
      <c r="CB4" s="805"/>
      <c r="CC4" s="805"/>
      <c r="CD4" s="12"/>
      <c r="CF4" s="12"/>
      <c r="CG4" s="805" t="s">
        <v>666</v>
      </c>
      <c r="CH4" s="805"/>
      <c r="CI4" s="805"/>
      <c r="CJ4" s="805"/>
      <c r="CK4" s="805"/>
      <c r="CL4" s="805"/>
      <c r="CM4" s="805"/>
      <c r="CN4" s="805"/>
      <c r="CO4" s="805"/>
      <c r="CP4" s="12"/>
      <c r="CR4" s="12"/>
      <c r="CS4" s="805" t="s">
        <v>666</v>
      </c>
      <c r="CT4" s="805"/>
      <c r="CU4" s="805"/>
      <c r="CV4" s="805"/>
      <c r="CW4" s="805"/>
      <c r="CX4" s="805"/>
      <c r="CY4" s="805"/>
      <c r="CZ4" s="805"/>
      <c r="DA4" s="805"/>
      <c r="DB4" s="12"/>
      <c r="DD4" s="12"/>
      <c r="DE4" s="805" t="s">
        <v>666</v>
      </c>
      <c r="DF4" s="805"/>
      <c r="DG4" s="805"/>
      <c r="DH4" s="805"/>
      <c r="DI4" s="805"/>
      <c r="DJ4" s="805"/>
      <c r="DK4" s="805"/>
      <c r="DL4" s="805"/>
      <c r="DM4" s="805"/>
      <c r="DN4" s="12"/>
    </row>
    <row r="5" spans="1:204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6" t="s">
        <v>9</v>
      </c>
      <c r="AY5" s="806"/>
      <c r="AZ5" s="806"/>
      <c r="BA5" s="806"/>
      <c r="BB5" s="806"/>
      <c r="BC5" s="806"/>
      <c r="BD5" s="806"/>
      <c r="BE5" s="806"/>
      <c r="BF5" s="12"/>
      <c r="BH5" s="12"/>
      <c r="BI5" s="805" t="s">
        <v>336</v>
      </c>
      <c r="BJ5" s="805"/>
      <c r="BK5" s="805"/>
      <c r="BL5" s="805"/>
      <c r="BM5" s="805"/>
      <c r="BN5" s="805"/>
      <c r="BO5" s="805"/>
      <c r="BP5" s="805"/>
      <c r="BQ5" s="805"/>
      <c r="BR5" s="12"/>
      <c r="BT5" s="12"/>
      <c r="BU5" s="805" t="s">
        <v>336</v>
      </c>
      <c r="BV5" s="805"/>
      <c r="BW5" s="805"/>
      <c r="BX5" s="805"/>
      <c r="BY5" s="805"/>
      <c r="BZ5" s="805"/>
      <c r="CA5" s="805"/>
      <c r="CB5" s="805"/>
      <c r="CC5" s="805"/>
      <c r="CD5" s="12"/>
      <c r="CF5" s="12"/>
      <c r="CG5" s="805" t="s">
        <v>336</v>
      </c>
      <c r="CH5" s="805"/>
      <c r="CI5" s="805"/>
      <c r="CJ5" s="805"/>
      <c r="CK5" s="805"/>
      <c r="CL5" s="805"/>
      <c r="CM5" s="805"/>
      <c r="CN5" s="805"/>
      <c r="CO5" s="805"/>
      <c r="CP5" s="12"/>
      <c r="CR5" s="12"/>
      <c r="CS5" s="805" t="s">
        <v>336</v>
      </c>
      <c r="CT5" s="805"/>
      <c r="CU5" s="805"/>
      <c r="CV5" s="805"/>
      <c r="CW5" s="805"/>
      <c r="CX5" s="805"/>
      <c r="CY5" s="805"/>
      <c r="CZ5" s="805"/>
      <c r="DA5" s="805"/>
      <c r="DB5" s="12"/>
      <c r="DD5" s="12"/>
      <c r="DE5" s="805" t="s">
        <v>336</v>
      </c>
      <c r="DF5" s="805"/>
      <c r="DG5" s="805"/>
      <c r="DH5" s="805"/>
      <c r="DI5" s="805"/>
      <c r="DJ5" s="805"/>
      <c r="DK5" s="805"/>
      <c r="DL5" s="805"/>
      <c r="DM5" s="805"/>
      <c r="DN5" s="12"/>
    </row>
    <row r="6" spans="1:204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3" t="s">
        <v>76</v>
      </c>
      <c r="AY6" s="803"/>
      <c r="AZ6" s="803"/>
      <c r="BA6" s="803"/>
      <c r="BB6" s="803"/>
      <c r="BC6" s="803"/>
      <c r="BD6" s="803"/>
      <c r="BE6" s="803"/>
      <c r="BF6" s="12"/>
      <c r="BH6" s="12"/>
      <c r="BI6" s="802" t="str">
        <f>PreK!$B$6</f>
        <v>as of August 1, 2024</v>
      </c>
      <c r="BJ6" s="802"/>
      <c r="BK6" s="802"/>
      <c r="BL6" s="802"/>
      <c r="BM6" s="802"/>
      <c r="BN6" s="802"/>
      <c r="BO6" s="802"/>
      <c r="BP6" s="802"/>
      <c r="BQ6" s="802"/>
      <c r="BR6" s="12"/>
      <c r="BT6" s="12"/>
      <c r="BU6" s="802" t="str">
        <f>PreK!$B$6</f>
        <v>as of August 1, 2024</v>
      </c>
      <c r="BV6" s="802"/>
      <c r="BW6" s="802"/>
      <c r="BX6" s="802"/>
      <c r="BY6" s="802"/>
      <c r="BZ6" s="802"/>
      <c r="CA6" s="802"/>
      <c r="CB6" s="802"/>
      <c r="CC6" s="802"/>
      <c r="CD6" s="12"/>
      <c r="CF6" s="12"/>
      <c r="CG6" s="802" t="str">
        <f>PreK!$B$6</f>
        <v>as of August 1, 2024</v>
      </c>
      <c r="CH6" s="802"/>
      <c r="CI6" s="802"/>
      <c r="CJ6" s="802"/>
      <c r="CK6" s="802"/>
      <c r="CL6" s="802"/>
      <c r="CM6" s="802"/>
      <c r="CN6" s="802"/>
      <c r="CO6" s="802"/>
      <c r="CP6" s="12"/>
      <c r="CR6" s="12"/>
      <c r="CS6" s="802" t="str">
        <f>PreK!$B$6</f>
        <v>as of August 1, 2024</v>
      </c>
      <c r="CT6" s="802"/>
      <c r="CU6" s="802"/>
      <c r="CV6" s="802"/>
      <c r="CW6" s="802"/>
      <c r="CX6" s="802"/>
      <c r="CY6" s="802"/>
      <c r="CZ6" s="802"/>
      <c r="DA6" s="802"/>
      <c r="DB6" s="12"/>
      <c r="DD6" s="12"/>
      <c r="DE6" s="802" t="str">
        <f>PreK!$B$6</f>
        <v>as of August 1, 2024</v>
      </c>
      <c r="DF6" s="802"/>
      <c r="DG6" s="802"/>
      <c r="DH6" s="802"/>
      <c r="DI6" s="802"/>
      <c r="DJ6" s="802"/>
      <c r="DK6" s="802"/>
      <c r="DL6" s="802"/>
      <c r="DM6" s="802"/>
      <c r="DN6" s="12"/>
    </row>
    <row r="7" spans="1:204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23"/>
      <c r="BC7" s="23"/>
      <c r="BD7" s="8"/>
      <c r="BE7" s="8"/>
      <c r="BF7" s="12"/>
      <c r="BH7" s="12"/>
      <c r="BI7" s="23"/>
      <c r="BJ7" s="8"/>
      <c r="BK7" s="8"/>
      <c r="BL7" s="8"/>
      <c r="BM7" s="8"/>
      <c r="BN7" s="23"/>
      <c r="BO7" s="23"/>
      <c r="BP7" s="8"/>
      <c r="BQ7" s="8"/>
      <c r="BR7" s="12"/>
      <c r="BT7" s="12"/>
      <c r="BU7" s="23"/>
      <c r="BV7" s="8"/>
      <c r="BW7" s="8"/>
      <c r="BX7" s="8"/>
      <c r="BY7" s="8"/>
      <c r="BZ7" s="23"/>
      <c r="CA7" s="23"/>
      <c r="CB7" s="8"/>
      <c r="CC7" s="8"/>
      <c r="CD7" s="12"/>
      <c r="CF7" s="12"/>
      <c r="CG7" s="23"/>
      <c r="CH7" s="8"/>
      <c r="CI7" s="8"/>
      <c r="CJ7" s="8"/>
      <c r="CK7" s="8"/>
      <c r="CL7" s="23"/>
      <c r="CM7" s="23"/>
      <c r="CN7" s="8"/>
      <c r="CO7" s="8"/>
      <c r="CP7" s="12"/>
      <c r="CR7" s="12"/>
      <c r="CS7" s="23"/>
      <c r="CT7" s="8"/>
      <c r="CU7" s="8"/>
      <c r="CV7" s="8"/>
      <c r="CW7" s="8"/>
      <c r="CX7" s="23"/>
      <c r="CY7" s="23"/>
      <c r="CZ7" s="8"/>
      <c r="DA7" s="8"/>
      <c r="DB7" s="12"/>
      <c r="DD7" s="12"/>
      <c r="DE7" s="23"/>
      <c r="DF7" s="8"/>
      <c r="DG7" s="8"/>
      <c r="DH7" s="8"/>
      <c r="DI7" s="8"/>
      <c r="DJ7" s="23"/>
      <c r="DK7" s="23"/>
      <c r="DL7" s="8"/>
      <c r="DM7" s="8"/>
      <c r="DN7" s="12"/>
    </row>
    <row r="8" spans="1:204" s="4" customFormat="1" ht="21" x14ac:dyDescent="0.3">
      <c r="A8" s="12"/>
      <c r="B8" s="140" t="s">
        <v>3</v>
      </c>
      <c r="C8" s="266" t="s">
        <v>374</v>
      </c>
      <c r="D8" s="142"/>
      <c r="E8" s="140"/>
      <c r="F8" s="154"/>
      <c r="G8" s="140" t="s">
        <v>4</v>
      </c>
      <c r="H8" s="298" t="s">
        <v>359</v>
      </c>
      <c r="I8" s="142"/>
      <c r="J8" s="142"/>
      <c r="K8" s="12"/>
      <c r="M8" s="12"/>
      <c r="N8" s="140" t="s">
        <v>3</v>
      </c>
      <c r="O8" s="266" t="s">
        <v>39</v>
      </c>
      <c r="P8" s="142"/>
      <c r="Q8" s="140"/>
      <c r="R8" s="154"/>
      <c r="S8" s="140" t="s">
        <v>4</v>
      </c>
      <c r="T8" s="298" t="s">
        <v>359</v>
      </c>
      <c r="U8" s="142"/>
      <c r="V8" s="142"/>
      <c r="W8" s="12"/>
      <c r="Y8" s="12"/>
      <c r="Z8" s="140" t="s">
        <v>3</v>
      </c>
      <c r="AA8" s="266" t="s">
        <v>40</v>
      </c>
      <c r="AB8" s="142"/>
      <c r="AC8" s="140"/>
      <c r="AD8" s="154"/>
      <c r="AE8" s="140" t="s">
        <v>4</v>
      </c>
      <c r="AF8" s="298" t="s">
        <v>359</v>
      </c>
      <c r="AG8" s="142"/>
      <c r="AH8" s="142"/>
      <c r="AI8" s="12"/>
      <c r="AK8" s="12"/>
      <c r="AL8" s="140" t="s">
        <v>3</v>
      </c>
      <c r="AM8" s="266" t="s">
        <v>44</v>
      </c>
      <c r="AN8" s="142"/>
      <c r="AO8" s="140"/>
      <c r="AP8" s="154"/>
      <c r="AQ8" s="140" t="s">
        <v>4</v>
      </c>
      <c r="AR8" s="298" t="s">
        <v>359</v>
      </c>
      <c r="AS8" s="142"/>
      <c r="AT8" s="142"/>
      <c r="AU8" s="12"/>
      <c r="AW8" s="12"/>
      <c r="AX8" s="29" t="s">
        <v>3</v>
      </c>
      <c r="AY8" s="31" t="s">
        <v>77</v>
      </c>
      <c r="AZ8" s="30"/>
      <c r="BA8" s="30"/>
      <c r="BB8" s="32"/>
      <c r="BC8" s="32"/>
      <c r="BD8" s="30"/>
      <c r="BE8" s="30"/>
      <c r="BF8" s="12"/>
      <c r="BH8" s="12"/>
      <c r="BI8" s="140" t="s">
        <v>3</v>
      </c>
      <c r="BJ8" s="266" t="s">
        <v>45</v>
      </c>
      <c r="BK8" s="142"/>
      <c r="BL8" s="140"/>
      <c r="BM8" s="154"/>
      <c r="BN8" s="140" t="s">
        <v>4</v>
      </c>
      <c r="BO8" s="298" t="s">
        <v>359</v>
      </c>
      <c r="BP8" s="142"/>
      <c r="BQ8" s="142"/>
      <c r="BR8" s="12"/>
      <c r="BT8" s="12"/>
      <c r="BU8" s="140" t="s">
        <v>3</v>
      </c>
      <c r="BV8" s="266" t="s">
        <v>46</v>
      </c>
      <c r="BW8" s="142"/>
      <c r="BX8" s="140"/>
      <c r="BY8" s="154"/>
      <c r="BZ8" s="140" t="s">
        <v>4</v>
      </c>
      <c r="CA8" s="298" t="s">
        <v>359</v>
      </c>
      <c r="CB8" s="142"/>
      <c r="CC8" s="142"/>
      <c r="CD8" s="12"/>
      <c r="CF8" s="12"/>
      <c r="CG8" s="140" t="s">
        <v>3</v>
      </c>
      <c r="CH8" s="266" t="s">
        <v>42</v>
      </c>
      <c r="CI8" s="142"/>
      <c r="CJ8" s="140"/>
      <c r="CK8" s="154"/>
      <c r="CL8" s="140" t="s">
        <v>4</v>
      </c>
      <c r="CM8" s="298" t="s">
        <v>359</v>
      </c>
      <c r="CN8" s="142"/>
      <c r="CO8" s="142"/>
      <c r="CP8" s="12"/>
      <c r="CR8" s="12"/>
      <c r="CS8" s="140" t="s">
        <v>3</v>
      </c>
      <c r="CT8" s="266" t="s">
        <v>43</v>
      </c>
      <c r="CU8" s="142"/>
      <c r="CV8" s="140"/>
      <c r="CW8" s="154"/>
      <c r="CX8" s="140" t="s">
        <v>4</v>
      </c>
      <c r="CY8" s="298" t="s">
        <v>359</v>
      </c>
      <c r="CZ8" s="142"/>
      <c r="DA8" s="142"/>
      <c r="DB8" s="12"/>
      <c r="DD8" s="12"/>
      <c r="DE8" s="140" t="s">
        <v>3</v>
      </c>
      <c r="DF8" s="266" t="s">
        <v>122</v>
      </c>
      <c r="DG8" s="142"/>
      <c r="DH8" s="140"/>
      <c r="DI8" s="154"/>
      <c r="DJ8" s="140" t="s">
        <v>4</v>
      </c>
      <c r="DK8" s="298" t="s">
        <v>359</v>
      </c>
      <c r="DL8" s="142"/>
      <c r="DM8" s="142"/>
      <c r="DN8" s="12"/>
    </row>
    <row r="9" spans="1:204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D9" s="8"/>
      <c r="BE9" s="8"/>
      <c r="BF9" s="12"/>
      <c r="BH9" s="12"/>
      <c r="BI9" s="7"/>
      <c r="BJ9" s="8"/>
      <c r="BK9" s="8"/>
      <c r="BL9" s="8"/>
      <c r="BM9" s="8"/>
      <c r="BP9" s="8"/>
      <c r="BQ9" s="8"/>
      <c r="BR9" s="12"/>
      <c r="BT9" s="12"/>
      <c r="BU9" s="7"/>
      <c r="BV9" s="8"/>
      <c r="BW9" s="8"/>
      <c r="BX9" s="8"/>
      <c r="BY9" s="8"/>
      <c r="CB9" s="8"/>
      <c r="CC9" s="8"/>
      <c r="CD9" s="12"/>
      <c r="CF9" s="12"/>
      <c r="CG9" s="7"/>
      <c r="CH9" s="8"/>
      <c r="CI9" s="8"/>
      <c r="CJ9" s="8"/>
      <c r="CK9" s="8"/>
      <c r="CN9" s="8"/>
      <c r="CO9" s="8"/>
      <c r="CP9" s="12"/>
      <c r="CR9" s="12"/>
      <c r="CS9" s="7"/>
      <c r="CT9" s="8"/>
      <c r="CU9" s="8"/>
      <c r="CV9" s="8"/>
      <c r="CW9" s="8"/>
      <c r="CZ9" s="8"/>
      <c r="DA9" s="8"/>
      <c r="DB9" s="12"/>
      <c r="DD9" s="12"/>
      <c r="DE9" s="7"/>
      <c r="DF9" s="8"/>
      <c r="DG9" s="8"/>
      <c r="DH9" s="8"/>
      <c r="DI9" s="8"/>
      <c r="DL9" s="8"/>
      <c r="DM9" s="8"/>
      <c r="DN9" s="12"/>
    </row>
    <row r="10" spans="1:204" s="4" customFormat="1" ht="18.75" customHeight="1" x14ac:dyDescent="0.3">
      <c r="A10" s="12"/>
      <c r="B10" s="261" t="s">
        <v>5</v>
      </c>
      <c r="C10" s="269">
        <v>35521.33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5000</v>
      </c>
      <c r="J10" s="800"/>
      <c r="K10" s="12"/>
      <c r="M10" s="12"/>
      <c r="N10" s="261" t="s">
        <v>5</v>
      </c>
      <c r="O10" s="269">
        <v>35521.33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6000</v>
      </c>
      <c r="V10" s="800"/>
      <c r="W10" s="12"/>
      <c r="Y10" s="12"/>
      <c r="Z10" s="261" t="s">
        <v>5</v>
      </c>
      <c r="AA10" s="269">
        <v>35521.33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5000</v>
      </c>
      <c r="AH10" s="800"/>
      <c r="AI10" s="12"/>
      <c r="AK10" s="12"/>
      <c r="AL10" s="261" t="s">
        <v>5</v>
      </c>
      <c r="AM10" s="269">
        <v>33523.94</v>
      </c>
      <c r="AN10" s="263" t="s">
        <v>341</v>
      </c>
      <c r="AO10" s="269"/>
      <c r="AP10" s="262"/>
      <c r="AQ10" s="801" t="s">
        <v>10</v>
      </c>
      <c r="AR10" s="801"/>
      <c r="AS10" s="800">
        <f>SUM(AR16:AR52)</f>
        <v>0</v>
      </c>
      <c r="AT10" s="800"/>
      <c r="AU10" s="12"/>
      <c r="AW10" s="12"/>
      <c r="AX10" s="7" t="s">
        <v>5</v>
      </c>
      <c r="AY10" s="10">
        <v>29923.94</v>
      </c>
      <c r="AZ10" s="11" t="s">
        <v>25</v>
      </c>
      <c r="BA10" s="10"/>
      <c r="BB10" s="804" t="s">
        <v>10</v>
      </c>
      <c r="BC10" s="804"/>
      <c r="BD10" s="800">
        <f>SUM(BC16:BC38)</f>
        <v>0</v>
      </c>
      <c r="BE10" s="800"/>
      <c r="BF10" s="12"/>
      <c r="BH10" s="12"/>
      <c r="BI10" s="261" t="s">
        <v>5</v>
      </c>
      <c r="BJ10" s="269">
        <v>35521.33</v>
      </c>
      <c r="BK10" s="263" t="s">
        <v>341</v>
      </c>
      <c r="BL10" s="269"/>
      <c r="BM10" s="262"/>
      <c r="BN10" s="801" t="s">
        <v>10</v>
      </c>
      <c r="BO10" s="801"/>
      <c r="BP10" s="800">
        <f>SUM(BO16:BO52)</f>
        <v>3000</v>
      </c>
      <c r="BQ10" s="800"/>
      <c r="BR10" s="12"/>
      <c r="BT10" s="12"/>
      <c r="BU10" s="261" t="s">
        <v>5</v>
      </c>
      <c r="BV10" s="269">
        <v>35521.33</v>
      </c>
      <c r="BW10" s="263" t="s">
        <v>341</v>
      </c>
      <c r="BX10" s="269"/>
      <c r="BY10" s="262"/>
      <c r="BZ10" s="801" t="s">
        <v>10</v>
      </c>
      <c r="CA10" s="801"/>
      <c r="CB10" s="800">
        <f>SUM(CA16:CA52)</f>
        <v>13239</v>
      </c>
      <c r="CC10" s="800"/>
      <c r="CD10" s="12"/>
      <c r="CF10" s="12"/>
      <c r="CG10" s="261" t="s">
        <v>5</v>
      </c>
      <c r="CH10" s="269">
        <v>35521.33</v>
      </c>
      <c r="CI10" s="263" t="s">
        <v>341</v>
      </c>
      <c r="CJ10" s="269"/>
      <c r="CK10" s="262"/>
      <c r="CL10" s="801" t="s">
        <v>10</v>
      </c>
      <c r="CM10" s="801"/>
      <c r="CN10" s="800">
        <f>SUM(CM16:CM52)</f>
        <v>13239</v>
      </c>
      <c r="CO10" s="800"/>
      <c r="CP10" s="12"/>
      <c r="CR10" s="12"/>
      <c r="CS10" s="261" t="s">
        <v>5</v>
      </c>
      <c r="CT10" s="269">
        <v>34522.629999999997</v>
      </c>
      <c r="CU10" s="263" t="s">
        <v>341</v>
      </c>
      <c r="CV10" s="269"/>
      <c r="CW10" s="262"/>
      <c r="CX10" s="801" t="s">
        <v>10</v>
      </c>
      <c r="CY10" s="801"/>
      <c r="CZ10" s="800">
        <f>SUM(CY16:CY52)</f>
        <v>6000</v>
      </c>
      <c r="DA10" s="800"/>
      <c r="DB10" s="12"/>
      <c r="DD10" s="12"/>
      <c r="DE10" s="261" t="s">
        <v>5</v>
      </c>
      <c r="DF10" s="269">
        <v>35521.33</v>
      </c>
      <c r="DG10" s="263" t="s">
        <v>341</v>
      </c>
      <c r="DH10" s="269"/>
      <c r="DI10" s="262"/>
      <c r="DJ10" s="801" t="s">
        <v>10</v>
      </c>
      <c r="DK10" s="801"/>
      <c r="DL10" s="800">
        <f>SUM(DK16:DK52)</f>
        <v>0</v>
      </c>
      <c r="DM10" s="800"/>
      <c r="DN10" s="12"/>
      <c r="DQ10" s="14">
        <f>U10+AG10+AS10+BP10+CB10+CN10+CZ10+DL10+I10</f>
        <v>51478</v>
      </c>
    </row>
    <row r="11" spans="1:204" s="4" customFormat="1" ht="18.75" customHeight="1" x14ac:dyDescent="0.3">
      <c r="A11" s="12"/>
      <c r="B11" s="261" t="s">
        <v>6</v>
      </c>
      <c r="C11" s="269">
        <v>7239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7239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7239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>
        <v>7239</v>
      </c>
      <c r="AN11" s="263" t="s">
        <v>26</v>
      </c>
      <c r="AO11" s="269"/>
      <c r="AP11" s="262"/>
      <c r="AQ11" s="801"/>
      <c r="AR11" s="801"/>
      <c r="AS11" s="800"/>
      <c r="AT11" s="800"/>
      <c r="AU11" s="12"/>
      <c r="AW11" s="12"/>
      <c r="AX11" s="7" t="s">
        <v>6</v>
      </c>
      <c r="AY11" s="10">
        <v>3011</v>
      </c>
      <c r="AZ11" s="11" t="s">
        <v>26</v>
      </c>
      <c r="BA11" s="10"/>
      <c r="BB11" s="804"/>
      <c r="BC11" s="804"/>
      <c r="BD11" s="800"/>
      <c r="BE11" s="800"/>
      <c r="BF11" s="12"/>
      <c r="BH11" s="12"/>
      <c r="BI11" s="261" t="s">
        <v>6</v>
      </c>
      <c r="BJ11" s="269">
        <v>7239</v>
      </c>
      <c r="BK11" s="263" t="s">
        <v>26</v>
      </c>
      <c r="BL11" s="269"/>
      <c r="BM11" s="262"/>
      <c r="BN11" s="801"/>
      <c r="BO11" s="801"/>
      <c r="BP11" s="800"/>
      <c r="BQ11" s="800"/>
      <c r="BR11" s="12"/>
      <c r="BT11" s="12"/>
      <c r="BU11" s="261" t="s">
        <v>6</v>
      </c>
      <c r="BV11" s="269">
        <v>7239</v>
      </c>
      <c r="BW11" s="263" t="s">
        <v>26</v>
      </c>
      <c r="BX11" s="269"/>
      <c r="BY11" s="262"/>
      <c r="BZ11" s="801"/>
      <c r="CA11" s="801"/>
      <c r="CB11" s="800"/>
      <c r="CC11" s="800"/>
      <c r="CD11" s="12"/>
      <c r="CF11" s="12"/>
      <c r="CG11" s="261" t="s">
        <v>6</v>
      </c>
      <c r="CH11" s="269">
        <v>7239</v>
      </c>
      <c r="CI11" s="263" t="s">
        <v>26</v>
      </c>
      <c r="CJ11" s="269"/>
      <c r="CK11" s="262"/>
      <c r="CL11" s="801"/>
      <c r="CM11" s="801"/>
      <c r="CN11" s="800"/>
      <c r="CO11" s="800"/>
      <c r="CP11" s="12"/>
      <c r="CR11" s="12"/>
      <c r="CS11" s="261" t="s">
        <v>6</v>
      </c>
      <c r="CT11" s="269">
        <v>7239</v>
      </c>
      <c r="CU11" s="263" t="s">
        <v>26</v>
      </c>
      <c r="CV11" s="269"/>
      <c r="CW11" s="262"/>
      <c r="CX11" s="801"/>
      <c r="CY11" s="801"/>
      <c r="CZ11" s="800"/>
      <c r="DA11" s="800"/>
      <c r="DB11" s="12"/>
      <c r="DD11" s="12"/>
      <c r="DE11" s="261" t="s">
        <v>6</v>
      </c>
      <c r="DF11" s="269">
        <v>7239</v>
      </c>
      <c r="DG11" s="263" t="s">
        <v>26</v>
      </c>
      <c r="DH11" s="269"/>
      <c r="DI11" s="262"/>
      <c r="DJ11" s="801"/>
      <c r="DK11" s="801"/>
      <c r="DL11" s="800"/>
      <c r="DM11" s="800"/>
      <c r="DN11" s="12"/>
      <c r="DQ11" s="9"/>
    </row>
    <row r="12" spans="1:204" s="4" customFormat="1" ht="18.75" customHeight="1" x14ac:dyDescent="0.3">
      <c r="A12" s="12"/>
      <c r="B12" s="261" t="s">
        <v>21</v>
      </c>
      <c r="C12" s="269">
        <f>SUM(I16:I52)</f>
        <v>0</v>
      </c>
      <c r="D12" s="263"/>
      <c r="E12" s="269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3"/>
      <c r="Q12" s="269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3"/>
      <c r="AC12" s="269"/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261" t="s">
        <v>21</v>
      </c>
      <c r="AM12" s="269">
        <f>SUM(AS16:AS52)</f>
        <v>0</v>
      </c>
      <c r="AN12" s="263"/>
      <c r="AO12" s="269"/>
      <c r="AP12" s="264"/>
      <c r="AQ12" s="812" t="s">
        <v>461</v>
      </c>
      <c r="AR12" s="812"/>
      <c r="AS12" s="811" t="s">
        <v>462</v>
      </c>
      <c r="AT12" s="811"/>
      <c r="AU12" s="12"/>
      <c r="AW12" s="12"/>
      <c r="AX12" s="7" t="s">
        <v>21</v>
      </c>
      <c r="AY12" s="10">
        <f>SUM(BD16:BD38)</f>
        <v>0</v>
      </c>
      <c r="AZ12" s="8"/>
      <c r="BA12" s="8"/>
      <c r="BD12" s="8"/>
      <c r="BE12" s="8"/>
      <c r="BF12" s="12"/>
      <c r="BH12" s="12"/>
      <c r="BI12" s="261" t="s">
        <v>21</v>
      </c>
      <c r="BJ12" s="269">
        <f>SUM(BP16:BP52)</f>
        <v>0</v>
      </c>
      <c r="BK12" s="263"/>
      <c r="BL12" s="269"/>
      <c r="BM12" s="264"/>
      <c r="BN12" s="812" t="s">
        <v>461</v>
      </c>
      <c r="BO12" s="812"/>
      <c r="BP12" s="811" t="s">
        <v>462</v>
      </c>
      <c r="BQ12" s="811"/>
      <c r="BR12" s="12"/>
      <c r="BT12" s="12"/>
      <c r="BU12" s="261" t="s">
        <v>21</v>
      </c>
      <c r="BV12" s="269">
        <f>SUM(CB16:CB52)</f>
        <v>0</v>
      </c>
      <c r="BW12" s="263"/>
      <c r="BX12" s="269"/>
      <c r="BY12" s="264"/>
      <c r="BZ12" s="812" t="s">
        <v>461</v>
      </c>
      <c r="CA12" s="812"/>
      <c r="CB12" s="811" t="s">
        <v>462</v>
      </c>
      <c r="CC12" s="811"/>
      <c r="CD12" s="12"/>
      <c r="CF12" s="12"/>
      <c r="CG12" s="261" t="s">
        <v>21</v>
      </c>
      <c r="CH12" s="269">
        <f>SUM(CN16:CN52)</f>
        <v>0</v>
      </c>
      <c r="CI12" s="263"/>
      <c r="CJ12" s="269"/>
      <c r="CK12" s="264"/>
      <c r="CL12" s="812" t="s">
        <v>461</v>
      </c>
      <c r="CM12" s="812"/>
      <c r="CN12" s="811" t="s">
        <v>462</v>
      </c>
      <c r="CO12" s="811"/>
      <c r="CP12" s="12"/>
      <c r="CR12" s="12"/>
      <c r="CS12" s="261" t="s">
        <v>21</v>
      </c>
      <c r="CT12" s="269">
        <f>SUM(CZ16:CZ52)</f>
        <v>0</v>
      </c>
      <c r="CU12" s="263"/>
      <c r="CV12" s="269"/>
      <c r="CW12" s="264"/>
      <c r="CX12" s="812" t="s">
        <v>461</v>
      </c>
      <c r="CY12" s="812"/>
      <c r="CZ12" s="811" t="s">
        <v>462</v>
      </c>
      <c r="DA12" s="811"/>
      <c r="DB12" s="12"/>
      <c r="DD12" s="12"/>
      <c r="DE12" s="261" t="s">
        <v>21</v>
      </c>
      <c r="DF12" s="269">
        <f>SUM(DL16:DL52)</f>
        <v>0</v>
      </c>
      <c r="DG12" s="263"/>
      <c r="DH12" s="269"/>
      <c r="DI12" s="264"/>
      <c r="DJ12" s="812" t="s">
        <v>461</v>
      </c>
      <c r="DK12" s="812"/>
      <c r="DL12" s="811" t="s">
        <v>462</v>
      </c>
      <c r="DM12" s="811"/>
      <c r="DN12" s="12"/>
      <c r="DQ12" s="18">
        <f>O12+AA12+AM12+BJ12+BV12+CH12+CT12+DF12</f>
        <v>0</v>
      </c>
    </row>
    <row r="13" spans="1:204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  <c r="AK13" s="12"/>
      <c r="AL13" s="261"/>
      <c r="AM13" s="269"/>
      <c r="AN13" s="264"/>
      <c r="AO13" s="270"/>
      <c r="AP13" s="264"/>
      <c r="AQ13" s="265"/>
      <c r="AR13" s="265"/>
      <c r="AS13" s="795" t="str">
        <f>PreK!$I$13</f>
        <v>AUG. 5, 2024</v>
      </c>
      <c r="AT13" s="795"/>
      <c r="AU13" s="12"/>
      <c r="AW13" s="23"/>
      <c r="AX13" s="8"/>
      <c r="AY13" s="8"/>
      <c r="AZ13" s="13"/>
      <c r="BA13" s="13"/>
      <c r="BB13" s="23"/>
      <c r="BC13" s="23"/>
      <c r="BD13" s="8"/>
      <c r="BE13" s="8"/>
      <c r="BF13" s="12"/>
      <c r="BH13" s="12"/>
      <c r="BI13" s="261"/>
      <c r="BJ13" s="269"/>
      <c r="BK13" s="264"/>
      <c r="BL13" s="270"/>
      <c r="BM13" s="264"/>
      <c r="BN13" s="265"/>
      <c r="BO13" s="265"/>
      <c r="BP13" s="795" t="str">
        <f>PreK!$I$13</f>
        <v>AUG. 5, 2024</v>
      </c>
      <c r="BQ13" s="795"/>
      <c r="BR13" s="12"/>
      <c r="BT13" s="12"/>
      <c r="BU13" s="261"/>
      <c r="BV13" s="269"/>
      <c r="BW13" s="264"/>
      <c r="BX13" s="270"/>
      <c r="BY13" s="264"/>
      <c r="BZ13" s="265"/>
      <c r="CA13" s="265"/>
      <c r="CB13" s="795" t="str">
        <f>PreK!$I$13</f>
        <v>AUG. 5, 2024</v>
      </c>
      <c r="CC13" s="795"/>
      <c r="CD13" s="12"/>
      <c r="CF13" s="12"/>
      <c r="CG13" s="261"/>
      <c r="CH13" s="269"/>
      <c r="CI13" s="264"/>
      <c r="CJ13" s="270"/>
      <c r="CK13" s="264"/>
      <c r="CL13" s="265"/>
      <c r="CM13" s="265"/>
      <c r="CN13" s="795" t="str">
        <f>PreK!$I$13</f>
        <v>AUG. 5, 2024</v>
      </c>
      <c r="CO13" s="795"/>
      <c r="CP13" s="12"/>
      <c r="CR13" s="12"/>
      <c r="CS13" s="261"/>
      <c r="CT13" s="269"/>
      <c r="CU13" s="264"/>
      <c r="CV13" s="270"/>
      <c r="CW13" s="264"/>
      <c r="CX13" s="265"/>
      <c r="CY13" s="265"/>
      <c r="CZ13" s="795" t="str">
        <f>PreK!$I$13</f>
        <v>AUG. 5, 2024</v>
      </c>
      <c r="DA13" s="795"/>
      <c r="DB13" s="12"/>
      <c r="DD13" s="12"/>
      <c r="DE13" s="261"/>
      <c r="DF13" s="269"/>
      <c r="DG13" s="264"/>
      <c r="DH13" s="270"/>
      <c r="DI13" s="264"/>
      <c r="DJ13" s="265"/>
      <c r="DK13" s="265"/>
      <c r="DL13" s="795" t="str">
        <f>PreK!$I$13</f>
        <v>AUG. 5, 2024</v>
      </c>
      <c r="DM13" s="795"/>
      <c r="DN13" s="12"/>
    </row>
    <row r="14" spans="1:204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4" t="s">
        <v>7</v>
      </c>
      <c r="AY14" s="20" t="s">
        <v>12</v>
      </c>
      <c r="AZ14" s="22" t="s">
        <v>13</v>
      </c>
      <c r="BA14" s="22" t="s">
        <v>14</v>
      </c>
      <c r="BB14" s="24" t="s">
        <v>15</v>
      </c>
      <c r="BC14" s="5" t="s">
        <v>16</v>
      </c>
      <c r="BD14" s="22" t="s">
        <v>11</v>
      </c>
      <c r="BE14" s="3" t="s">
        <v>2</v>
      </c>
      <c r="BF14" s="12"/>
      <c r="BH14" s="12"/>
      <c r="BI14" s="258" t="s">
        <v>7</v>
      </c>
      <c r="BJ14" s="53" t="s">
        <v>12</v>
      </c>
      <c r="BK14" s="259" t="s">
        <v>13</v>
      </c>
      <c r="BL14" s="797" t="s">
        <v>14</v>
      </c>
      <c r="BM14" s="797"/>
      <c r="BN14" s="258" t="s">
        <v>342</v>
      </c>
      <c r="BO14" s="273" t="s">
        <v>16</v>
      </c>
      <c r="BP14" s="260" t="s">
        <v>97</v>
      </c>
      <c r="BQ14" s="271" t="s">
        <v>2</v>
      </c>
      <c r="BR14" s="12"/>
      <c r="BT14" s="12"/>
      <c r="BU14" s="258" t="s">
        <v>7</v>
      </c>
      <c r="BV14" s="53" t="s">
        <v>12</v>
      </c>
      <c r="BW14" s="259" t="s">
        <v>13</v>
      </c>
      <c r="BX14" s="797" t="s">
        <v>14</v>
      </c>
      <c r="BY14" s="797"/>
      <c r="BZ14" s="258" t="s">
        <v>342</v>
      </c>
      <c r="CA14" s="273" t="s">
        <v>16</v>
      </c>
      <c r="CB14" s="260" t="s">
        <v>97</v>
      </c>
      <c r="CC14" s="271" t="s">
        <v>2</v>
      </c>
      <c r="CD14" s="12"/>
      <c r="CF14" s="12"/>
      <c r="CG14" s="258" t="s">
        <v>7</v>
      </c>
      <c r="CH14" s="53" t="s">
        <v>12</v>
      </c>
      <c r="CI14" s="259" t="s">
        <v>13</v>
      </c>
      <c r="CJ14" s="797" t="s">
        <v>14</v>
      </c>
      <c r="CK14" s="797"/>
      <c r="CL14" s="258" t="s">
        <v>342</v>
      </c>
      <c r="CM14" s="273" t="s">
        <v>16</v>
      </c>
      <c r="CN14" s="260" t="s">
        <v>97</v>
      </c>
      <c r="CO14" s="271" t="s">
        <v>2</v>
      </c>
      <c r="CP14" s="12"/>
      <c r="CR14" s="12"/>
      <c r="CS14" s="258" t="s">
        <v>7</v>
      </c>
      <c r="CT14" s="53" t="s">
        <v>12</v>
      </c>
      <c r="CU14" s="259" t="s">
        <v>13</v>
      </c>
      <c r="CV14" s="797" t="s">
        <v>14</v>
      </c>
      <c r="CW14" s="797"/>
      <c r="CX14" s="258" t="s">
        <v>342</v>
      </c>
      <c r="CY14" s="273" t="s">
        <v>16</v>
      </c>
      <c r="CZ14" s="260" t="s">
        <v>97</v>
      </c>
      <c r="DA14" s="271" t="s">
        <v>2</v>
      </c>
      <c r="DB14" s="12"/>
      <c r="DD14" s="12"/>
      <c r="DE14" s="258" t="s">
        <v>7</v>
      </c>
      <c r="DF14" s="53" t="s">
        <v>12</v>
      </c>
      <c r="DG14" s="259" t="s">
        <v>13</v>
      </c>
      <c r="DH14" s="797" t="s">
        <v>14</v>
      </c>
      <c r="DI14" s="797"/>
      <c r="DJ14" s="258" t="s">
        <v>342</v>
      </c>
      <c r="DK14" s="273" t="s">
        <v>16</v>
      </c>
      <c r="DL14" s="260" t="s">
        <v>97</v>
      </c>
      <c r="DM14" s="271" t="s">
        <v>2</v>
      </c>
      <c r="DN14" s="12"/>
      <c r="DQ14" s="126">
        <v>1947.394</v>
      </c>
    </row>
    <row r="15" spans="1:204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23"/>
      <c r="BC15" s="23"/>
      <c r="BD15" s="8"/>
      <c r="BE15" s="8"/>
      <c r="BF15" s="12"/>
      <c r="BH15" s="12"/>
      <c r="BI15" s="23"/>
      <c r="BJ15" s="8"/>
      <c r="BK15" s="8"/>
      <c r="BL15" s="8"/>
      <c r="BM15" s="8"/>
      <c r="BN15" s="23"/>
      <c r="BO15" s="274"/>
      <c r="BP15" s="8"/>
      <c r="BQ15" s="8"/>
      <c r="BR15" s="12"/>
      <c r="BT15" s="12"/>
      <c r="BU15" s="23"/>
      <c r="BV15" s="8"/>
      <c r="BW15" s="8"/>
      <c r="BX15" s="8"/>
      <c r="BY15" s="8"/>
      <c r="BZ15" s="23"/>
      <c r="CA15" s="274"/>
      <c r="CB15" s="8"/>
      <c r="CC15" s="8"/>
      <c r="CD15" s="12"/>
      <c r="CF15" s="12"/>
      <c r="CG15" s="23"/>
      <c r="CH15" s="8"/>
      <c r="CI15" s="8"/>
      <c r="CJ15" s="8"/>
      <c r="CK15" s="8"/>
      <c r="CL15" s="23"/>
      <c r="CM15" s="274"/>
      <c r="CN15" s="8"/>
      <c r="CO15" s="8"/>
      <c r="CP15" s="12"/>
      <c r="CR15" s="12"/>
      <c r="CS15" s="23"/>
      <c r="CT15" s="8"/>
      <c r="CU15" s="8"/>
      <c r="CV15" s="8"/>
      <c r="CW15" s="8"/>
      <c r="CX15" s="23"/>
      <c r="CY15" s="274"/>
      <c r="CZ15" s="8"/>
      <c r="DA15" s="8"/>
      <c r="DB15" s="12"/>
      <c r="DD15" s="12"/>
      <c r="DE15" s="23"/>
      <c r="DF15" s="8"/>
      <c r="DG15" s="8"/>
      <c r="DH15" s="8"/>
      <c r="DI15" s="8"/>
      <c r="DJ15" s="23"/>
      <c r="DK15" s="274"/>
      <c r="DL15" s="8"/>
      <c r="DM15" s="8"/>
      <c r="DN15" s="12"/>
    </row>
    <row r="16" spans="1:204" s="4" customFormat="1" ht="18" x14ac:dyDescent="0.3">
      <c r="A16" s="12"/>
      <c r="B16" s="267" t="s">
        <v>337</v>
      </c>
      <c r="C16" s="141">
        <v>45499</v>
      </c>
      <c r="D16" s="142">
        <v>10000</v>
      </c>
      <c r="E16" s="792"/>
      <c r="F16" s="792"/>
      <c r="G16" s="143">
        <v>20937</v>
      </c>
      <c r="H16" s="275"/>
      <c r="I16" s="144"/>
      <c r="J16" s="272">
        <f>C10+C11+C12-D16+E10+E11+E12+C13</f>
        <v>32760.33</v>
      </c>
      <c r="K16" s="12"/>
      <c r="M16" s="12"/>
      <c r="N16" s="267" t="s">
        <v>337</v>
      </c>
      <c r="O16" s="141">
        <v>45499</v>
      </c>
      <c r="P16" s="142">
        <v>5000</v>
      </c>
      <c r="Q16" s="792"/>
      <c r="R16" s="792"/>
      <c r="S16" s="143">
        <v>20930</v>
      </c>
      <c r="T16" s="275"/>
      <c r="U16" s="144"/>
      <c r="V16" s="272">
        <f>O10+O11+O12-P16+Q10+Q11+Q12+O13</f>
        <v>37760.33</v>
      </c>
      <c r="W16" s="12"/>
      <c r="Y16" s="12"/>
      <c r="Z16" s="267" t="s">
        <v>337</v>
      </c>
      <c r="AA16" s="141">
        <v>45489</v>
      </c>
      <c r="AB16" s="142">
        <v>10000</v>
      </c>
      <c r="AC16" s="792"/>
      <c r="AD16" s="792"/>
      <c r="AE16" s="143">
        <v>20915</v>
      </c>
      <c r="AF16" s="275"/>
      <c r="AG16" s="144"/>
      <c r="AH16" s="272">
        <f>AA10+AA11+AA12-AB16+AC10+AC11+AC12+AA13</f>
        <v>32760.33</v>
      </c>
      <c r="AI16" s="12"/>
      <c r="AK16" s="12"/>
      <c r="AL16" s="267" t="s">
        <v>337</v>
      </c>
      <c r="AM16" s="141">
        <v>45482</v>
      </c>
      <c r="AN16" s="142">
        <v>33523.94</v>
      </c>
      <c r="AO16" s="792"/>
      <c r="AP16" s="792"/>
      <c r="AQ16" s="143">
        <v>20904</v>
      </c>
      <c r="AR16" s="275"/>
      <c r="AS16" s="144"/>
      <c r="AT16" s="272">
        <f>AM10+AM11+AM12-AN16+AO10+AO11+AO12+AM13</f>
        <v>7239</v>
      </c>
      <c r="AU16" s="12"/>
      <c r="AW16" s="12"/>
      <c r="AX16" s="33" t="s">
        <v>8</v>
      </c>
      <c r="AY16" s="34">
        <v>44792</v>
      </c>
      <c r="AZ16" s="35">
        <v>29923.94</v>
      </c>
      <c r="BA16" s="38"/>
      <c r="BB16" s="21">
        <v>19600</v>
      </c>
      <c r="BC16" s="6"/>
      <c r="BD16" s="36"/>
      <c r="BE16" s="37">
        <f>AY10+AY11+AY12-AZ16+BA10+BA11</f>
        <v>3011.0000000000036</v>
      </c>
      <c r="BF16" s="12"/>
      <c r="BH16" s="12"/>
      <c r="BI16" s="267" t="s">
        <v>337</v>
      </c>
      <c r="BJ16" s="141">
        <v>45491</v>
      </c>
      <c r="BK16" s="142">
        <v>5000</v>
      </c>
      <c r="BL16" s="792"/>
      <c r="BM16" s="792"/>
      <c r="BN16" s="143">
        <v>20922</v>
      </c>
      <c r="BO16" s="275"/>
      <c r="BP16" s="144"/>
      <c r="BQ16" s="272">
        <f>BJ10+BJ11+BJ12-BK16+BL10+BL11+BL12+BJ13</f>
        <v>37760.33</v>
      </c>
      <c r="BR16" s="12"/>
      <c r="BT16" s="12"/>
      <c r="BU16" s="267" t="s">
        <v>337</v>
      </c>
      <c r="BV16" s="141">
        <v>45496</v>
      </c>
      <c r="BW16" s="142">
        <v>5000</v>
      </c>
      <c r="BX16" s="792"/>
      <c r="BY16" s="792"/>
      <c r="BZ16" s="143">
        <v>20924</v>
      </c>
      <c r="CA16" s="275"/>
      <c r="CB16" s="144"/>
      <c r="CC16" s="272">
        <f>BV10+BV11+BV12-BW16+BX10+BX11+BX12+BV13</f>
        <v>37760.33</v>
      </c>
      <c r="CD16" s="12"/>
      <c r="CF16" s="12"/>
      <c r="CG16" s="267" t="s">
        <v>337</v>
      </c>
      <c r="CH16" s="141">
        <v>45499</v>
      </c>
      <c r="CI16" s="142">
        <v>3000</v>
      </c>
      <c r="CJ16" s="792"/>
      <c r="CK16" s="792"/>
      <c r="CL16" s="143">
        <v>20940</v>
      </c>
      <c r="CM16" s="277">
        <v>2000</v>
      </c>
      <c r="CN16" s="144"/>
      <c r="CO16" s="272">
        <f>CH10+CH11+CH12-CI16+CJ10+CJ11+CJ12+CH13</f>
        <v>39760.33</v>
      </c>
      <c r="CP16" s="12"/>
      <c r="CR16" s="12"/>
      <c r="CS16" s="267" t="s">
        <v>337</v>
      </c>
      <c r="CT16" s="141">
        <v>45478</v>
      </c>
      <c r="CU16" s="142">
        <v>5000</v>
      </c>
      <c r="CV16" s="792"/>
      <c r="CW16" s="792"/>
      <c r="CX16" s="143">
        <v>20892</v>
      </c>
      <c r="CY16" s="275"/>
      <c r="CZ16" s="144"/>
      <c r="DA16" s="272">
        <f>CT10+CT11+CT12-CU16+CV10+CV11+CV12+CT13</f>
        <v>36761.629999999997</v>
      </c>
      <c r="DB16" s="12"/>
      <c r="DD16" s="12"/>
      <c r="DE16" s="267" t="s">
        <v>337</v>
      </c>
      <c r="DF16" s="141"/>
      <c r="DG16" s="142"/>
      <c r="DH16" s="792"/>
      <c r="DI16" s="792"/>
      <c r="DJ16" s="143"/>
      <c r="DK16" s="275"/>
      <c r="DL16" s="144"/>
      <c r="DM16" s="272">
        <f>DF10+DF11+DF12-DG16+DH10+DH11+DH12+DF13</f>
        <v>42760.33</v>
      </c>
      <c r="DN16" s="12"/>
      <c r="DQ16" s="127">
        <v>8</v>
      </c>
      <c r="DR16" s="4" t="s">
        <v>213</v>
      </c>
      <c r="DU16" s="39"/>
      <c r="DV16" s="40"/>
      <c r="DW16" s="40"/>
      <c r="EF16" s="39"/>
      <c r="EG16" s="40"/>
      <c r="EH16" s="40"/>
      <c r="EQ16" s="39"/>
      <c r="ER16" s="40"/>
      <c r="ES16" s="40"/>
      <c r="FB16" s="39"/>
      <c r="FC16" s="40"/>
      <c r="FD16" s="40"/>
      <c r="FM16" s="39"/>
      <c r="FN16" s="40"/>
      <c r="FO16" s="40"/>
      <c r="FX16" s="39"/>
      <c r="FY16" s="40"/>
      <c r="FZ16" s="40"/>
      <c r="GI16" s="39"/>
      <c r="GJ16" s="40"/>
      <c r="GK16" s="40"/>
      <c r="GT16" s="39"/>
      <c r="GU16" s="40"/>
      <c r="GV16" s="40"/>
    </row>
    <row r="17" spans="1:204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41"/>
      <c r="BC17" s="42"/>
      <c r="BD17" s="43"/>
      <c r="BE17" s="8"/>
      <c r="BF17" s="12"/>
      <c r="BH17" s="12"/>
      <c r="BI17" s="7"/>
      <c r="BJ17" s="8"/>
      <c r="BK17" s="8"/>
      <c r="BL17" s="8"/>
      <c r="BM17" s="8"/>
      <c r="BN17" s="41"/>
      <c r="BO17" s="276"/>
      <c r="BP17" s="43"/>
      <c r="BQ17" s="10"/>
      <c r="BR17" s="12"/>
      <c r="BT17" s="12"/>
      <c r="BU17" s="7"/>
      <c r="BV17" s="8"/>
      <c r="BW17" s="8"/>
      <c r="BX17" s="8"/>
      <c r="BY17" s="8"/>
      <c r="BZ17" s="41"/>
      <c r="CA17" s="276"/>
      <c r="CB17" s="43"/>
      <c r="CC17" s="10"/>
      <c r="CD17" s="12"/>
      <c r="CF17" s="12"/>
      <c r="CG17" s="7"/>
      <c r="CH17" s="8"/>
      <c r="CI17" s="8"/>
      <c r="CJ17" s="8"/>
      <c r="CK17" s="8"/>
      <c r="CL17" s="41"/>
      <c r="CM17" s="276"/>
      <c r="CN17" s="43"/>
      <c r="CO17" s="10"/>
      <c r="CP17" s="12"/>
      <c r="CR17" s="12"/>
      <c r="CS17" s="7"/>
      <c r="CT17" s="8"/>
      <c r="CU17" s="8"/>
      <c r="CV17" s="8"/>
      <c r="CW17" s="8"/>
      <c r="CX17" s="41"/>
      <c r="CY17" s="276"/>
      <c r="CZ17" s="43"/>
      <c r="DA17" s="10"/>
      <c r="DB17" s="12"/>
      <c r="DD17" s="12"/>
      <c r="DE17" s="7"/>
      <c r="DF17" s="8"/>
      <c r="DG17" s="8"/>
      <c r="DH17" s="8"/>
      <c r="DI17" s="8"/>
      <c r="DJ17" s="41"/>
      <c r="DK17" s="276"/>
      <c r="DL17" s="43"/>
      <c r="DM17" s="10"/>
      <c r="DN17" s="12"/>
      <c r="DU17" s="39"/>
      <c r="DV17" s="40"/>
      <c r="DW17" s="40"/>
      <c r="EF17" s="39"/>
      <c r="EG17" s="40"/>
      <c r="EH17" s="40"/>
      <c r="EQ17" s="39"/>
      <c r="ER17" s="40"/>
      <c r="ES17" s="40"/>
      <c r="FB17" s="39"/>
      <c r="FC17" s="40"/>
      <c r="FD17" s="40"/>
      <c r="FM17" s="39"/>
      <c r="FN17" s="40"/>
      <c r="FO17" s="40"/>
      <c r="FX17" s="39"/>
      <c r="FY17" s="40"/>
      <c r="FZ17" s="40"/>
      <c r="GI17" s="39"/>
      <c r="GJ17" s="40"/>
      <c r="GK17" s="40"/>
      <c r="GT17" s="39"/>
      <c r="GU17" s="40"/>
      <c r="GV17" s="40"/>
    </row>
    <row r="18" spans="1:204" s="4" customFormat="1" ht="15.6" customHeight="1" x14ac:dyDescent="0.3">
      <c r="A18" s="12"/>
      <c r="B18" s="267" t="s">
        <v>338</v>
      </c>
      <c r="C18" s="141">
        <v>45499</v>
      </c>
      <c r="D18" s="142">
        <v>7239</v>
      </c>
      <c r="E18" s="792"/>
      <c r="F18" s="792"/>
      <c r="G18" s="143">
        <v>5619</v>
      </c>
      <c r="H18" s="275"/>
      <c r="I18" s="144"/>
      <c r="J18" s="272">
        <f>J16-D18</f>
        <v>25521.33</v>
      </c>
      <c r="K18" s="12"/>
      <c r="M18" s="12"/>
      <c r="N18" s="267" t="s">
        <v>338</v>
      </c>
      <c r="O18" s="141">
        <v>45499</v>
      </c>
      <c r="P18" s="142">
        <v>7239</v>
      </c>
      <c r="Q18" s="792"/>
      <c r="R18" s="792"/>
      <c r="S18" s="143">
        <v>5608</v>
      </c>
      <c r="T18" s="275"/>
      <c r="U18" s="144"/>
      <c r="V18" s="272">
        <f>V16-P18</f>
        <v>30521.33</v>
      </c>
      <c r="W18" s="12"/>
      <c r="Y18" s="12"/>
      <c r="Z18" s="267" t="s">
        <v>338</v>
      </c>
      <c r="AA18" s="141">
        <v>45489</v>
      </c>
      <c r="AB18" s="142">
        <v>7239</v>
      </c>
      <c r="AC18" s="792"/>
      <c r="AD18" s="792"/>
      <c r="AE18" s="143">
        <v>5572</v>
      </c>
      <c r="AF18" s="275"/>
      <c r="AG18" s="144"/>
      <c r="AH18" s="272">
        <f>AH16-AB18</f>
        <v>25521.33</v>
      </c>
      <c r="AI18" s="12"/>
      <c r="AK18" s="12"/>
      <c r="AL18" s="267" t="s">
        <v>338</v>
      </c>
      <c r="AM18" s="141">
        <v>5574</v>
      </c>
      <c r="AN18" s="142">
        <v>7239</v>
      </c>
      <c r="AO18" s="792"/>
      <c r="AP18" s="792"/>
      <c r="AQ18" s="143">
        <v>5574</v>
      </c>
      <c r="AR18" s="275"/>
      <c r="AS18" s="144"/>
      <c r="AT18" s="272">
        <f>AT16-AN18</f>
        <v>0</v>
      </c>
      <c r="AU18" s="12"/>
      <c r="AW18" s="12"/>
      <c r="AX18" s="33" t="s">
        <v>19</v>
      </c>
      <c r="AY18" s="34"/>
      <c r="AZ18" s="35"/>
      <c r="BA18" s="38"/>
      <c r="BB18" s="21"/>
      <c r="BC18" s="6"/>
      <c r="BD18" s="36"/>
      <c r="BE18" s="37">
        <f>BE16-AZ18</f>
        <v>3011.0000000000036</v>
      </c>
      <c r="BF18" s="12"/>
      <c r="BH18" s="12"/>
      <c r="BI18" s="267" t="s">
        <v>338</v>
      </c>
      <c r="BJ18" s="141">
        <v>45491</v>
      </c>
      <c r="BK18" s="142">
        <v>7239</v>
      </c>
      <c r="BL18" s="792"/>
      <c r="BM18" s="792"/>
      <c r="BN18" s="143">
        <v>5581</v>
      </c>
      <c r="BO18" s="275"/>
      <c r="BP18" s="144"/>
      <c r="BQ18" s="272">
        <f>BQ16-BK18</f>
        <v>30521.33</v>
      </c>
      <c r="BR18" s="12"/>
      <c r="BT18" s="12"/>
      <c r="BU18" s="267" t="s">
        <v>338</v>
      </c>
      <c r="BV18" s="141"/>
      <c r="BW18" s="142"/>
      <c r="BX18" s="792"/>
      <c r="BY18" s="792"/>
      <c r="BZ18" s="143"/>
      <c r="CA18" s="277">
        <v>7239</v>
      </c>
      <c r="CB18" s="144"/>
      <c r="CC18" s="272">
        <f>CC16-BW18</f>
        <v>37760.33</v>
      </c>
      <c r="CD18" s="12"/>
      <c r="CF18" s="12"/>
      <c r="CG18" s="267" t="s">
        <v>338</v>
      </c>
      <c r="CH18" s="141">
        <v>45499</v>
      </c>
      <c r="CI18" s="142">
        <v>2000</v>
      </c>
      <c r="CJ18" s="792"/>
      <c r="CK18" s="792"/>
      <c r="CL18" s="143">
        <v>5623</v>
      </c>
      <c r="CM18" s="789">
        <f>CH11-CI18</f>
        <v>5239</v>
      </c>
      <c r="CN18" s="144"/>
      <c r="CO18" s="272">
        <f>CO16-CI18</f>
        <v>37760.33</v>
      </c>
      <c r="CP18" s="12"/>
      <c r="CR18" s="12"/>
      <c r="CS18" s="267" t="s">
        <v>338</v>
      </c>
      <c r="CT18" s="141">
        <v>45488</v>
      </c>
      <c r="CU18" s="142">
        <v>7239</v>
      </c>
      <c r="CV18" s="792"/>
      <c r="CW18" s="792"/>
      <c r="CX18" s="143">
        <v>5566</v>
      </c>
      <c r="CY18" s="275"/>
      <c r="CZ18" s="144"/>
      <c r="DA18" s="272">
        <f>DA16-CU18</f>
        <v>29522.629999999997</v>
      </c>
      <c r="DB18" s="12"/>
      <c r="DD18" s="12"/>
      <c r="DE18" s="267" t="s">
        <v>338</v>
      </c>
      <c r="DF18" s="141"/>
      <c r="DG18" s="142"/>
      <c r="DH18" s="792"/>
      <c r="DI18" s="792"/>
      <c r="DJ18" s="143"/>
      <c r="DK18" s="275"/>
      <c r="DL18" s="144"/>
      <c r="DM18" s="272">
        <f>DM16-DG18</f>
        <v>42760.33</v>
      </c>
      <c r="DN18" s="12"/>
      <c r="DQ18" s="793">
        <f>DQ14*DQ16</f>
        <v>15579.152</v>
      </c>
      <c r="DU18" s="39"/>
      <c r="DV18" s="40"/>
      <c r="DW18" s="40"/>
      <c r="EF18" s="39"/>
      <c r="EG18" s="40"/>
      <c r="EH18" s="40"/>
      <c r="EQ18" s="39"/>
      <c r="ER18" s="40"/>
      <c r="ES18" s="40"/>
      <c r="FB18" s="39"/>
      <c r="FC18" s="40"/>
      <c r="FD18" s="40"/>
      <c r="FM18" s="39"/>
      <c r="FN18" s="40"/>
      <c r="FO18" s="40"/>
      <c r="FX18" s="39"/>
      <c r="FY18" s="40"/>
      <c r="FZ18" s="40"/>
      <c r="GI18" s="39"/>
      <c r="GJ18" s="40"/>
      <c r="GK18" s="40"/>
      <c r="GT18" s="39"/>
      <c r="GU18" s="40"/>
      <c r="GV18" s="40"/>
    </row>
    <row r="19" spans="1:204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41"/>
      <c r="BC19" s="42"/>
      <c r="BD19" s="43"/>
      <c r="BE19" s="8"/>
      <c r="BF19" s="12"/>
      <c r="BH19" s="12"/>
      <c r="BI19" s="7"/>
      <c r="BJ19" s="8"/>
      <c r="BK19" s="8"/>
      <c r="BL19" s="8"/>
      <c r="BM19" s="8"/>
      <c r="BN19" s="41"/>
      <c r="BO19" s="276"/>
      <c r="BP19" s="43"/>
      <c r="BQ19" s="10"/>
      <c r="BR19" s="12"/>
      <c r="BT19" s="12"/>
      <c r="BU19" s="7"/>
      <c r="BV19" s="8"/>
      <c r="BW19" s="8"/>
      <c r="BX19" s="8"/>
      <c r="BY19" s="8"/>
      <c r="BZ19" s="41"/>
      <c r="CA19" s="276"/>
      <c r="CB19" s="43"/>
      <c r="CC19" s="10"/>
      <c r="CD19" s="12"/>
      <c r="CF19" s="12"/>
      <c r="CG19" s="7"/>
      <c r="CH19" s="8"/>
      <c r="CI19" s="8"/>
      <c r="CJ19" s="8"/>
      <c r="CK19" s="8"/>
      <c r="CL19" s="41"/>
      <c r="CM19" s="276"/>
      <c r="CN19" s="43"/>
      <c r="CO19" s="10"/>
      <c r="CP19" s="12"/>
      <c r="CR19" s="12"/>
      <c r="CS19" s="7"/>
      <c r="CT19" s="8"/>
      <c r="CU19" s="8"/>
      <c r="CV19" s="8"/>
      <c r="CW19" s="8"/>
      <c r="CX19" s="41"/>
      <c r="CY19" s="276"/>
      <c r="CZ19" s="43"/>
      <c r="DA19" s="10"/>
      <c r="DB19" s="12"/>
      <c r="DD19" s="12"/>
      <c r="DE19" s="7"/>
      <c r="DF19" s="8"/>
      <c r="DG19" s="8"/>
      <c r="DH19" s="8"/>
      <c r="DI19" s="8"/>
      <c r="DJ19" s="41"/>
      <c r="DK19" s="276"/>
      <c r="DL19" s="43"/>
      <c r="DM19" s="10"/>
      <c r="DN19" s="12"/>
      <c r="DQ19" s="793"/>
      <c r="DU19" s="39"/>
      <c r="DV19" s="40"/>
      <c r="DW19" s="40"/>
      <c r="EF19" s="39"/>
      <c r="EG19" s="40"/>
      <c r="EH19" s="40"/>
      <c r="EQ19" s="39"/>
      <c r="ER19" s="40"/>
      <c r="ES19" s="40"/>
      <c r="FB19" s="39"/>
      <c r="FC19" s="40"/>
      <c r="FD19" s="40"/>
      <c r="FM19" s="39"/>
      <c r="FN19" s="40"/>
      <c r="FO19" s="40"/>
      <c r="FX19" s="39"/>
      <c r="FY19" s="40"/>
      <c r="FZ19" s="40"/>
      <c r="GI19" s="39"/>
      <c r="GJ19" s="40"/>
      <c r="GK19" s="40"/>
      <c r="GT19" s="39"/>
      <c r="GU19" s="40"/>
      <c r="GV19" s="40"/>
    </row>
    <row r="20" spans="1:204" s="4" customFormat="1" ht="15.6" customHeight="1" x14ac:dyDescent="0.3">
      <c r="A20" s="12"/>
      <c r="B20" s="145">
        <v>45502</v>
      </c>
      <c r="C20" s="141"/>
      <c r="D20" s="142"/>
      <c r="E20" s="792"/>
      <c r="F20" s="792"/>
      <c r="G20" s="143"/>
      <c r="H20" s="277">
        <v>2500</v>
      </c>
      <c r="I20" s="144"/>
      <c r="J20" s="272">
        <f>J18-D20</f>
        <v>25521.33</v>
      </c>
      <c r="K20" s="12"/>
      <c r="M20" s="12"/>
      <c r="N20" s="145">
        <v>45502</v>
      </c>
      <c r="O20" s="141"/>
      <c r="P20" s="142"/>
      <c r="Q20" s="792"/>
      <c r="R20" s="792"/>
      <c r="S20" s="143"/>
      <c r="T20" s="277">
        <v>3000</v>
      </c>
      <c r="U20" s="144"/>
      <c r="V20" s="272">
        <f>V18-P20</f>
        <v>30521.33</v>
      </c>
      <c r="W20" s="12"/>
      <c r="Y20" s="12"/>
      <c r="Z20" s="145">
        <v>45502</v>
      </c>
      <c r="AA20" s="141"/>
      <c r="AB20" s="142"/>
      <c r="AC20" s="792"/>
      <c r="AD20" s="792"/>
      <c r="AE20" s="143"/>
      <c r="AF20" s="277">
        <v>2500</v>
      </c>
      <c r="AG20" s="144"/>
      <c r="AH20" s="272">
        <f>AH18-AB20</f>
        <v>25521.33</v>
      </c>
      <c r="AI20" s="12"/>
      <c r="AK20" s="12"/>
      <c r="AL20" s="145">
        <v>45502</v>
      </c>
      <c r="AM20" s="141"/>
      <c r="AN20" s="142"/>
      <c r="AO20" s="792"/>
      <c r="AP20" s="792"/>
      <c r="AQ20" s="143"/>
      <c r="AR20" s="277"/>
      <c r="AS20" s="144"/>
      <c r="AT20" s="272">
        <f>AT18-AN20</f>
        <v>0</v>
      </c>
      <c r="AU20" s="12"/>
      <c r="AW20" s="12"/>
      <c r="AX20" s="44">
        <v>44781</v>
      </c>
      <c r="AY20" s="34"/>
      <c r="AZ20" s="35"/>
      <c r="BA20" s="35"/>
      <c r="BB20" s="21"/>
      <c r="BC20" s="19"/>
      <c r="BD20" s="36"/>
      <c r="BE20" s="37">
        <f>BE18-AZ20</f>
        <v>3011.0000000000036</v>
      </c>
      <c r="BF20" s="12"/>
      <c r="BH20" s="12"/>
      <c r="BI20" s="145">
        <v>45502</v>
      </c>
      <c r="BJ20" s="141">
        <v>45491</v>
      </c>
      <c r="BK20" s="142">
        <v>3000</v>
      </c>
      <c r="BL20" s="792"/>
      <c r="BM20" s="792"/>
      <c r="BN20" s="143">
        <v>20922</v>
      </c>
      <c r="BO20" s="277"/>
      <c r="BP20" s="144"/>
      <c r="BQ20" s="272">
        <f>BQ18-BK20</f>
        <v>27521.33</v>
      </c>
      <c r="BR20" s="12"/>
      <c r="BT20" s="12"/>
      <c r="BU20" s="145">
        <v>45502</v>
      </c>
      <c r="BV20" s="141"/>
      <c r="BW20" s="142"/>
      <c r="BX20" s="792"/>
      <c r="BY20" s="792"/>
      <c r="BZ20" s="143"/>
      <c r="CA20" s="277">
        <v>3000</v>
      </c>
      <c r="CB20" s="144"/>
      <c r="CC20" s="272">
        <f>CC18-BW20</f>
        <v>37760.33</v>
      </c>
      <c r="CD20" s="12"/>
      <c r="CF20" s="12"/>
      <c r="CG20" s="145">
        <v>45502</v>
      </c>
      <c r="CH20" s="141"/>
      <c r="CI20" s="142"/>
      <c r="CJ20" s="792"/>
      <c r="CK20" s="792"/>
      <c r="CL20" s="143"/>
      <c r="CM20" s="277">
        <v>3000</v>
      </c>
      <c r="CN20" s="144"/>
      <c r="CO20" s="272">
        <f>CO18-CI20</f>
        <v>37760.33</v>
      </c>
      <c r="CP20" s="12"/>
      <c r="CR20" s="12"/>
      <c r="CS20" s="145">
        <v>45502</v>
      </c>
      <c r="CT20" s="141"/>
      <c r="CU20" s="142"/>
      <c r="CV20" s="792"/>
      <c r="CW20" s="792"/>
      <c r="CX20" s="143"/>
      <c r="CY20" s="277">
        <v>3000</v>
      </c>
      <c r="CZ20" s="144"/>
      <c r="DA20" s="272">
        <f>DA18-CU20</f>
        <v>29522.629999999997</v>
      </c>
      <c r="DB20" s="12"/>
      <c r="DD20" s="12"/>
      <c r="DE20" s="145">
        <v>45502</v>
      </c>
      <c r="DF20" s="141"/>
      <c r="DG20" s="142"/>
      <c r="DH20" s="792"/>
      <c r="DI20" s="792"/>
      <c r="DJ20" s="143"/>
      <c r="DK20" s="277"/>
      <c r="DL20" s="144"/>
      <c r="DM20" s="272">
        <f>DM18-DG20</f>
        <v>42760.33</v>
      </c>
      <c r="DN20" s="12"/>
      <c r="DQ20" s="793"/>
      <c r="DU20" s="39"/>
      <c r="DV20" s="40"/>
      <c r="DW20" s="40"/>
      <c r="EF20" s="39"/>
      <c r="EG20" s="40"/>
      <c r="EH20" s="40"/>
      <c r="EQ20" s="39"/>
      <c r="ER20" s="40"/>
      <c r="ES20" s="40"/>
      <c r="FB20" s="39"/>
      <c r="FC20" s="40"/>
      <c r="FD20" s="40"/>
      <c r="FM20" s="39"/>
      <c r="FN20" s="40"/>
      <c r="FO20" s="40"/>
      <c r="FX20" s="39"/>
      <c r="FY20" s="40"/>
      <c r="FZ20" s="40"/>
      <c r="GI20" s="39"/>
      <c r="GJ20" s="40"/>
      <c r="GK20" s="40"/>
      <c r="GT20" s="39"/>
      <c r="GU20" s="40"/>
      <c r="GV20" s="40"/>
    </row>
    <row r="21" spans="1:204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41"/>
      <c r="BC21" s="45"/>
      <c r="BD21" s="43"/>
      <c r="BE21" s="8"/>
      <c r="BF21" s="12"/>
      <c r="BH21" s="12"/>
      <c r="BI21" s="7"/>
      <c r="BJ21" s="8"/>
      <c r="BK21" s="8"/>
      <c r="BL21" s="8"/>
      <c r="BM21" s="8"/>
      <c r="BN21" s="41"/>
      <c r="BO21" s="278"/>
      <c r="BP21" s="43"/>
      <c r="BQ21" s="10"/>
      <c r="BR21" s="12"/>
      <c r="BT21" s="12"/>
      <c r="BU21" s="7"/>
      <c r="BV21" s="8"/>
      <c r="BW21" s="8"/>
      <c r="BX21" s="8"/>
      <c r="BY21" s="8"/>
      <c r="BZ21" s="41"/>
      <c r="CA21" s="278"/>
      <c r="CB21" s="43"/>
      <c r="CC21" s="10"/>
      <c r="CD21" s="12"/>
      <c r="CF21" s="12"/>
      <c r="CG21" s="7"/>
      <c r="CH21" s="8"/>
      <c r="CI21" s="8"/>
      <c r="CJ21" s="8"/>
      <c r="CK21" s="8"/>
      <c r="CL21" s="41"/>
      <c r="CM21" s="278"/>
      <c r="CN21" s="43"/>
      <c r="CO21" s="10"/>
      <c r="CP21" s="12"/>
      <c r="CR21" s="12"/>
      <c r="CS21" s="7"/>
      <c r="CT21" s="8"/>
      <c r="CU21" s="8"/>
      <c r="CV21" s="8"/>
      <c r="CW21" s="8"/>
      <c r="CX21" s="41"/>
      <c r="CY21" s="278"/>
      <c r="CZ21" s="43"/>
      <c r="DA21" s="10"/>
      <c r="DB21" s="12"/>
      <c r="DD21" s="12"/>
      <c r="DE21" s="7"/>
      <c r="DF21" s="8"/>
      <c r="DG21" s="8"/>
      <c r="DH21" s="8"/>
      <c r="DI21" s="8"/>
      <c r="DJ21" s="41"/>
      <c r="DK21" s="278"/>
      <c r="DL21" s="43"/>
      <c r="DM21" s="10"/>
      <c r="DN21" s="12"/>
      <c r="DU21" s="39"/>
      <c r="DV21" s="40"/>
      <c r="DW21" s="40"/>
      <c r="EF21" s="39"/>
      <c r="EG21" s="40"/>
      <c r="EH21" s="40"/>
      <c r="EQ21" s="39"/>
      <c r="ER21" s="40"/>
      <c r="ES21" s="40"/>
      <c r="FB21" s="39"/>
      <c r="FC21" s="40"/>
      <c r="FD21" s="40"/>
      <c r="FM21" s="39"/>
      <c r="FN21" s="40"/>
      <c r="FO21" s="40"/>
      <c r="FX21" s="39"/>
      <c r="FY21" s="40"/>
      <c r="FZ21" s="40"/>
      <c r="GI21" s="39"/>
      <c r="GJ21" s="40"/>
      <c r="GK21" s="40"/>
      <c r="GT21" s="39"/>
      <c r="GU21" s="40"/>
      <c r="GV21" s="40"/>
    </row>
    <row r="22" spans="1:204" s="4" customFormat="1" ht="15.6" x14ac:dyDescent="0.3">
      <c r="A22" s="12"/>
      <c r="B22" s="145">
        <v>45509</v>
      </c>
      <c r="C22" s="141"/>
      <c r="D22" s="142"/>
      <c r="E22" s="792"/>
      <c r="F22" s="792"/>
      <c r="G22" s="143"/>
      <c r="H22" s="277">
        <v>2500</v>
      </c>
      <c r="I22" s="144"/>
      <c r="J22" s="272">
        <f>J20-D22</f>
        <v>25521.33</v>
      </c>
      <c r="K22" s="12"/>
      <c r="M22" s="12"/>
      <c r="N22" s="145">
        <v>45509</v>
      </c>
      <c r="O22" s="141"/>
      <c r="P22" s="142"/>
      <c r="Q22" s="792"/>
      <c r="R22" s="792"/>
      <c r="S22" s="143"/>
      <c r="T22" s="277">
        <v>3000</v>
      </c>
      <c r="U22" s="144"/>
      <c r="V22" s="272">
        <f>V20-P22</f>
        <v>30521.33</v>
      </c>
      <c r="W22" s="12"/>
      <c r="Y22" s="12"/>
      <c r="Z22" s="145">
        <v>45509</v>
      </c>
      <c r="AA22" s="141"/>
      <c r="AB22" s="142"/>
      <c r="AC22" s="792"/>
      <c r="AD22" s="792"/>
      <c r="AE22" s="143"/>
      <c r="AF22" s="277">
        <v>2500</v>
      </c>
      <c r="AG22" s="144"/>
      <c r="AH22" s="272">
        <f>AH20-AB22</f>
        <v>25521.33</v>
      </c>
      <c r="AI22" s="12"/>
      <c r="AK22" s="12"/>
      <c r="AL22" s="145">
        <v>45509</v>
      </c>
      <c r="AM22" s="141"/>
      <c r="AN22" s="142"/>
      <c r="AO22" s="792"/>
      <c r="AP22" s="792"/>
      <c r="AQ22" s="143"/>
      <c r="AR22" s="277"/>
      <c r="AS22" s="144"/>
      <c r="AT22" s="272">
        <f>AT20-AN22</f>
        <v>0</v>
      </c>
      <c r="AU22" s="12"/>
      <c r="AW22" s="12"/>
      <c r="AX22" s="44">
        <v>44809</v>
      </c>
      <c r="AY22" s="34"/>
      <c r="AZ22" s="35"/>
      <c r="BA22" s="35"/>
      <c r="BB22" s="21"/>
      <c r="BC22" s="19"/>
      <c r="BD22" s="36"/>
      <c r="BE22" s="37">
        <f>BE20-AZ22</f>
        <v>3011.0000000000036</v>
      </c>
      <c r="BF22" s="12"/>
      <c r="BH22" s="12"/>
      <c r="BI22" s="145">
        <v>45509</v>
      </c>
      <c r="BJ22" s="141"/>
      <c r="BK22" s="142"/>
      <c r="BL22" s="792"/>
      <c r="BM22" s="792"/>
      <c r="BN22" s="143"/>
      <c r="BO22" s="277">
        <v>3000</v>
      </c>
      <c r="BP22" s="144"/>
      <c r="BQ22" s="272">
        <f>BQ20-BK22</f>
        <v>27521.33</v>
      </c>
      <c r="BR22" s="12"/>
      <c r="BT22" s="12"/>
      <c r="BU22" s="145">
        <v>45509</v>
      </c>
      <c r="BV22" s="141"/>
      <c r="BW22" s="142"/>
      <c r="BX22" s="792"/>
      <c r="BY22" s="792"/>
      <c r="BZ22" s="143"/>
      <c r="CA22" s="277">
        <v>3000</v>
      </c>
      <c r="CB22" s="144"/>
      <c r="CC22" s="272">
        <f>CC20-BW22</f>
        <v>37760.33</v>
      </c>
      <c r="CD22" s="12"/>
      <c r="CF22" s="12"/>
      <c r="CG22" s="145">
        <v>45509</v>
      </c>
      <c r="CH22" s="141"/>
      <c r="CI22" s="142"/>
      <c r="CJ22" s="792"/>
      <c r="CK22" s="792"/>
      <c r="CL22" s="143"/>
      <c r="CM22" s="277">
        <v>3000</v>
      </c>
      <c r="CN22" s="144"/>
      <c r="CO22" s="272">
        <f>CO20-CI22</f>
        <v>37760.33</v>
      </c>
      <c r="CP22" s="12"/>
      <c r="CR22" s="12"/>
      <c r="CS22" s="145">
        <v>45509</v>
      </c>
      <c r="CT22" s="141"/>
      <c r="CU22" s="142"/>
      <c r="CV22" s="792"/>
      <c r="CW22" s="792"/>
      <c r="CX22" s="143"/>
      <c r="CY22" s="277">
        <v>3000</v>
      </c>
      <c r="CZ22" s="144"/>
      <c r="DA22" s="272">
        <f>DA20-CU22</f>
        <v>29522.629999999997</v>
      </c>
      <c r="DB22" s="12"/>
      <c r="DD22" s="12"/>
      <c r="DE22" s="145">
        <v>45509</v>
      </c>
      <c r="DF22" s="141"/>
      <c r="DG22" s="142"/>
      <c r="DH22" s="792"/>
      <c r="DI22" s="792"/>
      <c r="DJ22" s="143"/>
      <c r="DK22" s="277"/>
      <c r="DL22" s="144"/>
      <c r="DM22" s="272">
        <f>DM20-DG22</f>
        <v>42760.33</v>
      </c>
      <c r="DN22" s="12"/>
      <c r="DU22" s="39"/>
      <c r="DV22" s="40"/>
      <c r="DW22" s="40"/>
      <c r="EF22" s="39"/>
      <c r="EG22" s="40"/>
      <c r="EH22" s="40"/>
      <c r="EQ22" s="39"/>
      <c r="ER22" s="40"/>
      <c r="ES22" s="40"/>
      <c r="FB22" s="39"/>
      <c r="FC22" s="40"/>
      <c r="FD22" s="40"/>
      <c r="FM22" s="39"/>
      <c r="FN22" s="40"/>
      <c r="FO22" s="40"/>
      <c r="FX22" s="39"/>
      <c r="FY22" s="40"/>
      <c r="FZ22" s="40"/>
      <c r="GI22" s="39"/>
      <c r="GJ22" s="40"/>
      <c r="GK22" s="40"/>
      <c r="GT22" s="39"/>
      <c r="GU22" s="40"/>
      <c r="GV22" s="40"/>
    </row>
    <row r="23" spans="1:204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41"/>
      <c r="BC23" s="45"/>
      <c r="BD23" s="43"/>
      <c r="BE23" s="8"/>
      <c r="BF23" s="12"/>
      <c r="BH23" s="12"/>
      <c r="BI23" s="7"/>
      <c r="BJ23" s="8"/>
      <c r="BK23" s="8"/>
      <c r="BL23" s="8"/>
      <c r="BM23" s="8"/>
      <c r="BN23" s="41"/>
      <c r="BO23" s="278"/>
      <c r="BP23" s="43"/>
      <c r="BQ23" s="10"/>
      <c r="BR23" s="12"/>
      <c r="BT23" s="12"/>
      <c r="BU23" s="7"/>
      <c r="BV23" s="8"/>
      <c r="BW23" s="8"/>
      <c r="BX23" s="8"/>
      <c r="BY23" s="8"/>
      <c r="BZ23" s="41"/>
      <c r="CA23" s="278"/>
      <c r="CB23" s="43"/>
      <c r="CC23" s="10"/>
      <c r="CD23" s="12"/>
      <c r="CF23" s="12"/>
      <c r="CG23" s="7"/>
      <c r="CH23" s="8"/>
      <c r="CI23" s="8"/>
      <c r="CJ23" s="8"/>
      <c r="CK23" s="8"/>
      <c r="CL23" s="41"/>
      <c r="CM23" s="278"/>
      <c r="CN23" s="43"/>
      <c r="CO23" s="10"/>
      <c r="CP23" s="12"/>
      <c r="CR23" s="12"/>
      <c r="CS23" s="7"/>
      <c r="CT23" s="8"/>
      <c r="CU23" s="8"/>
      <c r="CV23" s="8"/>
      <c r="CW23" s="8"/>
      <c r="CX23" s="41"/>
      <c r="CY23" s="278"/>
      <c r="CZ23" s="43"/>
      <c r="DA23" s="10"/>
      <c r="DB23" s="12"/>
      <c r="DD23" s="12"/>
      <c r="DE23" s="7"/>
      <c r="DF23" s="8"/>
      <c r="DG23" s="8"/>
      <c r="DH23" s="8"/>
      <c r="DI23" s="8"/>
      <c r="DJ23" s="41"/>
      <c r="DK23" s="278"/>
      <c r="DL23" s="43"/>
      <c r="DM23" s="10"/>
      <c r="DN23" s="12"/>
      <c r="DU23" s="39"/>
      <c r="DV23" s="40"/>
      <c r="DW23" s="40"/>
      <c r="EF23" s="39"/>
      <c r="EG23" s="40"/>
      <c r="EH23" s="40"/>
      <c r="EQ23" s="39"/>
      <c r="ER23" s="40"/>
      <c r="ES23" s="40"/>
      <c r="FB23" s="39"/>
      <c r="FC23" s="40"/>
      <c r="FD23" s="40"/>
      <c r="FM23" s="39"/>
      <c r="FN23" s="40"/>
      <c r="FO23" s="40"/>
      <c r="FX23" s="39"/>
      <c r="FY23" s="40"/>
      <c r="FZ23" s="40"/>
      <c r="GI23" s="39"/>
      <c r="GJ23" s="40"/>
      <c r="GK23" s="40"/>
      <c r="GT23" s="39"/>
      <c r="GU23" s="40"/>
      <c r="GV23" s="40"/>
    </row>
    <row r="24" spans="1:204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25521.33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30521.33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25521.33</v>
      </c>
      <c r="AI24" s="12"/>
      <c r="AK24" s="12"/>
      <c r="AL24" s="145">
        <v>45540</v>
      </c>
      <c r="AM24" s="141"/>
      <c r="AN24" s="142"/>
      <c r="AO24" s="142"/>
      <c r="AP24" s="142"/>
      <c r="AQ24" s="143"/>
      <c r="AR24" s="277"/>
      <c r="AS24" s="144"/>
      <c r="AT24" s="272">
        <f>AT22-AN24</f>
        <v>0</v>
      </c>
      <c r="AU24" s="12"/>
      <c r="AW24" s="12"/>
      <c r="AX24" s="44">
        <v>44839</v>
      </c>
      <c r="AY24" s="34"/>
      <c r="AZ24" s="35"/>
      <c r="BA24" s="35"/>
      <c r="BB24" s="21"/>
      <c r="BC24" s="19"/>
      <c r="BD24" s="36"/>
      <c r="BE24" s="37">
        <f>BE22-AZ24</f>
        <v>3011.0000000000036</v>
      </c>
      <c r="BF24" s="12"/>
      <c r="BH24" s="12"/>
      <c r="BI24" s="145">
        <v>45540</v>
      </c>
      <c r="BJ24" s="141"/>
      <c r="BK24" s="142"/>
      <c r="BL24" s="142"/>
      <c r="BM24" s="142"/>
      <c r="BN24" s="143"/>
      <c r="BO24" s="277"/>
      <c r="BP24" s="144"/>
      <c r="BQ24" s="272">
        <f>BQ22-BK24</f>
        <v>27521.33</v>
      </c>
      <c r="BR24" s="12"/>
      <c r="BT24" s="12"/>
      <c r="BU24" s="145">
        <v>45540</v>
      </c>
      <c r="BV24" s="141"/>
      <c r="BW24" s="142"/>
      <c r="BX24" s="142"/>
      <c r="BY24" s="142"/>
      <c r="BZ24" s="143"/>
      <c r="CA24" s="277"/>
      <c r="CB24" s="144"/>
      <c r="CC24" s="272">
        <f>CC22-BW24</f>
        <v>37760.33</v>
      </c>
      <c r="CD24" s="12"/>
      <c r="CF24" s="12"/>
      <c r="CG24" s="145">
        <v>45540</v>
      </c>
      <c r="CH24" s="141"/>
      <c r="CI24" s="142"/>
      <c r="CJ24" s="142"/>
      <c r="CK24" s="142"/>
      <c r="CL24" s="143"/>
      <c r="CM24" s="277"/>
      <c r="CN24" s="144"/>
      <c r="CO24" s="272">
        <f>CO22-CI24</f>
        <v>37760.33</v>
      </c>
      <c r="CP24" s="12"/>
      <c r="CR24" s="12"/>
      <c r="CS24" s="145">
        <v>45540</v>
      </c>
      <c r="CT24" s="141"/>
      <c r="CU24" s="142"/>
      <c r="CV24" s="142"/>
      <c r="CW24" s="142"/>
      <c r="CX24" s="143"/>
      <c r="CY24" s="277"/>
      <c r="CZ24" s="144"/>
      <c r="DA24" s="272">
        <f>DA22-CU24</f>
        <v>29522.629999999997</v>
      </c>
      <c r="DB24" s="12"/>
      <c r="DD24" s="12"/>
      <c r="DE24" s="145">
        <v>45540</v>
      </c>
      <c r="DF24" s="141"/>
      <c r="DG24" s="142"/>
      <c r="DH24" s="142"/>
      <c r="DI24" s="142"/>
      <c r="DJ24" s="143"/>
      <c r="DK24" s="277"/>
      <c r="DL24" s="144"/>
      <c r="DM24" s="272">
        <f>DM22-DG24</f>
        <v>42760.33</v>
      </c>
      <c r="DN24" s="12"/>
      <c r="DU24" s="39"/>
      <c r="DV24" s="40"/>
      <c r="DW24" s="40"/>
      <c r="EF24" s="39"/>
      <c r="EG24" s="40"/>
      <c r="EH24" s="40"/>
      <c r="EQ24" s="39"/>
      <c r="ER24" s="40"/>
      <c r="ES24" s="40"/>
      <c r="FB24" s="39"/>
      <c r="FC24" s="40"/>
      <c r="FD24" s="40"/>
      <c r="FM24" s="39"/>
      <c r="FN24" s="40"/>
      <c r="FO24" s="40"/>
      <c r="FX24" s="39"/>
      <c r="FY24" s="40"/>
      <c r="FZ24" s="40"/>
      <c r="GI24" s="39"/>
      <c r="GJ24" s="40"/>
      <c r="GK24" s="40"/>
      <c r="GT24" s="39"/>
      <c r="GU24" s="40"/>
      <c r="GV24" s="40"/>
    </row>
    <row r="25" spans="1:204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41"/>
      <c r="BC25" s="45"/>
      <c r="BD25" s="43"/>
      <c r="BE25" s="8"/>
      <c r="BF25" s="12"/>
      <c r="BH25" s="12"/>
      <c r="BI25" s="7"/>
      <c r="BJ25" s="8"/>
      <c r="BK25" s="8"/>
      <c r="BL25" s="8"/>
      <c r="BM25" s="8"/>
      <c r="BN25" s="41"/>
      <c r="BO25" s="278"/>
      <c r="BP25" s="43"/>
      <c r="BQ25" s="10"/>
      <c r="BR25" s="12"/>
      <c r="BT25" s="12"/>
      <c r="BU25" s="7"/>
      <c r="BV25" s="8"/>
      <c r="BW25" s="8"/>
      <c r="BX25" s="8"/>
      <c r="BY25" s="8"/>
      <c r="BZ25" s="41"/>
      <c r="CA25" s="278"/>
      <c r="CB25" s="43"/>
      <c r="CC25" s="10"/>
      <c r="CD25" s="12"/>
      <c r="CF25" s="12"/>
      <c r="CG25" s="7"/>
      <c r="CH25" s="8"/>
      <c r="CI25" s="8"/>
      <c r="CJ25" s="8"/>
      <c r="CK25" s="8"/>
      <c r="CL25" s="41"/>
      <c r="CM25" s="278"/>
      <c r="CN25" s="43"/>
      <c r="CO25" s="10"/>
      <c r="CP25" s="12"/>
      <c r="CR25" s="12"/>
      <c r="CS25" s="7"/>
      <c r="CT25" s="8"/>
      <c r="CU25" s="8"/>
      <c r="CV25" s="8"/>
      <c r="CW25" s="8"/>
      <c r="CX25" s="41"/>
      <c r="CY25" s="278"/>
      <c r="CZ25" s="43"/>
      <c r="DA25" s="10"/>
      <c r="DB25" s="12"/>
      <c r="DD25" s="12"/>
      <c r="DE25" s="7"/>
      <c r="DF25" s="8"/>
      <c r="DG25" s="8"/>
      <c r="DH25" s="8"/>
      <c r="DI25" s="8"/>
      <c r="DJ25" s="41"/>
      <c r="DK25" s="278"/>
      <c r="DL25" s="43"/>
      <c r="DM25" s="10"/>
      <c r="DN25" s="12"/>
      <c r="DU25" s="39"/>
      <c r="DV25" s="40"/>
      <c r="DW25" s="40"/>
      <c r="EF25" s="39"/>
      <c r="EG25" s="40"/>
      <c r="EH25" s="40"/>
      <c r="EQ25" s="39"/>
      <c r="ER25" s="40"/>
      <c r="ES25" s="40"/>
      <c r="FB25" s="39"/>
      <c r="FC25" s="40"/>
      <c r="FD25" s="40"/>
      <c r="FM25" s="39"/>
      <c r="FN25" s="40"/>
      <c r="FO25" s="40"/>
      <c r="FX25" s="39"/>
      <c r="FY25" s="40"/>
      <c r="FZ25" s="40"/>
      <c r="GI25" s="39"/>
      <c r="GJ25" s="40"/>
      <c r="GK25" s="40"/>
      <c r="GT25" s="39"/>
      <c r="GU25" s="40"/>
      <c r="GV25" s="40"/>
    </row>
    <row r="26" spans="1:204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25521.33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30521.33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25521.33</v>
      </c>
      <c r="AI26" s="12"/>
      <c r="AK26" s="12"/>
      <c r="AL26" s="145">
        <v>45570</v>
      </c>
      <c r="AM26" s="141"/>
      <c r="AN26" s="142"/>
      <c r="AO26" s="142"/>
      <c r="AP26" s="142"/>
      <c r="AQ26" s="143"/>
      <c r="AR26" s="277"/>
      <c r="AS26" s="144"/>
      <c r="AT26" s="272">
        <f>AT24-AN26</f>
        <v>0</v>
      </c>
      <c r="AU26" s="12"/>
      <c r="AW26" s="12"/>
      <c r="AX26" s="44">
        <v>44870</v>
      </c>
      <c r="AY26" s="34"/>
      <c r="AZ26" s="35"/>
      <c r="BA26" s="35"/>
      <c r="BB26" s="21"/>
      <c r="BC26" s="19"/>
      <c r="BD26" s="36"/>
      <c r="BE26" s="37">
        <f>BE24-AZ26</f>
        <v>3011.0000000000036</v>
      </c>
      <c r="BF26" s="12"/>
      <c r="BH26" s="12"/>
      <c r="BI26" s="145">
        <v>45570</v>
      </c>
      <c r="BJ26" s="141"/>
      <c r="BK26" s="142"/>
      <c r="BL26" s="142"/>
      <c r="BM26" s="142"/>
      <c r="BN26" s="143"/>
      <c r="BO26" s="277"/>
      <c r="BP26" s="144"/>
      <c r="BQ26" s="272">
        <f>BQ24-BK26</f>
        <v>27521.33</v>
      </c>
      <c r="BR26" s="12"/>
      <c r="BT26" s="12"/>
      <c r="BU26" s="145">
        <v>45570</v>
      </c>
      <c r="BV26" s="141"/>
      <c r="BW26" s="142"/>
      <c r="BX26" s="142"/>
      <c r="BY26" s="142"/>
      <c r="BZ26" s="143"/>
      <c r="CA26" s="277"/>
      <c r="CB26" s="144"/>
      <c r="CC26" s="272">
        <f>CC24-BW26</f>
        <v>37760.33</v>
      </c>
      <c r="CD26" s="12"/>
      <c r="CF26" s="12"/>
      <c r="CG26" s="145">
        <v>45570</v>
      </c>
      <c r="CH26" s="141"/>
      <c r="CI26" s="142"/>
      <c r="CJ26" s="142"/>
      <c r="CK26" s="142"/>
      <c r="CL26" s="143"/>
      <c r="CM26" s="277"/>
      <c r="CN26" s="144"/>
      <c r="CO26" s="272">
        <f>CO24-CI26</f>
        <v>37760.33</v>
      </c>
      <c r="CP26" s="12"/>
      <c r="CR26" s="12"/>
      <c r="CS26" s="145">
        <v>45570</v>
      </c>
      <c r="CT26" s="141"/>
      <c r="CU26" s="142"/>
      <c r="CV26" s="142"/>
      <c r="CW26" s="142"/>
      <c r="CX26" s="143"/>
      <c r="CY26" s="277"/>
      <c r="CZ26" s="144"/>
      <c r="DA26" s="272">
        <f>DA24-CU26</f>
        <v>29522.629999999997</v>
      </c>
      <c r="DB26" s="12"/>
      <c r="DD26" s="12"/>
      <c r="DE26" s="145">
        <v>45570</v>
      </c>
      <c r="DF26" s="141"/>
      <c r="DG26" s="142"/>
      <c r="DH26" s="142"/>
      <c r="DI26" s="142"/>
      <c r="DJ26" s="143"/>
      <c r="DK26" s="277"/>
      <c r="DL26" s="144"/>
      <c r="DM26" s="272">
        <f>DM24-DG26</f>
        <v>42760.33</v>
      </c>
      <c r="DN26" s="12"/>
      <c r="DU26" s="39"/>
      <c r="DV26" s="40"/>
      <c r="DW26" s="40"/>
      <c r="EF26" s="39"/>
      <c r="EG26" s="40"/>
      <c r="EH26" s="40"/>
      <c r="EQ26" s="39"/>
      <c r="ER26" s="40"/>
      <c r="ES26" s="40"/>
      <c r="FB26" s="39"/>
      <c r="FC26" s="40"/>
      <c r="FD26" s="40"/>
      <c r="FM26" s="39"/>
      <c r="FN26" s="40"/>
      <c r="FO26" s="40"/>
      <c r="FX26" s="39"/>
      <c r="FY26" s="40"/>
      <c r="FZ26" s="40"/>
      <c r="GI26" s="39"/>
      <c r="GJ26" s="40"/>
      <c r="GK26" s="40"/>
      <c r="GT26" s="39"/>
      <c r="GU26" s="40"/>
      <c r="GV26" s="40"/>
    </row>
    <row r="27" spans="1:204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41"/>
      <c r="BC27" s="45"/>
      <c r="BD27" s="43"/>
      <c r="BE27" s="8"/>
      <c r="BF27" s="12"/>
      <c r="BH27" s="12"/>
      <c r="BI27" s="7"/>
      <c r="BJ27" s="8"/>
      <c r="BK27" s="8"/>
      <c r="BL27" s="8"/>
      <c r="BM27" s="8"/>
      <c r="BN27" s="41"/>
      <c r="BO27" s="278"/>
      <c r="BP27" s="43"/>
      <c r="BQ27" s="10"/>
      <c r="BR27" s="12"/>
      <c r="BT27" s="12"/>
      <c r="BU27" s="7"/>
      <c r="BV27" s="8"/>
      <c r="BW27" s="8"/>
      <c r="BX27" s="8"/>
      <c r="BY27" s="8"/>
      <c r="BZ27" s="41"/>
      <c r="CA27" s="278"/>
      <c r="CB27" s="43"/>
      <c r="CC27" s="10"/>
      <c r="CD27" s="12"/>
      <c r="CF27" s="12"/>
      <c r="CG27" s="7"/>
      <c r="CH27" s="8"/>
      <c r="CI27" s="8"/>
      <c r="CJ27" s="8"/>
      <c r="CK27" s="8"/>
      <c r="CL27" s="41"/>
      <c r="CM27" s="278"/>
      <c r="CN27" s="43"/>
      <c r="CO27" s="10"/>
      <c r="CP27" s="12"/>
      <c r="CR27" s="12"/>
      <c r="CS27" s="7"/>
      <c r="CT27" s="8"/>
      <c r="CU27" s="8"/>
      <c r="CV27" s="8"/>
      <c r="CW27" s="8"/>
      <c r="CX27" s="41"/>
      <c r="CY27" s="278"/>
      <c r="CZ27" s="43"/>
      <c r="DA27" s="10"/>
      <c r="DB27" s="12"/>
      <c r="DD27" s="12"/>
      <c r="DE27" s="7"/>
      <c r="DF27" s="8"/>
      <c r="DG27" s="8"/>
      <c r="DH27" s="8"/>
      <c r="DI27" s="8"/>
      <c r="DJ27" s="41"/>
      <c r="DK27" s="278"/>
      <c r="DL27" s="43"/>
      <c r="DM27" s="10"/>
      <c r="DN27" s="12"/>
      <c r="DU27" s="39"/>
      <c r="DV27" s="40"/>
      <c r="DW27" s="40"/>
      <c r="EF27" s="39"/>
      <c r="EG27" s="40"/>
      <c r="EH27" s="40"/>
      <c r="EQ27" s="39"/>
      <c r="ER27" s="40"/>
      <c r="ES27" s="40"/>
      <c r="FB27" s="39"/>
      <c r="FC27" s="40"/>
      <c r="FD27" s="40"/>
      <c r="FM27" s="39"/>
      <c r="FN27" s="40"/>
      <c r="FO27" s="40"/>
      <c r="FX27" s="39"/>
      <c r="FY27" s="40"/>
      <c r="FZ27" s="40"/>
      <c r="GI27" s="39"/>
      <c r="GJ27" s="40"/>
      <c r="GK27" s="40"/>
      <c r="GT27" s="39"/>
      <c r="GU27" s="40"/>
      <c r="GV27" s="40"/>
    </row>
    <row r="28" spans="1:204" s="4" customFormat="1" ht="15.6" x14ac:dyDescent="0.3">
      <c r="A28" s="12"/>
      <c r="B28" s="145">
        <v>45601</v>
      </c>
      <c r="C28" s="141"/>
      <c r="D28" s="142"/>
      <c r="E28" s="792"/>
      <c r="F28" s="792"/>
      <c r="G28" s="143"/>
      <c r="H28" s="277"/>
      <c r="I28" s="144"/>
      <c r="J28" s="272">
        <f>J26-D28</f>
        <v>25521.33</v>
      </c>
      <c r="K28" s="12"/>
      <c r="M28" s="12"/>
      <c r="N28" s="145">
        <v>45601</v>
      </c>
      <c r="O28" s="141"/>
      <c r="P28" s="142"/>
      <c r="Q28" s="792"/>
      <c r="R28" s="792"/>
      <c r="S28" s="143"/>
      <c r="T28" s="277"/>
      <c r="U28" s="144"/>
      <c r="V28" s="272">
        <f>V26-P28</f>
        <v>30521.33</v>
      </c>
      <c r="W28" s="12"/>
      <c r="Y28" s="12"/>
      <c r="Z28" s="145">
        <v>45601</v>
      </c>
      <c r="AA28" s="141"/>
      <c r="AB28" s="142"/>
      <c r="AC28" s="792"/>
      <c r="AD28" s="792"/>
      <c r="AE28" s="143"/>
      <c r="AF28" s="277"/>
      <c r="AG28" s="144"/>
      <c r="AH28" s="272">
        <f>AH26-AB28</f>
        <v>25521.33</v>
      </c>
      <c r="AI28" s="12"/>
      <c r="AK28" s="12"/>
      <c r="AL28" s="145">
        <v>45601</v>
      </c>
      <c r="AM28" s="141"/>
      <c r="AN28" s="142"/>
      <c r="AO28" s="792"/>
      <c r="AP28" s="792"/>
      <c r="AQ28" s="143"/>
      <c r="AR28" s="277"/>
      <c r="AS28" s="144"/>
      <c r="AT28" s="272">
        <f>AT26-AN28</f>
        <v>0</v>
      </c>
      <c r="AU28" s="12"/>
      <c r="AW28" s="12"/>
      <c r="AX28" s="44">
        <v>44900</v>
      </c>
      <c r="AY28" s="34"/>
      <c r="AZ28" s="35"/>
      <c r="BA28" s="35"/>
      <c r="BB28" s="21"/>
      <c r="BC28" s="19"/>
      <c r="BD28" s="36"/>
      <c r="BE28" s="37">
        <f>BE26-AZ28</f>
        <v>3011.0000000000036</v>
      </c>
      <c r="BF28" s="12"/>
      <c r="BH28" s="12"/>
      <c r="BI28" s="145">
        <v>45601</v>
      </c>
      <c r="BJ28" s="141"/>
      <c r="BK28" s="142"/>
      <c r="BL28" s="792"/>
      <c r="BM28" s="792"/>
      <c r="BN28" s="143"/>
      <c r="BO28" s="277"/>
      <c r="BP28" s="144"/>
      <c r="BQ28" s="272">
        <f>BQ26-BK28</f>
        <v>27521.33</v>
      </c>
      <c r="BR28" s="12"/>
      <c r="BT28" s="12"/>
      <c r="BU28" s="145">
        <v>45601</v>
      </c>
      <c r="BV28" s="141"/>
      <c r="BW28" s="142"/>
      <c r="BX28" s="792"/>
      <c r="BY28" s="792"/>
      <c r="BZ28" s="143"/>
      <c r="CA28" s="277"/>
      <c r="CB28" s="144"/>
      <c r="CC28" s="272">
        <f>CC26-BW28</f>
        <v>37760.33</v>
      </c>
      <c r="CD28" s="12"/>
      <c r="CF28" s="12"/>
      <c r="CG28" s="145">
        <v>45601</v>
      </c>
      <c r="CH28" s="141"/>
      <c r="CI28" s="142"/>
      <c r="CJ28" s="792"/>
      <c r="CK28" s="792"/>
      <c r="CL28" s="143"/>
      <c r="CM28" s="277"/>
      <c r="CN28" s="144"/>
      <c r="CO28" s="272">
        <f>CO26-CI28</f>
        <v>37760.33</v>
      </c>
      <c r="CP28" s="12"/>
      <c r="CR28" s="12"/>
      <c r="CS28" s="145">
        <v>45601</v>
      </c>
      <c r="CT28" s="141"/>
      <c r="CU28" s="142"/>
      <c r="CV28" s="792"/>
      <c r="CW28" s="792"/>
      <c r="CX28" s="143"/>
      <c r="CY28" s="277"/>
      <c r="CZ28" s="144"/>
      <c r="DA28" s="272">
        <f>DA26-CU28</f>
        <v>29522.629999999997</v>
      </c>
      <c r="DB28" s="12"/>
      <c r="DD28" s="12"/>
      <c r="DE28" s="145">
        <v>45601</v>
      </c>
      <c r="DF28" s="141"/>
      <c r="DG28" s="142"/>
      <c r="DH28" s="792"/>
      <c r="DI28" s="792"/>
      <c r="DJ28" s="143"/>
      <c r="DK28" s="277"/>
      <c r="DL28" s="144"/>
      <c r="DM28" s="272">
        <f>DM26-DG28</f>
        <v>42760.33</v>
      </c>
      <c r="DN28" s="12"/>
      <c r="DU28" s="39"/>
      <c r="DV28" s="40"/>
      <c r="DW28" s="40"/>
      <c r="EF28" s="39"/>
      <c r="EG28" s="40"/>
      <c r="EH28" s="40"/>
      <c r="EQ28" s="39"/>
      <c r="ER28" s="40"/>
      <c r="ES28" s="40"/>
      <c r="FB28" s="39"/>
      <c r="FC28" s="40"/>
      <c r="FD28" s="40"/>
      <c r="FM28" s="39"/>
      <c r="FN28" s="40"/>
      <c r="FO28" s="40"/>
      <c r="FX28" s="39"/>
      <c r="FY28" s="40"/>
      <c r="FZ28" s="40"/>
      <c r="GI28" s="39"/>
      <c r="GJ28" s="40"/>
      <c r="GK28" s="40"/>
      <c r="GT28" s="39"/>
      <c r="GU28" s="40"/>
      <c r="GV28" s="40"/>
    </row>
    <row r="29" spans="1:204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41"/>
      <c r="BC29" s="45"/>
      <c r="BD29" s="43"/>
      <c r="BE29" s="8"/>
      <c r="BF29" s="12"/>
      <c r="BH29" s="12"/>
      <c r="BI29" s="7"/>
      <c r="BJ29" s="8"/>
      <c r="BK29" s="8"/>
      <c r="BL29" s="8"/>
      <c r="BM29" s="8"/>
      <c r="BN29" s="41"/>
      <c r="BO29" s="278"/>
      <c r="BP29" s="43"/>
      <c r="BQ29" s="10"/>
      <c r="BR29" s="12"/>
      <c r="BT29" s="12"/>
      <c r="BU29" s="7"/>
      <c r="BV29" s="8"/>
      <c r="BW29" s="8"/>
      <c r="BX29" s="8"/>
      <c r="BY29" s="8"/>
      <c r="BZ29" s="41"/>
      <c r="CA29" s="278"/>
      <c r="CB29" s="43"/>
      <c r="CC29" s="10"/>
      <c r="CD29" s="12"/>
      <c r="CF29" s="12"/>
      <c r="CG29" s="7"/>
      <c r="CH29" s="8"/>
      <c r="CI29" s="8"/>
      <c r="CJ29" s="8"/>
      <c r="CK29" s="8"/>
      <c r="CL29" s="41"/>
      <c r="CM29" s="278"/>
      <c r="CN29" s="43"/>
      <c r="CO29" s="10"/>
      <c r="CP29" s="12"/>
      <c r="CR29" s="12"/>
      <c r="CS29" s="7"/>
      <c r="CT29" s="8"/>
      <c r="CU29" s="8"/>
      <c r="CV29" s="8"/>
      <c r="CW29" s="8"/>
      <c r="CX29" s="41"/>
      <c r="CY29" s="278"/>
      <c r="CZ29" s="43"/>
      <c r="DA29" s="10"/>
      <c r="DB29" s="12"/>
      <c r="DD29" s="12"/>
      <c r="DE29" s="7"/>
      <c r="DF29" s="8"/>
      <c r="DG29" s="8"/>
      <c r="DH29" s="8"/>
      <c r="DI29" s="8"/>
      <c r="DJ29" s="41"/>
      <c r="DK29" s="278"/>
      <c r="DL29" s="43"/>
      <c r="DM29" s="10"/>
      <c r="DN29" s="12"/>
      <c r="DU29" s="39"/>
      <c r="DV29" s="40"/>
      <c r="DW29" s="40"/>
      <c r="EF29" s="39"/>
      <c r="EG29" s="40"/>
      <c r="EH29" s="40"/>
      <c r="EQ29" s="39"/>
      <c r="ER29" s="40"/>
      <c r="ES29" s="40"/>
      <c r="FB29" s="39"/>
      <c r="FC29" s="40"/>
      <c r="FD29" s="40"/>
      <c r="FM29" s="39"/>
      <c r="FN29" s="40"/>
      <c r="FO29" s="40"/>
      <c r="FX29" s="39"/>
      <c r="FY29" s="40"/>
      <c r="FZ29" s="40"/>
      <c r="GI29" s="39"/>
      <c r="GJ29" s="40"/>
      <c r="GK29" s="40"/>
      <c r="GT29" s="39"/>
      <c r="GU29" s="40"/>
      <c r="GV29" s="40"/>
    </row>
    <row r="30" spans="1:204" s="4" customFormat="1" ht="15.6" x14ac:dyDescent="0.3">
      <c r="A30" s="12"/>
      <c r="B30" s="145">
        <v>45631</v>
      </c>
      <c r="C30" s="141"/>
      <c r="D30" s="142"/>
      <c r="E30" s="792"/>
      <c r="F30" s="792"/>
      <c r="G30" s="143"/>
      <c r="H30" s="277"/>
      <c r="I30" s="144"/>
      <c r="J30" s="272">
        <f>J28-D30</f>
        <v>25521.33</v>
      </c>
      <c r="K30" s="12"/>
      <c r="M30" s="12"/>
      <c r="N30" s="145">
        <v>45631</v>
      </c>
      <c r="O30" s="141"/>
      <c r="P30" s="142"/>
      <c r="Q30" s="792"/>
      <c r="R30" s="792"/>
      <c r="S30" s="143"/>
      <c r="T30" s="277"/>
      <c r="U30" s="144"/>
      <c r="V30" s="272">
        <f>V28-P30</f>
        <v>30521.33</v>
      </c>
      <c r="W30" s="12"/>
      <c r="Y30" s="12"/>
      <c r="Z30" s="145">
        <v>45631</v>
      </c>
      <c r="AA30" s="141"/>
      <c r="AB30" s="142"/>
      <c r="AC30" s="792"/>
      <c r="AD30" s="792"/>
      <c r="AE30" s="143"/>
      <c r="AF30" s="277"/>
      <c r="AG30" s="144"/>
      <c r="AH30" s="272">
        <f>AH28-AB30</f>
        <v>25521.33</v>
      </c>
      <c r="AI30" s="12"/>
      <c r="AK30" s="12"/>
      <c r="AL30" s="145">
        <v>45631</v>
      </c>
      <c r="AM30" s="141"/>
      <c r="AN30" s="142"/>
      <c r="AO30" s="792"/>
      <c r="AP30" s="792"/>
      <c r="AQ30" s="143"/>
      <c r="AR30" s="277"/>
      <c r="AS30" s="144"/>
      <c r="AT30" s="272">
        <f>AT28-AN30</f>
        <v>0</v>
      </c>
      <c r="AU30" s="12"/>
      <c r="AW30" s="12"/>
      <c r="AX30" s="44">
        <v>44931</v>
      </c>
      <c r="AY30" s="34"/>
      <c r="AZ30" s="35"/>
      <c r="BA30" s="35"/>
      <c r="BB30" s="21"/>
      <c r="BC30" s="46"/>
      <c r="BD30" s="36"/>
      <c r="BE30" s="37">
        <f>BE28-AZ30</f>
        <v>3011.0000000000036</v>
      </c>
      <c r="BF30" s="12"/>
      <c r="BH30" s="12"/>
      <c r="BI30" s="145">
        <v>45631</v>
      </c>
      <c r="BJ30" s="141"/>
      <c r="BK30" s="142"/>
      <c r="BL30" s="792"/>
      <c r="BM30" s="792"/>
      <c r="BN30" s="143"/>
      <c r="BO30" s="277"/>
      <c r="BP30" s="144"/>
      <c r="BQ30" s="272">
        <f>BQ28-BK30</f>
        <v>27521.33</v>
      </c>
      <c r="BR30" s="12"/>
      <c r="BT30" s="12"/>
      <c r="BU30" s="145">
        <v>45631</v>
      </c>
      <c r="BV30" s="141"/>
      <c r="BW30" s="142"/>
      <c r="BX30" s="792"/>
      <c r="BY30" s="792"/>
      <c r="BZ30" s="143"/>
      <c r="CA30" s="277"/>
      <c r="CB30" s="144"/>
      <c r="CC30" s="272">
        <f>CC28-BW30</f>
        <v>37760.33</v>
      </c>
      <c r="CD30" s="12"/>
      <c r="CF30" s="12"/>
      <c r="CG30" s="145">
        <v>45631</v>
      </c>
      <c r="CH30" s="141"/>
      <c r="CI30" s="142"/>
      <c r="CJ30" s="792"/>
      <c r="CK30" s="792"/>
      <c r="CL30" s="143"/>
      <c r="CM30" s="277"/>
      <c r="CN30" s="144"/>
      <c r="CO30" s="272">
        <f>CO28-CI30</f>
        <v>37760.33</v>
      </c>
      <c r="CP30" s="12"/>
      <c r="CR30" s="12"/>
      <c r="CS30" s="145">
        <v>45631</v>
      </c>
      <c r="CT30" s="141"/>
      <c r="CU30" s="142"/>
      <c r="CV30" s="792"/>
      <c r="CW30" s="792"/>
      <c r="CX30" s="143"/>
      <c r="CY30" s="277"/>
      <c r="CZ30" s="144"/>
      <c r="DA30" s="272">
        <f>DA28-CU30</f>
        <v>29522.629999999997</v>
      </c>
      <c r="DB30" s="12"/>
      <c r="DD30" s="12"/>
      <c r="DE30" s="145">
        <v>45631</v>
      </c>
      <c r="DF30" s="141"/>
      <c r="DG30" s="142"/>
      <c r="DH30" s="792"/>
      <c r="DI30" s="792"/>
      <c r="DJ30" s="143"/>
      <c r="DK30" s="277"/>
      <c r="DL30" s="144"/>
      <c r="DM30" s="272">
        <f>DM28-DG30</f>
        <v>42760.33</v>
      </c>
      <c r="DN30" s="12"/>
      <c r="DU30" s="39"/>
      <c r="DV30" s="40"/>
      <c r="DW30" s="40"/>
      <c r="EF30" s="39"/>
      <c r="EG30" s="40"/>
      <c r="EH30" s="40"/>
      <c r="EQ30" s="39"/>
      <c r="ER30" s="40"/>
      <c r="ES30" s="40"/>
      <c r="FB30" s="39"/>
      <c r="FC30" s="40"/>
      <c r="FD30" s="40"/>
      <c r="FM30" s="39"/>
      <c r="FN30" s="40"/>
      <c r="FO30" s="40"/>
      <c r="FX30" s="39"/>
      <c r="FY30" s="40"/>
      <c r="FZ30" s="40"/>
      <c r="GI30" s="39"/>
      <c r="GJ30" s="40"/>
      <c r="GK30" s="40"/>
      <c r="GT30" s="39"/>
      <c r="GU30" s="40"/>
      <c r="GV30" s="40"/>
    </row>
    <row r="31" spans="1:204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41"/>
      <c r="BC31" s="45"/>
      <c r="BD31" s="43"/>
      <c r="BE31" s="8"/>
      <c r="BF31" s="12"/>
      <c r="BH31" s="12"/>
      <c r="BI31" s="7"/>
      <c r="BJ31" s="8"/>
      <c r="BK31" s="8"/>
      <c r="BL31" s="8"/>
      <c r="BM31" s="8"/>
      <c r="BN31" s="41"/>
      <c r="BO31" s="278"/>
      <c r="BP31" s="43"/>
      <c r="BQ31" s="10"/>
      <c r="BR31" s="12"/>
      <c r="BT31" s="12"/>
      <c r="BU31" s="7"/>
      <c r="BV31" s="8"/>
      <c r="BW31" s="8"/>
      <c r="BX31" s="8"/>
      <c r="BY31" s="8"/>
      <c r="BZ31" s="41"/>
      <c r="CA31" s="278"/>
      <c r="CB31" s="43"/>
      <c r="CC31" s="10"/>
      <c r="CD31" s="12"/>
      <c r="CF31" s="12"/>
      <c r="CG31" s="7"/>
      <c r="CH31" s="8"/>
      <c r="CI31" s="8"/>
      <c r="CJ31" s="8"/>
      <c r="CK31" s="8"/>
      <c r="CL31" s="41"/>
      <c r="CM31" s="278"/>
      <c r="CN31" s="43"/>
      <c r="CO31" s="10"/>
      <c r="CP31" s="12"/>
      <c r="CR31" s="12"/>
      <c r="CS31" s="7"/>
      <c r="CT31" s="8"/>
      <c r="CU31" s="8"/>
      <c r="CV31" s="8"/>
      <c r="CW31" s="8"/>
      <c r="CX31" s="41"/>
      <c r="CY31" s="278"/>
      <c r="CZ31" s="43"/>
      <c r="DA31" s="10"/>
      <c r="DB31" s="12"/>
      <c r="DD31" s="12"/>
      <c r="DE31" s="7"/>
      <c r="DF31" s="8"/>
      <c r="DG31" s="8"/>
      <c r="DH31" s="8"/>
      <c r="DI31" s="8"/>
      <c r="DJ31" s="41"/>
      <c r="DK31" s="278"/>
      <c r="DL31" s="43"/>
      <c r="DM31" s="10"/>
      <c r="DN31" s="12"/>
      <c r="DU31" s="39"/>
      <c r="DV31" s="40"/>
      <c r="DW31" s="40"/>
      <c r="EF31" s="39"/>
      <c r="EG31" s="40"/>
      <c r="EH31" s="40"/>
      <c r="EQ31" s="39"/>
      <c r="ER31" s="40"/>
      <c r="ES31" s="40"/>
      <c r="FB31" s="39"/>
      <c r="FC31" s="40"/>
      <c r="FD31" s="40"/>
      <c r="FM31" s="39"/>
      <c r="FN31" s="40"/>
      <c r="FO31" s="40"/>
      <c r="FX31" s="39"/>
      <c r="FY31" s="40"/>
      <c r="FZ31" s="40"/>
      <c r="GI31" s="39"/>
      <c r="GJ31" s="40"/>
      <c r="GK31" s="40"/>
      <c r="GT31" s="39"/>
      <c r="GU31" s="40"/>
      <c r="GV31" s="40"/>
    </row>
    <row r="32" spans="1:204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25521.33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30521.33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25521.33</v>
      </c>
      <c r="AI32" s="12"/>
      <c r="AK32" s="12"/>
      <c r="AL32" s="145">
        <v>45662</v>
      </c>
      <c r="AM32" s="141"/>
      <c r="AN32" s="142"/>
      <c r="AO32" s="142"/>
      <c r="AP32" s="142"/>
      <c r="AQ32" s="143"/>
      <c r="AR32" s="277"/>
      <c r="AS32" s="144"/>
      <c r="AT32" s="272">
        <f>AT30-AN32</f>
        <v>0</v>
      </c>
      <c r="AU32" s="12"/>
      <c r="AW32" s="12"/>
      <c r="AX32" s="44">
        <v>44962</v>
      </c>
      <c r="AY32" s="34"/>
      <c r="AZ32" s="35"/>
      <c r="BA32" s="35"/>
      <c r="BB32" s="21"/>
      <c r="BC32" s="19"/>
      <c r="BD32" s="36"/>
      <c r="BE32" s="37">
        <f>BE30-AZ32</f>
        <v>3011.0000000000036</v>
      </c>
      <c r="BF32" s="12"/>
      <c r="BH32" s="12"/>
      <c r="BI32" s="145">
        <v>45662</v>
      </c>
      <c r="BJ32" s="141"/>
      <c r="BK32" s="142"/>
      <c r="BL32" s="142"/>
      <c r="BM32" s="142"/>
      <c r="BN32" s="143"/>
      <c r="BO32" s="277"/>
      <c r="BP32" s="144"/>
      <c r="BQ32" s="272">
        <f>BQ30-BK32</f>
        <v>27521.33</v>
      </c>
      <c r="BR32" s="12"/>
      <c r="BT32" s="12"/>
      <c r="BU32" s="145">
        <v>45662</v>
      </c>
      <c r="BV32" s="141"/>
      <c r="BW32" s="142"/>
      <c r="BX32" s="142"/>
      <c r="BY32" s="142"/>
      <c r="BZ32" s="143"/>
      <c r="CA32" s="277"/>
      <c r="CB32" s="144"/>
      <c r="CC32" s="272">
        <f>CC30-BW32</f>
        <v>37760.33</v>
      </c>
      <c r="CD32" s="12"/>
      <c r="CF32" s="12"/>
      <c r="CG32" s="145">
        <v>45662</v>
      </c>
      <c r="CH32" s="141"/>
      <c r="CI32" s="142"/>
      <c r="CJ32" s="142"/>
      <c r="CK32" s="142"/>
      <c r="CL32" s="143"/>
      <c r="CM32" s="277"/>
      <c r="CN32" s="144"/>
      <c r="CO32" s="272">
        <f>CO30-CI32</f>
        <v>37760.33</v>
      </c>
      <c r="CP32" s="12"/>
      <c r="CR32" s="12"/>
      <c r="CS32" s="145">
        <v>45662</v>
      </c>
      <c r="CT32" s="141"/>
      <c r="CU32" s="142"/>
      <c r="CV32" s="142"/>
      <c r="CW32" s="142"/>
      <c r="CX32" s="143"/>
      <c r="CY32" s="277"/>
      <c r="CZ32" s="144"/>
      <c r="DA32" s="272">
        <f>DA30-CU32</f>
        <v>29522.629999999997</v>
      </c>
      <c r="DB32" s="12"/>
      <c r="DD32" s="12"/>
      <c r="DE32" s="145">
        <v>45662</v>
      </c>
      <c r="DF32" s="141"/>
      <c r="DG32" s="142"/>
      <c r="DH32" s="142"/>
      <c r="DI32" s="142"/>
      <c r="DJ32" s="143"/>
      <c r="DK32" s="277"/>
      <c r="DL32" s="144"/>
      <c r="DM32" s="272">
        <f>DM30-DG32</f>
        <v>42760.33</v>
      </c>
      <c r="DN32" s="12"/>
      <c r="DR32" s="4" t="s">
        <v>104</v>
      </c>
      <c r="DU32" s="39"/>
      <c r="DV32" s="40"/>
      <c r="DW32" s="40"/>
      <c r="EF32" s="39"/>
      <c r="EG32" s="40"/>
      <c r="EH32" s="40"/>
      <c r="EQ32" s="39"/>
      <c r="ER32" s="40"/>
      <c r="ES32" s="40"/>
      <c r="FB32" s="39"/>
      <c r="FC32" s="40"/>
      <c r="FD32" s="40"/>
      <c r="FM32" s="39"/>
      <c r="FN32" s="40"/>
      <c r="FO32" s="40"/>
      <c r="FX32" s="39"/>
      <c r="FY32" s="40"/>
      <c r="FZ32" s="40"/>
      <c r="GI32" s="39"/>
      <c r="GJ32" s="40"/>
      <c r="GK32" s="40"/>
      <c r="GT32" s="39"/>
      <c r="GU32" s="40"/>
      <c r="GV32" s="40"/>
    </row>
    <row r="33" spans="1:204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41"/>
      <c r="BC33" s="45"/>
      <c r="BD33" s="43"/>
      <c r="BE33" s="8"/>
      <c r="BF33" s="12"/>
      <c r="BH33" s="12"/>
      <c r="BI33" s="7"/>
      <c r="BJ33" s="8"/>
      <c r="BK33" s="8"/>
      <c r="BL33" s="8"/>
      <c r="BM33" s="8"/>
      <c r="BN33" s="41"/>
      <c r="BO33" s="278"/>
      <c r="BP33" s="43"/>
      <c r="BQ33" s="10"/>
      <c r="BR33" s="12"/>
      <c r="BT33" s="12"/>
      <c r="BU33" s="7"/>
      <c r="BV33" s="8"/>
      <c r="BW33" s="8"/>
      <c r="BX33" s="8"/>
      <c r="BY33" s="8"/>
      <c r="BZ33" s="41"/>
      <c r="CA33" s="278"/>
      <c r="CB33" s="43"/>
      <c r="CC33" s="10"/>
      <c r="CD33" s="12"/>
      <c r="CF33" s="12"/>
      <c r="CG33" s="7"/>
      <c r="CH33" s="8"/>
      <c r="CI33" s="8"/>
      <c r="CJ33" s="8"/>
      <c r="CK33" s="8"/>
      <c r="CL33" s="41"/>
      <c r="CM33" s="278"/>
      <c r="CN33" s="43"/>
      <c r="CO33" s="10"/>
      <c r="CP33" s="12"/>
      <c r="CR33" s="12"/>
      <c r="CS33" s="7"/>
      <c r="CT33" s="8"/>
      <c r="CU33" s="8"/>
      <c r="CV33" s="8"/>
      <c r="CW33" s="8"/>
      <c r="CX33" s="41"/>
      <c r="CY33" s="278"/>
      <c r="CZ33" s="43"/>
      <c r="DA33" s="10"/>
      <c r="DB33" s="12"/>
      <c r="DD33" s="12"/>
      <c r="DE33" s="7"/>
      <c r="DF33" s="8"/>
      <c r="DG33" s="8"/>
      <c r="DH33" s="8"/>
      <c r="DI33" s="8"/>
      <c r="DJ33" s="41"/>
      <c r="DK33" s="278"/>
      <c r="DL33" s="43"/>
      <c r="DM33" s="10"/>
      <c r="DN33" s="12"/>
      <c r="DU33" s="39"/>
      <c r="DV33" s="40"/>
      <c r="DW33" s="40"/>
      <c r="EF33" s="39"/>
      <c r="EG33" s="40"/>
      <c r="EH33" s="40"/>
      <c r="EQ33" s="39"/>
      <c r="ER33" s="40"/>
      <c r="ES33" s="40"/>
      <c r="FB33" s="39"/>
      <c r="FC33" s="40"/>
      <c r="FD33" s="40"/>
      <c r="FM33" s="39"/>
      <c r="FN33" s="40"/>
      <c r="FO33" s="40"/>
      <c r="FX33" s="39"/>
      <c r="FY33" s="40"/>
      <c r="FZ33" s="40"/>
      <c r="GI33" s="39"/>
      <c r="GJ33" s="40"/>
      <c r="GK33" s="40"/>
      <c r="GT33" s="39"/>
      <c r="GU33" s="40"/>
      <c r="GV33" s="40"/>
    </row>
    <row r="34" spans="1:204" s="4" customFormat="1" ht="15.6" x14ac:dyDescent="0.3">
      <c r="A34" s="12"/>
      <c r="B34" s="145">
        <v>45693</v>
      </c>
      <c r="C34" s="141"/>
      <c r="D34" s="142"/>
      <c r="E34" s="792"/>
      <c r="F34" s="792"/>
      <c r="G34" s="143"/>
      <c r="H34" s="277"/>
      <c r="I34" s="144"/>
      <c r="J34" s="272">
        <f>J32-D34</f>
        <v>25521.33</v>
      </c>
      <c r="K34" s="12"/>
      <c r="M34" s="12"/>
      <c r="N34" s="145">
        <v>45693</v>
      </c>
      <c r="O34" s="141"/>
      <c r="P34" s="142"/>
      <c r="Q34" s="792"/>
      <c r="R34" s="792"/>
      <c r="S34" s="143"/>
      <c r="T34" s="277"/>
      <c r="U34" s="144"/>
      <c r="V34" s="272">
        <f>V32-P34</f>
        <v>30521.33</v>
      </c>
      <c r="W34" s="12"/>
      <c r="Y34" s="12"/>
      <c r="Z34" s="145">
        <v>45693</v>
      </c>
      <c r="AA34" s="141"/>
      <c r="AB34" s="142"/>
      <c r="AC34" s="792"/>
      <c r="AD34" s="792"/>
      <c r="AE34" s="143"/>
      <c r="AF34" s="277"/>
      <c r="AG34" s="144"/>
      <c r="AH34" s="272">
        <f>AH32-AB34</f>
        <v>25521.33</v>
      </c>
      <c r="AI34" s="12"/>
      <c r="AK34" s="12"/>
      <c r="AL34" s="145">
        <v>45693</v>
      </c>
      <c r="AM34" s="141"/>
      <c r="AN34" s="142"/>
      <c r="AO34" s="792"/>
      <c r="AP34" s="792"/>
      <c r="AQ34" s="143"/>
      <c r="AR34" s="277"/>
      <c r="AS34" s="144"/>
      <c r="AT34" s="272">
        <f>AT32-AN34</f>
        <v>0</v>
      </c>
      <c r="AU34" s="12"/>
      <c r="AW34" s="12"/>
      <c r="AX34" s="44">
        <v>44990</v>
      </c>
      <c r="AY34" s="34"/>
      <c r="AZ34" s="35"/>
      <c r="BA34" s="35"/>
      <c r="BB34" s="21"/>
      <c r="BC34" s="19"/>
      <c r="BD34" s="36"/>
      <c r="BE34" s="37">
        <f>BE32-AZ34</f>
        <v>3011.0000000000036</v>
      </c>
      <c r="BF34" s="12"/>
      <c r="BH34" s="12"/>
      <c r="BI34" s="145">
        <v>45693</v>
      </c>
      <c r="BJ34" s="141"/>
      <c r="BK34" s="142"/>
      <c r="BL34" s="792"/>
      <c r="BM34" s="792"/>
      <c r="BN34" s="143"/>
      <c r="BO34" s="277"/>
      <c r="BP34" s="144"/>
      <c r="BQ34" s="272">
        <f>BQ32-BK34</f>
        <v>27521.33</v>
      </c>
      <c r="BR34" s="12"/>
      <c r="BT34" s="12"/>
      <c r="BU34" s="145">
        <v>45693</v>
      </c>
      <c r="BV34" s="141"/>
      <c r="BW34" s="142"/>
      <c r="BX34" s="792"/>
      <c r="BY34" s="792"/>
      <c r="BZ34" s="143"/>
      <c r="CA34" s="277"/>
      <c r="CB34" s="144"/>
      <c r="CC34" s="272">
        <f>CC32-BW34</f>
        <v>37760.33</v>
      </c>
      <c r="CD34" s="12"/>
      <c r="CF34" s="12"/>
      <c r="CG34" s="145">
        <v>45693</v>
      </c>
      <c r="CH34" s="141"/>
      <c r="CI34" s="142"/>
      <c r="CJ34" s="792"/>
      <c r="CK34" s="792"/>
      <c r="CL34" s="143"/>
      <c r="CM34" s="277"/>
      <c r="CN34" s="144"/>
      <c r="CO34" s="272">
        <f>CO32-CI34</f>
        <v>37760.33</v>
      </c>
      <c r="CP34" s="12"/>
      <c r="CR34" s="12"/>
      <c r="CS34" s="145">
        <v>45693</v>
      </c>
      <c r="CT34" s="141"/>
      <c r="CU34" s="142"/>
      <c r="CV34" s="792"/>
      <c r="CW34" s="792"/>
      <c r="CX34" s="143"/>
      <c r="CY34" s="277"/>
      <c r="CZ34" s="144"/>
      <c r="DA34" s="272">
        <f>DA32-CU34</f>
        <v>29522.629999999997</v>
      </c>
      <c r="DB34" s="12"/>
      <c r="DD34" s="12"/>
      <c r="DE34" s="145">
        <v>45693</v>
      </c>
      <c r="DF34" s="141"/>
      <c r="DG34" s="142"/>
      <c r="DH34" s="792"/>
      <c r="DI34" s="792"/>
      <c r="DJ34" s="143"/>
      <c r="DK34" s="277"/>
      <c r="DL34" s="144"/>
      <c r="DM34" s="272">
        <f>DM32-DG34</f>
        <v>42760.33</v>
      </c>
      <c r="DN34" s="12"/>
      <c r="DU34" s="39"/>
      <c r="DV34" s="40"/>
      <c r="DW34" s="40"/>
      <c r="EF34" s="39"/>
      <c r="EG34" s="40"/>
      <c r="EH34" s="40"/>
      <c r="EQ34" s="39"/>
      <c r="ER34" s="40"/>
      <c r="ES34" s="40"/>
      <c r="FB34" s="39"/>
      <c r="FC34" s="40"/>
      <c r="FD34" s="40"/>
      <c r="FM34" s="39"/>
      <c r="FN34" s="40"/>
      <c r="FO34" s="40"/>
      <c r="FX34" s="39"/>
      <c r="FY34" s="40"/>
      <c r="FZ34" s="40"/>
      <c r="GI34" s="39"/>
      <c r="GJ34" s="40"/>
      <c r="GK34" s="40"/>
      <c r="GT34" s="39"/>
      <c r="GU34" s="40"/>
      <c r="GV34" s="40"/>
    </row>
    <row r="35" spans="1:204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41"/>
      <c r="BC35" s="45"/>
      <c r="BD35" s="43"/>
      <c r="BE35" s="8"/>
      <c r="BF35" s="12"/>
      <c r="BH35" s="12"/>
      <c r="BI35" s="7"/>
      <c r="BJ35" s="8"/>
      <c r="BK35" s="8"/>
      <c r="BL35" s="8"/>
      <c r="BM35" s="8"/>
      <c r="BN35" s="41"/>
      <c r="BO35" s="278"/>
      <c r="BP35" s="43"/>
      <c r="BQ35" s="10"/>
      <c r="BR35" s="12"/>
      <c r="BT35" s="12"/>
      <c r="BU35" s="7"/>
      <c r="BV35" s="8"/>
      <c r="BW35" s="8"/>
      <c r="BX35" s="8"/>
      <c r="BY35" s="8"/>
      <c r="BZ35" s="41"/>
      <c r="CA35" s="278"/>
      <c r="CB35" s="43"/>
      <c r="CC35" s="10"/>
      <c r="CD35" s="12"/>
      <c r="CF35" s="12"/>
      <c r="CG35" s="7"/>
      <c r="CH35" s="8"/>
      <c r="CI35" s="8"/>
      <c r="CJ35" s="8"/>
      <c r="CK35" s="8"/>
      <c r="CL35" s="41"/>
      <c r="CM35" s="278"/>
      <c r="CN35" s="43"/>
      <c r="CO35" s="10"/>
      <c r="CP35" s="12"/>
      <c r="CR35" s="12"/>
      <c r="CS35" s="7"/>
      <c r="CT35" s="8"/>
      <c r="CU35" s="8"/>
      <c r="CV35" s="8"/>
      <c r="CW35" s="8"/>
      <c r="CX35" s="41"/>
      <c r="CY35" s="278"/>
      <c r="CZ35" s="43"/>
      <c r="DA35" s="10"/>
      <c r="DB35" s="12"/>
      <c r="DD35" s="12"/>
      <c r="DE35" s="7"/>
      <c r="DF35" s="8"/>
      <c r="DG35" s="8"/>
      <c r="DH35" s="8"/>
      <c r="DI35" s="8"/>
      <c r="DJ35" s="41"/>
      <c r="DK35" s="278"/>
      <c r="DL35" s="43"/>
      <c r="DM35" s="10"/>
      <c r="DN35" s="12"/>
      <c r="DU35" s="39"/>
      <c r="DV35" s="40"/>
      <c r="DW35" s="40"/>
      <c r="EF35" s="39"/>
      <c r="EG35" s="40"/>
      <c r="EH35" s="40"/>
      <c r="EQ35" s="39"/>
      <c r="ER35" s="40"/>
      <c r="ES35" s="40"/>
      <c r="FB35" s="39"/>
      <c r="FC35" s="40"/>
      <c r="FD35" s="40"/>
      <c r="FM35" s="39"/>
      <c r="FN35" s="40"/>
      <c r="FO35" s="40"/>
      <c r="FX35" s="39"/>
      <c r="FY35" s="40"/>
      <c r="FZ35" s="40"/>
      <c r="GI35" s="39"/>
      <c r="GJ35" s="40"/>
      <c r="GK35" s="40"/>
      <c r="GT35" s="39"/>
      <c r="GU35" s="40"/>
      <c r="GV35" s="40"/>
    </row>
    <row r="36" spans="1:204" s="4" customFormat="1" ht="15.6" x14ac:dyDescent="0.3">
      <c r="A36" s="12"/>
      <c r="B36" s="145">
        <v>45721</v>
      </c>
      <c r="C36" s="141"/>
      <c r="D36" s="142"/>
      <c r="E36" s="792"/>
      <c r="F36" s="792"/>
      <c r="G36" s="143"/>
      <c r="H36" s="277"/>
      <c r="I36" s="144"/>
      <c r="J36" s="272">
        <f>J34-D36</f>
        <v>25521.33</v>
      </c>
      <c r="K36" s="12"/>
      <c r="M36" s="12"/>
      <c r="N36" s="145">
        <v>45721</v>
      </c>
      <c r="O36" s="141"/>
      <c r="P36" s="142"/>
      <c r="Q36" s="792"/>
      <c r="R36" s="792"/>
      <c r="S36" s="143"/>
      <c r="T36" s="277"/>
      <c r="U36" s="144"/>
      <c r="V36" s="272">
        <f>V34-P36</f>
        <v>30521.33</v>
      </c>
      <c r="W36" s="12"/>
      <c r="Y36" s="12"/>
      <c r="Z36" s="145">
        <v>45721</v>
      </c>
      <c r="AA36" s="141"/>
      <c r="AB36" s="142"/>
      <c r="AC36" s="792"/>
      <c r="AD36" s="792"/>
      <c r="AE36" s="143"/>
      <c r="AF36" s="277"/>
      <c r="AG36" s="144"/>
      <c r="AH36" s="272">
        <f>AH34-AB36</f>
        <v>25521.33</v>
      </c>
      <c r="AI36" s="12"/>
      <c r="AK36" s="12"/>
      <c r="AL36" s="145">
        <v>45721</v>
      </c>
      <c r="AM36" s="141"/>
      <c r="AN36" s="142"/>
      <c r="AO36" s="792"/>
      <c r="AP36" s="792"/>
      <c r="AQ36" s="143"/>
      <c r="AR36" s="277"/>
      <c r="AS36" s="144"/>
      <c r="AT36" s="272">
        <f>AT34-AN36</f>
        <v>0</v>
      </c>
      <c r="AU36" s="12"/>
      <c r="AW36" s="12"/>
      <c r="AX36" s="44">
        <v>45021</v>
      </c>
      <c r="AY36" s="34"/>
      <c r="AZ36" s="35"/>
      <c r="BA36" s="35"/>
      <c r="BB36" s="21"/>
      <c r="BC36" s="19"/>
      <c r="BD36" s="36"/>
      <c r="BE36" s="37">
        <f>BE34-AZ36</f>
        <v>3011.0000000000036</v>
      </c>
      <c r="BF36" s="12"/>
      <c r="BH36" s="12"/>
      <c r="BI36" s="145">
        <v>45721</v>
      </c>
      <c r="BJ36" s="141"/>
      <c r="BK36" s="142"/>
      <c r="BL36" s="792"/>
      <c r="BM36" s="792"/>
      <c r="BN36" s="143"/>
      <c r="BO36" s="277"/>
      <c r="BP36" s="144"/>
      <c r="BQ36" s="272">
        <f>BQ34-BK36</f>
        <v>27521.33</v>
      </c>
      <c r="BR36" s="12"/>
      <c r="BT36" s="12"/>
      <c r="BU36" s="145">
        <v>45721</v>
      </c>
      <c r="BV36" s="141"/>
      <c r="BW36" s="142"/>
      <c r="BX36" s="792"/>
      <c r="BY36" s="792"/>
      <c r="BZ36" s="143"/>
      <c r="CA36" s="277"/>
      <c r="CB36" s="144"/>
      <c r="CC36" s="272">
        <f>CC34-BW36</f>
        <v>37760.33</v>
      </c>
      <c r="CD36" s="12"/>
      <c r="CF36" s="12"/>
      <c r="CG36" s="145">
        <v>45721</v>
      </c>
      <c r="CH36" s="141"/>
      <c r="CI36" s="142"/>
      <c r="CJ36" s="792"/>
      <c r="CK36" s="792"/>
      <c r="CL36" s="143"/>
      <c r="CM36" s="277"/>
      <c r="CN36" s="144"/>
      <c r="CO36" s="272">
        <f>CO34-CI36</f>
        <v>37760.33</v>
      </c>
      <c r="CP36" s="12"/>
      <c r="CR36" s="12"/>
      <c r="CS36" s="145">
        <v>45721</v>
      </c>
      <c r="CT36" s="141"/>
      <c r="CU36" s="142"/>
      <c r="CV36" s="792"/>
      <c r="CW36" s="792"/>
      <c r="CX36" s="143"/>
      <c r="CY36" s="277"/>
      <c r="CZ36" s="144"/>
      <c r="DA36" s="272">
        <f>DA34-CU36</f>
        <v>29522.629999999997</v>
      </c>
      <c r="DB36" s="12"/>
      <c r="DC36" s="40"/>
      <c r="DD36" s="12"/>
      <c r="DE36" s="145">
        <v>45721</v>
      </c>
      <c r="DF36" s="141"/>
      <c r="DG36" s="142"/>
      <c r="DH36" s="792"/>
      <c r="DI36" s="792"/>
      <c r="DJ36" s="143"/>
      <c r="DK36" s="277"/>
      <c r="DL36" s="144"/>
      <c r="DM36" s="272">
        <f>DM34-DG36</f>
        <v>42760.33</v>
      </c>
      <c r="DN36" s="12"/>
      <c r="DO36" s="40"/>
      <c r="DP36" s="40"/>
      <c r="DQ36" s="40"/>
      <c r="DU36" s="39"/>
      <c r="DY36" s="39"/>
      <c r="DZ36" s="40"/>
      <c r="EA36" s="40"/>
      <c r="EJ36" s="39"/>
      <c r="EK36" s="40"/>
      <c r="EL36" s="40"/>
      <c r="EU36" s="39"/>
      <c r="EV36" s="40"/>
      <c r="EW36" s="40"/>
      <c r="FF36" s="39"/>
      <c r="FG36" s="40"/>
      <c r="FH36" s="40"/>
    </row>
    <row r="37" spans="1:204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41"/>
      <c r="BC37" s="45"/>
      <c r="BD37" s="43"/>
      <c r="BE37" s="8"/>
      <c r="BF37" s="12"/>
      <c r="BH37" s="12"/>
      <c r="BI37" s="7"/>
      <c r="BJ37" s="8"/>
      <c r="BK37" s="8"/>
      <c r="BL37" s="8"/>
      <c r="BM37" s="8"/>
      <c r="BN37" s="41"/>
      <c r="BO37" s="278"/>
      <c r="BP37" s="43"/>
      <c r="BQ37" s="10"/>
      <c r="BR37" s="12"/>
      <c r="BT37" s="12"/>
      <c r="BU37" s="7"/>
      <c r="BV37" s="8"/>
      <c r="BW37" s="8"/>
      <c r="BX37" s="8"/>
      <c r="BY37" s="8"/>
      <c r="BZ37" s="41"/>
      <c r="CA37" s="278"/>
      <c r="CB37" s="43"/>
      <c r="CC37" s="10"/>
      <c r="CD37" s="12"/>
      <c r="CF37" s="12"/>
      <c r="CG37" s="7"/>
      <c r="CH37" s="8"/>
      <c r="CI37" s="8"/>
      <c r="CJ37" s="8"/>
      <c r="CK37" s="8"/>
      <c r="CL37" s="41"/>
      <c r="CM37" s="278"/>
      <c r="CN37" s="43"/>
      <c r="CO37" s="10"/>
      <c r="CP37" s="12"/>
      <c r="CR37" s="12"/>
      <c r="CS37" s="7"/>
      <c r="CT37" s="8"/>
      <c r="CU37" s="8"/>
      <c r="CV37" s="8"/>
      <c r="CW37" s="8"/>
      <c r="CX37" s="41"/>
      <c r="CY37" s="278"/>
      <c r="CZ37" s="43"/>
      <c r="DA37" s="10"/>
      <c r="DB37" s="12"/>
      <c r="DC37" s="40"/>
      <c r="DD37" s="12"/>
      <c r="DE37" s="7"/>
      <c r="DF37" s="8"/>
      <c r="DG37" s="8"/>
      <c r="DH37" s="8"/>
      <c r="DI37" s="8"/>
      <c r="DJ37" s="41"/>
      <c r="DK37" s="278"/>
      <c r="DL37" s="43"/>
      <c r="DM37" s="10"/>
      <c r="DN37" s="12"/>
      <c r="DO37" s="40"/>
      <c r="DP37" s="40"/>
      <c r="DQ37" s="40"/>
      <c r="DY37" s="39"/>
      <c r="DZ37" s="40"/>
      <c r="EA37" s="40"/>
      <c r="EJ37" s="39"/>
      <c r="EK37" s="40"/>
      <c r="EL37" s="40"/>
      <c r="EU37" s="39"/>
      <c r="EV37" s="40"/>
      <c r="EW37" s="40"/>
      <c r="FF37" s="39"/>
      <c r="FG37" s="40"/>
      <c r="FH37" s="40"/>
    </row>
    <row r="38" spans="1:204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25521.33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30521.33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25521.33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0</v>
      </c>
      <c r="AU38" s="12"/>
      <c r="AW38" s="12"/>
      <c r="AX38" s="44">
        <v>45051</v>
      </c>
      <c r="AY38" s="34"/>
      <c r="AZ38" s="35"/>
      <c r="BA38" s="35"/>
      <c r="BB38" s="21"/>
      <c r="BC38" s="19"/>
      <c r="BD38" s="36"/>
      <c r="BE38" s="37">
        <f>BE36-AZ38</f>
        <v>3011.0000000000036</v>
      </c>
      <c r="BF38" s="12"/>
      <c r="BH38" s="12"/>
      <c r="BI38" s="145">
        <v>45752</v>
      </c>
      <c r="BJ38" s="141"/>
      <c r="BK38" s="142"/>
      <c r="BL38" s="142"/>
      <c r="BM38" s="142"/>
      <c r="BN38" s="143"/>
      <c r="BO38" s="277"/>
      <c r="BP38" s="144"/>
      <c r="BQ38" s="272">
        <f>BQ36-BK38</f>
        <v>27521.33</v>
      </c>
      <c r="BR38" s="12"/>
      <c r="BT38" s="12"/>
      <c r="BU38" s="145">
        <v>45752</v>
      </c>
      <c r="BV38" s="141"/>
      <c r="BW38" s="142"/>
      <c r="BX38" s="142"/>
      <c r="BY38" s="142"/>
      <c r="BZ38" s="143"/>
      <c r="CA38" s="277"/>
      <c r="CB38" s="144"/>
      <c r="CC38" s="272">
        <f>CC36-BW38</f>
        <v>37760.33</v>
      </c>
      <c r="CD38" s="12"/>
      <c r="CF38" s="12"/>
      <c r="CG38" s="145">
        <v>45752</v>
      </c>
      <c r="CH38" s="141"/>
      <c r="CI38" s="142"/>
      <c r="CJ38" s="142"/>
      <c r="CK38" s="142"/>
      <c r="CL38" s="143"/>
      <c r="CM38" s="277"/>
      <c r="CN38" s="144"/>
      <c r="CO38" s="272">
        <f>CO36-CI38</f>
        <v>37760.33</v>
      </c>
      <c r="CP38" s="12"/>
      <c r="CR38" s="12"/>
      <c r="CS38" s="145">
        <v>45752</v>
      </c>
      <c r="CT38" s="141"/>
      <c r="CU38" s="142"/>
      <c r="CV38" s="142"/>
      <c r="CW38" s="142"/>
      <c r="CX38" s="143"/>
      <c r="CY38" s="277"/>
      <c r="CZ38" s="144"/>
      <c r="DA38" s="272">
        <f>DA36-CU38</f>
        <v>29522.629999999997</v>
      </c>
      <c r="DB38" s="12"/>
      <c r="DC38" s="40"/>
      <c r="DD38" s="12"/>
      <c r="DE38" s="145">
        <v>45752</v>
      </c>
      <c r="DF38" s="141"/>
      <c r="DG38" s="142"/>
      <c r="DH38" s="142"/>
      <c r="DI38" s="142"/>
      <c r="DJ38" s="143"/>
      <c r="DK38" s="277"/>
      <c r="DL38" s="144"/>
      <c r="DM38" s="272">
        <f>DM36-DG38</f>
        <v>42760.33</v>
      </c>
      <c r="DN38" s="12"/>
      <c r="DO38" s="40"/>
      <c r="DP38" s="40"/>
      <c r="DQ38" s="518"/>
      <c r="DY38" s="39"/>
      <c r="DZ38" s="40"/>
      <c r="EA38" s="40"/>
      <c r="EJ38" s="39"/>
      <c r="EK38" s="40"/>
      <c r="EL38" s="40"/>
      <c r="EU38" s="39"/>
      <c r="EV38" s="40"/>
      <c r="EW38" s="40"/>
      <c r="FF38" s="39"/>
      <c r="FG38" s="40"/>
      <c r="FH38" s="40"/>
    </row>
    <row r="39" spans="1:204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41"/>
      <c r="BC39" s="45"/>
      <c r="BD39" s="43"/>
      <c r="BE39" s="8"/>
      <c r="BF39" s="12"/>
      <c r="BH39" s="12"/>
      <c r="BI39" s="7"/>
      <c r="BJ39" s="8"/>
      <c r="BK39" s="8"/>
      <c r="BL39" s="8"/>
      <c r="BM39" s="8"/>
      <c r="BN39" s="41"/>
      <c r="BO39" s="278"/>
      <c r="BP39" s="43"/>
      <c r="BQ39" s="10"/>
      <c r="BR39" s="12"/>
      <c r="BT39" s="12"/>
      <c r="BU39" s="7"/>
      <c r="BV39" s="8"/>
      <c r="BW39" s="8"/>
      <c r="BX39" s="8"/>
      <c r="BY39" s="8"/>
      <c r="BZ39" s="41"/>
      <c r="CA39" s="278"/>
      <c r="CB39" s="43"/>
      <c r="CC39" s="10"/>
      <c r="CD39" s="12"/>
      <c r="CF39" s="12"/>
      <c r="CG39" s="7"/>
      <c r="CH39" s="8"/>
      <c r="CI39" s="8"/>
      <c r="CJ39" s="8"/>
      <c r="CK39" s="8"/>
      <c r="CL39" s="41"/>
      <c r="CM39" s="278"/>
      <c r="CN39" s="43"/>
      <c r="CO39" s="10"/>
      <c r="CP39" s="12"/>
      <c r="CR39" s="12"/>
      <c r="CS39" s="7"/>
      <c r="CT39" s="8"/>
      <c r="CU39" s="8"/>
      <c r="CV39" s="8"/>
      <c r="CW39" s="8"/>
      <c r="CX39" s="41"/>
      <c r="CY39" s="278"/>
      <c r="CZ39" s="43"/>
      <c r="DA39" s="10"/>
      <c r="DB39" s="12"/>
      <c r="DD39" s="12"/>
      <c r="DE39" s="7"/>
      <c r="DF39" s="8"/>
      <c r="DG39" s="8"/>
      <c r="DH39" s="8"/>
      <c r="DI39" s="8"/>
      <c r="DJ39" s="41"/>
      <c r="DK39" s="278"/>
      <c r="DL39" s="43"/>
      <c r="DM39" s="10"/>
      <c r="DN39" s="12"/>
      <c r="DU39" s="39"/>
      <c r="DV39" s="40"/>
      <c r="DW39" s="40"/>
    </row>
    <row r="40" spans="1:204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25521.33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30521.33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25521.33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0</v>
      </c>
      <c r="AU40" s="12"/>
      <c r="AW40" s="12"/>
      <c r="AX40" s="44" t="s">
        <v>22</v>
      </c>
      <c r="AY40" s="123"/>
      <c r="AZ40" s="124"/>
      <c r="BA40" s="124"/>
      <c r="BB40" s="21"/>
      <c r="BC40" s="19"/>
      <c r="BD40" s="36"/>
      <c r="BE40" s="125">
        <f>BE36-AZ40</f>
        <v>3011.0000000000036</v>
      </c>
      <c r="BF40" s="12"/>
      <c r="BH40" s="12"/>
      <c r="BI40" s="145"/>
      <c r="BJ40" s="146"/>
      <c r="BK40" s="147"/>
      <c r="BL40" s="792"/>
      <c r="BM40" s="792"/>
      <c r="BN40" s="143"/>
      <c r="BO40" s="277"/>
      <c r="BP40" s="144"/>
      <c r="BQ40" s="272">
        <f>BQ38-BK40</f>
        <v>27521.33</v>
      </c>
      <c r="BR40" s="12"/>
      <c r="BT40" s="12"/>
      <c r="BU40" s="145"/>
      <c r="BV40" s="146"/>
      <c r="BW40" s="147"/>
      <c r="BX40" s="792"/>
      <c r="BY40" s="792"/>
      <c r="BZ40" s="143"/>
      <c r="CA40" s="277"/>
      <c r="CB40" s="144"/>
      <c r="CC40" s="272">
        <f>CC38-BW40</f>
        <v>37760.33</v>
      </c>
      <c r="CD40" s="12"/>
      <c r="CF40" s="12"/>
      <c r="CG40" s="145"/>
      <c r="CH40" s="146"/>
      <c r="CI40" s="147"/>
      <c r="CJ40" s="792"/>
      <c r="CK40" s="792"/>
      <c r="CL40" s="143"/>
      <c r="CM40" s="277"/>
      <c r="CN40" s="144"/>
      <c r="CO40" s="272">
        <f>CO38-CI40</f>
        <v>37760.33</v>
      </c>
      <c r="CP40" s="12"/>
      <c r="CR40" s="12"/>
      <c r="CS40" s="145"/>
      <c r="CT40" s="146"/>
      <c r="CU40" s="147"/>
      <c r="CV40" s="792"/>
      <c r="CW40" s="792"/>
      <c r="CX40" s="143"/>
      <c r="CY40" s="277"/>
      <c r="CZ40" s="144"/>
      <c r="DA40" s="272">
        <f>DA38-CU40</f>
        <v>29522.629999999997</v>
      </c>
      <c r="DB40" s="12"/>
      <c r="DD40" s="12"/>
      <c r="DE40" s="145"/>
      <c r="DF40" s="146"/>
      <c r="DG40" s="147"/>
      <c r="DH40" s="792"/>
      <c r="DI40" s="792"/>
      <c r="DJ40" s="143"/>
      <c r="DK40" s="277"/>
      <c r="DL40" s="144"/>
      <c r="DM40" s="272">
        <f>DM38-DG40</f>
        <v>42760.33</v>
      </c>
      <c r="DN40" s="12"/>
      <c r="DQ40" s="299" t="s">
        <v>104</v>
      </c>
      <c r="DU40" s="39"/>
      <c r="DV40" s="40"/>
      <c r="DW40" s="40"/>
    </row>
    <row r="41" spans="1:204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41"/>
      <c r="BC41" s="45"/>
      <c r="BD41" s="43"/>
      <c r="BE41" s="8"/>
      <c r="BF41" s="12"/>
      <c r="BH41" s="12"/>
      <c r="BI41" s="7"/>
      <c r="BJ41" s="8"/>
      <c r="BK41" s="8"/>
      <c r="BL41" s="8"/>
      <c r="BM41" s="8"/>
      <c r="BN41" s="41"/>
      <c r="BO41" s="278"/>
      <c r="BP41" s="43"/>
      <c r="BQ41" s="10"/>
      <c r="BR41" s="12"/>
      <c r="BT41" s="12"/>
      <c r="BU41" s="7"/>
      <c r="BV41" s="8"/>
      <c r="BW41" s="8"/>
      <c r="BX41" s="8"/>
      <c r="BY41" s="8"/>
      <c r="BZ41" s="41"/>
      <c r="CA41" s="278"/>
      <c r="CB41" s="43"/>
      <c r="CC41" s="10"/>
      <c r="CD41" s="12"/>
      <c r="CF41" s="12"/>
      <c r="CG41" s="7"/>
      <c r="CH41" s="8"/>
      <c r="CI41" s="8"/>
      <c r="CJ41" s="8"/>
      <c r="CK41" s="8"/>
      <c r="CL41" s="41"/>
      <c r="CM41" s="278"/>
      <c r="CN41" s="43"/>
      <c r="CO41" s="10"/>
      <c r="CP41" s="12"/>
      <c r="CR41" s="12"/>
      <c r="CS41" s="7"/>
      <c r="CT41" s="8"/>
      <c r="CU41" s="8"/>
      <c r="CV41" s="8"/>
      <c r="CW41" s="8"/>
      <c r="CX41" s="41"/>
      <c r="CY41" s="278"/>
      <c r="CZ41" s="43"/>
      <c r="DA41" s="10"/>
      <c r="DB41" s="12"/>
      <c r="DD41" s="12"/>
      <c r="DE41" s="7"/>
      <c r="DF41" s="8"/>
      <c r="DG41" s="8"/>
      <c r="DH41" s="8"/>
      <c r="DI41" s="8"/>
      <c r="DJ41" s="41"/>
      <c r="DK41" s="278"/>
      <c r="DL41" s="43"/>
      <c r="DM41" s="10"/>
      <c r="DN41" s="12"/>
      <c r="DU41" s="39"/>
      <c r="DV41" s="40"/>
      <c r="DW41" s="40"/>
    </row>
    <row r="42" spans="1:204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21"/>
      <c r="BC42" s="19"/>
      <c r="BD42" s="36"/>
      <c r="BE42" s="37">
        <f>BE38-AZ42</f>
        <v>3011.0000000000036</v>
      </c>
      <c r="BF42" s="12"/>
      <c r="BH42" s="12"/>
      <c r="BI42" s="47" t="s">
        <v>22</v>
      </c>
      <c r="BJ42" s="34"/>
      <c r="BK42" s="35"/>
      <c r="BL42" s="35"/>
      <c r="BM42" s="35"/>
      <c r="BN42" s="21"/>
      <c r="BO42" s="280"/>
      <c r="BP42" s="36"/>
      <c r="BQ42" s="36"/>
      <c r="BR42" s="12"/>
      <c r="BT42" s="12"/>
      <c r="BU42" s="47" t="s">
        <v>22</v>
      </c>
      <c r="BV42" s="34"/>
      <c r="BW42" s="35"/>
      <c r="BX42" s="35"/>
      <c r="BY42" s="35"/>
      <c r="BZ42" s="21"/>
      <c r="CA42" s="280"/>
      <c r="CB42" s="36"/>
      <c r="CC42" s="36"/>
      <c r="CD42" s="12"/>
      <c r="CF42" s="12"/>
      <c r="CG42" s="47" t="s">
        <v>22</v>
      </c>
      <c r="CH42" s="34"/>
      <c r="CI42" s="35"/>
      <c r="CJ42" s="35"/>
      <c r="CK42" s="35"/>
      <c r="CL42" s="21"/>
      <c r="CM42" s="280"/>
      <c r="CN42" s="36"/>
      <c r="CO42" s="36"/>
      <c r="CP42" s="12"/>
      <c r="CR42" s="12"/>
      <c r="CS42" s="47" t="s">
        <v>22</v>
      </c>
      <c r="CT42" s="34"/>
      <c r="CU42" s="35"/>
      <c r="CV42" s="35"/>
      <c r="CW42" s="35"/>
      <c r="CX42" s="21"/>
      <c r="CY42" s="280"/>
      <c r="CZ42" s="36"/>
      <c r="DA42" s="36"/>
      <c r="DB42" s="12"/>
      <c r="DD42" s="12"/>
      <c r="DE42" s="47" t="s">
        <v>22</v>
      </c>
      <c r="DF42" s="34"/>
      <c r="DG42" s="35"/>
      <c r="DH42" s="35"/>
      <c r="DI42" s="35"/>
      <c r="DJ42" s="21"/>
      <c r="DK42" s="280"/>
      <c r="DL42" s="36"/>
      <c r="DM42" s="36"/>
      <c r="DN42" s="12"/>
      <c r="DU42" s="39"/>
      <c r="DV42" s="40"/>
      <c r="DW42" s="40"/>
    </row>
    <row r="43" spans="1:204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41"/>
      <c r="BC43" s="45"/>
      <c r="BD43" s="43"/>
      <c r="BE43" s="8"/>
      <c r="BF43" s="12"/>
      <c r="BH43" s="12"/>
      <c r="BI43" s="7"/>
      <c r="BJ43" s="8"/>
      <c r="BK43" s="8"/>
      <c r="BL43" s="8"/>
      <c r="BM43" s="8"/>
      <c r="BN43" s="41"/>
      <c r="BO43" s="278"/>
      <c r="BP43" s="43"/>
      <c r="BQ43" s="10"/>
      <c r="BR43" s="12"/>
      <c r="BT43" s="12"/>
      <c r="BU43" s="7"/>
      <c r="BV43" s="8"/>
      <c r="BW43" s="8"/>
      <c r="BX43" s="8"/>
      <c r="BY43" s="8"/>
      <c r="BZ43" s="41"/>
      <c r="CA43" s="278"/>
      <c r="CB43" s="43"/>
      <c r="CC43" s="10"/>
      <c r="CD43" s="12"/>
      <c r="CF43" s="12"/>
      <c r="CG43" s="7"/>
      <c r="CH43" s="8"/>
      <c r="CI43" s="8"/>
      <c r="CJ43" s="8"/>
      <c r="CK43" s="8"/>
      <c r="CL43" s="41"/>
      <c r="CM43" s="278"/>
      <c r="CN43" s="43"/>
      <c r="CO43" s="10"/>
      <c r="CP43" s="12"/>
      <c r="CR43" s="12"/>
      <c r="CS43" s="7"/>
      <c r="CT43" s="8"/>
      <c r="CU43" s="8"/>
      <c r="CV43" s="8"/>
      <c r="CW43" s="8"/>
      <c r="CX43" s="41"/>
      <c r="CY43" s="278"/>
      <c r="CZ43" s="43"/>
      <c r="DA43" s="10"/>
      <c r="DB43" s="12"/>
      <c r="DD43" s="12"/>
      <c r="DE43" s="7"/>
      <c r="DF43" s="8"/>
      <c r="DG43" s="8"/>
      <c r="DH43" s="8"/>
      <c r="DI43" s="8"/>
      <c r="DJ43" s="41"/>
      <c r="DK43" s="278"/>
      <c r="DL43" s="43"/>
      <c r="DM43" s="10"/>
      <c r="DN43" s="12"/>
      <c r="DU43" s="39"/>
      <c r="DV43" s="40"/>
      <c r="DW43" s="40"/>
    </row>
    <row r="44" spans="1:204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25521.33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30521.33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25521.33</v>
      </c>
      <c r="AI44" s="12"/>
      <c r="AK44" s="12"/>
      <c r="AL44" s="145" t="s">
        <v>78</v>
      </c>
      <c r="AM44" s="141"/>
      <c r="AN44" s="142"/>
      <c r="AO44" s="142"/>
      <c r="AP44" s="142"/>
      <c r="AQ44" s="143"/>
      <c r="AR44" s="277"/>
      <c r="AS44" s="144"/>
      <c r="AT44" s="272">
        <f>AT40-AN44</f>
        <v>0</v>
      </c>
      <c r="AU44" s="12"/>
      <c r="AW44" s="12"/>
      <c r="AX44" s="44" t="s">
        <v>74</v>
      </c>
      <c r="AY44" s="34"/>
      <c r="AZ44" s="35"/>
      <c r="BA44" s="35"/>
      <c r="BB44" s="21"/>
      <c r="BC44" s="19"/>
      <c r="BD44" s="36"/>
      <c r="BE44" s="37">
        <f>BE42-AZ44</f>
        <v>3011.0000000000036</v>
      </c>
      <c r="BF44" s="12"/>
      <c r="BH44" s="12"/>
      <c r="BI44" s="145" t="s">
        <v>78</v>
      </c>
      <c r="BJ44" s="141"/>
      <c r="BK44" s="142"/>
      <c r="BL44" s="142"/>
      <c r="BM44" s="142"/>
      <c r="BN44" s="143"/>
      <c r="BO44" s="277"/>
      <c r="BP44" s="144"/>
      <c r="BQ44" s="272">
        <f>BQ40-BK44</f>
        <v>27521.33</v>
      </c>
      <c r="BR44" s="12"/>
      <c r="BT44" s="12"/>
      <c r="BU44" s="145" t="s">
        <v>78</v>
      </c>
      <c r="BV44" s="141"/>
      <c r="BW44" s="142"/>
      <c r="BX44" s="142"/>
      <c r="BY44" s="142"/>
      <c r="BZ44" s="143"/>
      <c r="CA44" s="277"/>
      <c r="CB44" s="144"/>
      <c r="CC44" s="272">
        <f>CC40-BW44</f>
        <v>37760.33</v>
      </c>
      <c r="CD44" s="12"/>
      <c r="CF44" s="12"/>
      <c r="CG44" s="145" t="s">
        <v>78</v>
      </c>
      <c r="CH44" s="141"/>
      <c r="CI44" s="142"/>
      <c r="CJ44" s="142"/>
      <c r="CK44" s="142"/>
      <c r="CL44" s="143"/>
      <c r="CM44" s="277"/>
      <c r="CN44" s="144"/>
      <c r="CO44" s="272">
        <f>CO40-CI44</f>
        <v>37760.33</v>
      </c>
      <c r="CP44" s="12"/>
      <c r="CR44" s="12"/>
      <c r="CS44" s="145" t="s">
        <v>78</v>
      </c>
      <c r="CT44" s="141"/>
      <c r="CU44" s="142"/>
      <c r="CV44" s="142"/>
      <c r="CW44" s="142"/>
      <c r="CX44" s="143"/>
      <c r="CY44" s="277"/>
      <c r="CZ44" s="144"/>
      <c r="DA44" s="272">
        <f>DA40-CU44</f>
        <v>29522.629999999997</v>
      </c>
      <c r="DB44" s="12"/>
      <c r="DD44" s="12"/>
      <c r="DE44" s="145" t="s">
        <v>78</v>
      </c>
      <c r="DF44" s="141"/>
      <c r="DG44" s="142"/>
      <c r="DH44" s="142"/>
      <c r="DI44" s="142"/>
      <c r="DJ44" s="143"/>
      <c r="DK44" s="277"/>
      <c r="DL44" s="144"/>
      <c r="DM44" s="272">
        <f>DM40-DG44</f>
        <v>42760.33</v>
      </c>
      <c r="DN44" s="12"/>
      <c r="DU44" s="39"/>
      <c r="DV44" s="40"/>
      <c r="DW44" s="40"/>
    </row>
    <row r="45" spans="1:204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41"/>
      <c r="BC45" s="45"/>
      <c r="BD45" s="43"/>
      <c r="BE45" s="8"/>
      <c r="BF45" s="12"/>
      <c r="BH45" s="12"/>
      <c r="BI45" s="7"/>
      <c r="BJ45" s="8"/>
      <c r="BK45" s="8"/>
      <c r="BL45" s="8"/>
      <c r="BM45" s="8"/>
      <c r="BN45" s="41"/>
      <c r="BO45" s="278"/>
      <c r="BP45" s="43"/>
      <c r="BQ45" s="10"/>
      <c r="BR45" s="12"/>
      <c r="BT45" s="12"/>
      <c r="BU45" s="7"/>
      <c r="BV45" s="8"/>
      <c r="BW45" s="8"/>
      <c r="BX45" s="8"/>
      <c r="BY45" s="8"/>
      <c r="BZ45" s="41"/>
      <c r="CA45" s="278"/>
      <c r="CB45" s="43"/>
      <c r="CC45" s="10"/>
      <c r="CD45" s="12"/>
      <c r="CF45" s="12"/>
      <c r="CG45" s="7"/>
      <c r="CH45" s="8"/>
      <c r="CI45" s="8"/>
      <c r="CJ45" s="8"/>
      <c r="CK45" s="8"/>
      <c r="CL45" s="41"/>
      <c r="CM45" s="278"/>
      <c r="CN45" s="43"/>
      <c r="CO45" s="10"/>
      <c r="CP45" s="12"/>
      <c r="CR45" s="12"/>
      <c r="CS45" s="7"/>
      <c r="CT45" s="8"/>
      <c r="CU45" s="8"/>
      <c r="CV45" s="8"/>
      <c r="CW45" s="8"/>
      <c r="CX45" s="41"/>
      <c r="CY45" s="278"/>
      <c r="CZ45" s="43"/>
      <c r="DA45" s="10"/>
      <c r="DB45" s="12"/>
      <c r="DD45" s="12"/>
      <c r="DE45" s="7"/>
      <c r="DF45" s="8"/>
      <c r="DG45" s="8"/>
      <c r="DH45" s="8"/>
      <c r="DI45" s="8"/>
      <c r="DJ45" s="41"/>
      <c r="DK45" s="278"/>
      <c r="DL45" s="43"/>
      <c r="DM45" s="10"/>
      <c r="DN45" s="12"/>
      <c r="DU45" s="39"/>
      <c r="DV45" s="40"/>
      <c r="DW45" s="40"/>
    </row>
    <row r="46" spans="1:204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25521.33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30521.33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25521.33</v>
      </c>
      <c r="AI46" s="12"/>
      <c r="AK46" s="12"/>
      <c r="AL46" s="145" t="s">
        <v>74</v>
      </c>
      <c r="AM46" s="141"/>
      <c r="AN46" s="142"/>
      <c r="AO46" s="142"/>
      <c r="AP46" s="142"/>
      <c r="AQ46" s="143"/>
      <c r="AR46" s="277"/>
      <c r="AS46" s="144"/>
      <c r="AT46" s="272">
        <f>AT44-AN46</f>
        <v>0</v>
      </c>
      <c r="AU46" s="12"/>
      <c r="AW46" s="12"/>
      <c r="AX46" s="44"/>
      <c r="AY46" s="34"/>
      <c r="AZ46" s="35"/>
      <c r="BA46" s="35"/>
      <c r="BB46" s="48"/>
      <c r="BC46" s="19"/>
      <c r="BD46" s="36"/>
      <c r="BE46" s="37">
        <f>BE44-AZ46</f>
        <v>3011.0000000000036</v>
      </c>
      <c r="BF46" s="12"/>
      <c r="BH46" s="12"/>
      <c r="BI46" s="145" t="s">
        <v>74</v>
      </c>
      <c r="BJ46" s="141"/>
      <c r="BK46" s="142"/>
      <c r="BL46" s="142"/>
      <c r="BM46" s="142"/>
      <c r="BN46" s="143"/>
      <c r="BO46" s="277"/>
      <c r="BP46" s="144"/>
      <c r="BQ46" s="272">
        <f>BQ44-BK46</f>
        <v>27521.33</v>
      </c>
      <c r="BR46" s="12"/>
      <c r="BT46" s="12"/>
      <c r="BU46" s="145" t="s">
        <v>74</v>
      </c>
      <c r="BV46" s="141"/>
      <c r="BW46" s="142"/>
      <c r="BX46" s="142"/>
      <c r="BY46" s="142"/>
      <c r="BZ46" s="143"/>
      <c r="CA46" s="277"/>
      <c r="CB46" s="144"/>
      <c r="CC46" s="272">
        <f>CC44-BW46</f>
        <v>37760.33</v>
      </c>
      <c r="CD46" s="12"/>
      <c r="CF46" s="12"/>
      <c r="CG46" s="145" t="s">
        <v>74</v>
      </c>
      <c r="CH46" s="141"/>
      <c r="CI46" s="142"/>
      <c r="CJ46" s="142"/>
      <c r="CK46" s="142"/>
      <c r="CL46" s="143"/>
      <c r="CM46" s="277"/>
      <c r="CN46" s="144"/>
      <c r="CO46" s="272">
        <f>CO44-CI46</f>
        <v>37760.33</v>
      </c>
      <c r="CP46" s="12"/>
      <c r="CR46" s="12"/>
      <c r="CS46" s="145" t="s">
        <v>74</v>
      </c>
      <c r="CT46" s="141"/>
      <c r="CU46" s="142"/>
      <c r="CV46" s="142"/>
      <c r="CW46" s="142"/>
      <c r="CX46" s="143"/>
      <c r="CY46" s="277"/>
      <c r="CZ46" s="144"/>
      <c r="DA46" s="272">
        <f>DA44-CU46</f>
        <v>29522.629999999997</v>
      </c>
      <c r="DB46" s="12"/>
      <c r="DD46" s="12"/>
      <c r="DE46" s="145" t="s">
        <v>74</v>
      </c>
      <c r="DF46" s="141"/>
      <c r="DG46" s="142"/>
      <c r="DH46" s="142"/>
      <c r="DI46" s="142"/>
      <c r="DJ46" s="143"/>
      <c r="DK46" s="277"/>
      <c r="DL46" s="144"/>
      <c r="DM46" s="272">
        <f>DM44-DG46</f>
        <v>42760.33</v>
      </c>
      <c r="DN46" s="12"/>
    </row>
    <row r="47" spans="1:204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41"/>
      <c r="BC47" s="45"/>
      <c r="BD47" s="43"/>
      <c r="BE47" s="8"/>
      <c r="BF47" s="12"/>
      <c r="BH47" s="12"/>
      <c r="BI47" s="7"/>
      <c r="BJ47" s="8"/>
      <c r="BK47" s="8"/>
      <c r="BL47" s="8"/>
      <c r="BM47" s="8"/>
      <c r="BN47" s="41"/>
      <c r="BO47" s="278"/>
      <c r="BP47" s="43"/>
      <c r="BQ47" s="10"/>
      <c r="BR47" s="12"/>
      <c r="BT47" s="12"/>
      <c r="BU47" s="7"/>
      <c r="BV47" s="8"/>
      <c r="BW47" s="8"/>
      <c r="BX47" s="8"/>
      <c r="BY47" s="8"/>
      <c r="BZ47" s="41"/>
      <c r="CA47" s="278"/>
      <c r="CB47" s="43"/>
      <c r="CC47" s="10"/>
      <c r="CD47" s="12"/>
      <c r="CF47" s="12"/>
      <c r="CG47" s="7"/>
      <c r="CH47" s="8"/>
      <c r="CI47" s="8"/>
      <c r="CJ47" s="8"/>
      <c r="CK47" s="8"/>
      <c r="CL47" s="41"/>
      <c r="CM47" s="278"/>
      <c r="CN47" s="43"/>
      <c r="CO47" s="10"/>
      <c r="CP47" s="12"/>
      <c r="CR47" s="12"/>
      <c r="CS47" s="7"/>
      <c r="CT47" s="8"/>
      <c r="CU47" s="8"/>
      <c r="CV47" s="8"/>
      <c r="CW47" s="8"/>
      <c r="CX47" s="41"/>
      <c r="CY47" s="278"/>
      <c r="CZ47" s="43"/>
      <c r="DA47" s="10"/>
      <c r="DB47" s="12"/>
      <c r="DD47" s="12"/>
      <c r="DE47" s="7"/>
      <c r="DF47" s="8"/>
      <c r="DG47" s="8"/>
      <c r="DH47" s="8"/>
      <c r="DI47" s="8"/>
      <c r="DJ47" s="41"/>
      <c r="DK47" s="278"/>
      <c r="DL47" s="43"/>
      <c r="DM47" s="10"/>
      <c r="DN47" s="12"/>
      <c r="DU47" s="39"/>
      <c r="DV47" s="40"/>
      <c r="DW47" s="40"/>
    </row>
    <row r="48" spans="1:204" s="4" customFormat="1" ht="15.6" x14ac:dyDescent="0.3">
      <c r="A48" s="12"/>
      <c r="B48" s="145"/>
      <c r="C48" s="141"/>
      <c r="D48" s="142"/>
      <c r="E48" s="792"/>
      <c r="F48" s="792"/>
      <c r="G48" s="143"/>
      <c r="H48" s="277"/>
      <c r="I48" s="144"/>
      <c r="J48" s="272">
        <f>J46-D48</f>
        <v>25521.33</v>
      </c>
      <c r="K48" s="12"/>
      <c r="M48" s="12"/>
      <c r="N48" s="145"/>
      <c r="O48" s="141"/>
      <c r="P48" s="142"/>
      <c r="Q48" s="792"/>
      <c r="R48" s="792"/>
      <c r="S48" s="143"/>
      <c r="T48" s="277"/>
      <c r="U48" s="144"/>
      <c r="V48" s="272">
        <f>V46-P48</f>
        <v>30521.33</v>
      </c>
      <c r="W48" s="12"/>
      <c r="Y48" s="12"/>
      <c r="Z48" s="145"/>
      <c r="AA48" s="141"/>
      <c r="AB48" s="142"/>
      <c r="AC48" s="792"/>
      <c r="AD48" s="792"/>
      <c r="AE48" s="143"/>
      <c r="AF48" s="277"/>
      <c r="AG48" s="144"/>
      <c r="AH48" s="272">
        <f>AH46-AB48</f>
        <v>25521.33</v>
      </c>
      <c r="AI48" s="12"/>
      <c r="AK48" s="12"/>
      <c r="AL48" s="145"/>
      <c r="AM48" s="141"/>
      <c r="AN48" s="142"/>
      <c r="AO48" s="792"/>
      <c r="AP48" s="792"/>
      <c r="AQ48" s="143"/>
      <c r="AR48" s="277"/>
      <c r="AS48" s="144"/>
      <c r="AT48" s="272">
        <f>AT46-AN48</f>
        <v>0</v>
      </c>
      <c r="AU48" s="12"/>
      <c r="AW48" s="12"/>
      <c r="AX48" s="44" t="s">
        <v>105</v>
      </c>
      <c r="AY48" s="34"/>
      <c r="AZ48" s="35"/>
      <c r="BA48" s="35"/>
      <c r="BB48" s="48"/>
      <c r="BC48" s="19"/>
      <c r="BD48" s="36"/>
      <c r="BE48" s="37"/>
      <c r="BF48" s="12"/>
      <c r="BH48" s="12"/>
      <c r="BI48" s="145"/>
      <c r="BJ48" s="141"/>
      <c r="BK48" s="142"/>
      <c r="BL48" s="792"/>
      <c r="BM48" s="792"/>
      <c r="BN48" s="143"/>
      <c r="BO48" s="277"/>
      <c r="BP48" s="144"/>
      <c r="BQ48" s="272">
        <f>BQ46-BK48</f>
        <v>27521.33</v>
      </c>
      <c r="BR48" s="12"/>
      <c r="BT48" s="12"/>
      <c r="BU48" s="145"/>
      <c r="BV48" s="141"/>
      <c r="BW48" s="142"/>
      <c r="BX48" s="792"/>
      <c r="BY48" s="792"/>
      <c r="BZ48" s="143"/>
      <c r="CA48" s="277"/>
      <c r="CB48" s="144"/>
      <c r="CC48" s="272">
        <f>CC46-BW48</f>
        <v>37760.33</v>
      </c>
      <c r="CD48" s="12"/>
      <c r="CF48" s="12"/>
      <c r="CG48" s="145"/>
      <c r="CH48" s="141"/>
      <c r="CI48" s="142"/>
      <c r="CJ48" s="792"/>
      <c r="CK48" s="792"/>
      <c r="CL48" s="143"/>
      <c r="CM48" s="277"/>
      <c r="CN48" s="144"/>
      <c r="CO48" s="272">
        <f>CO46-CI48</f>
        <v>37760.33</v>
      </c>
      <c r="CP48" s="12"/>
      <c r="CR48" s="12"/>
      <c r="CS48" s="145"/>
      <c r="CT48" s="141"/>
      <c r="CU48" s="142"/>
      <c r="CV48" s="792"/>
      <c r="CW48" s="792"/>
      <c r="CX48" s="143"/>
      <c r="CY48" s="277"/>
      <c r="CZ48" s="144"/>
      <c r="DA48" s="272">
        <f>DA46-CU48</f>
        <v>29522.629999999997</v>
      </c>
      <c r="DB48" s="12"/>
      <c r="DD48" s="12"/>
      <c r="DE48" s="145"/>
      <c r="DF48" s="141"/>
      <c r="DG48" s="142"/>
      <c r="DH48" s="792"/>
      <c r="DI48" s="792"/>
      <c r="DJ48" s="143"/>
      <c r="DK48" s="277"/>
      <c r="DL48" s="144"/>
      <c r="DM48" s="272">
        <f>DM46-DG48</f>
        <v>42760.33</v>
      </c>
      <c r="DN48" s="12"/>
    </row>
    <row r="49" spans="1:214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41"/>
      <c r="BC49" s="45"/>
      <c r="BD49" s="43"/>
      <c r="BE49" s="8"/>
      <c r="BF49" s="12"/>
      <c r="BH49" s="12"/>
      <c r="BI49" s="7"/>
      <c r="BJ49" s="8"/>
      <c r="BK49" s="8"/>
      <c r="BL49" s="8"/>
      <c r="BM49" s="8"/>
      <c r="BN49" s="41"/>
      <c r="BO49" s="278"/>
      <c r="BP49" s="43"/>
      <c r="BQ49" s="10"/>
      <c r="BR49" s="12"/>
      <c r="BT49" s="12"/>
      <c r="BU49" s="7"/>
      <c r="BV49" s="8"/>
      <c r="BW49" s="8"/>
      <c r="BX49" s="8"/>
      <c r="BY49" s="8"/>
      <c r="BZ49" s="41"/>
      <c r="CA49" s="278"/>
      <c r="CB49" s="43"/>
      <c r="CC49" s="10"/>
      <c r="CD49" s="12"/>
      <c r="CF49" s="12"/>
      <c r="CG49" s="7"/>
      <c r="CH49" s="8"/>
      <c r="CI49" s="8"/>
      <c r="CJ49" s="8"/>
      <c r="CK49" s="8"/>
      <c r="CL49" s="41"/>
      <c r="CM49" s="278"/>
      <c r="CN49" s="43"/>
      <c r="CO49" s="10"/>
      <c r="CP49" s="12"/>
      <c r="CR49" s="12"/>
      <c r="CS49" s="7"/>
      <c r="CT49" s="8"/>
      <c r="CU49" s="8"/>
      <c r="CV49" s="8"/>
      <c r="CW49" s="8"/>
      <c r="CX49" s="41"/>
      <c r="CY49" s="278"/>
      <c r="CZ49" s="43"/>
      <c r="DA49" s="10"/>
      <c r="DB49" s="12"/>
      <c r="DD49" s="12"/>
      <c r="DE49" s="7"/>
      <c r="DF49" s="8"/>
      <c r="DG49" s="8"/>
      <c r="DH49" s="8"/>
      <c r="DI49" s="8"/>
      <c r="DJ49" s="41"/>
      <c r="DK49" s="278"/>
      <c r="DL49" s="43"/>
      <c r="DM49" s="10"/>
      <c r="DN49" s="12"/>
      <c r="DU49" s="39"/>
      <c r="DV49" s="40"/>
      <c r="DW49" s="40"/>
    </row>
    <row r="50" spans="1:214" s="4" customFormat="1" ht="15.6" customHeight="1" x14ac:dyDescent="0.3">
      <c r="A50" s="12"/>
      <c r="B50" s="145"/>
      <c r="C50" s="141"/>
      <c r="D50" s="142"/>
      <c r="E50" s="792"/>
      <c r="F50" s="792"/>
      <c r="G50" s="143"/>
      <c r="H50" s="277"/>
      <c r="I50" s="144"/>
      <c r="J50" s="272">
        <f>J48-D50</f>
        <v>25521.33</v>
      </c>
      <c r="K50" s="12"/>
      <c r="M50" s="12"/>
      <c r="N50" s="145"/>
      <c r="O50" s="141"/>
      <c r="P50" s="142"/>
      <c r="Q50" s="792"/>
      <c r="R50" s="792"/>
      <c r="S50" s="143"/>
      <c r="T50" s="277"/>
      <c r="U50" s="144"/>
      <c r="V50" s="272">
        <f>V48-P50</f>
        <v>30521.33</v>
      </c>
      <c r="W50" s="12"/>
      <c r="Y50" s="12"/>
      <c r="Z50" s="145"/>
      <c r="AA50" s="141"/>
      <c r="AB50" s="142"/>
      <c r="AC50" s="792"/>
      <c r="AD50" s="792"/>
      <c r="AE50" s="143"/>
      <c r="AF50" s="277"/>
      <c r="AG50" s="144"/>
      <c r="AH50" s="272">
        <f>AH48-AB50</f>
        <v>25521.33</v>
      </c>
      <c r="AI50" s="12"/>
      <c r="AK50" s="12"/>
      <c r="AL50" s="145"/>
      <c r="AM50" s="141"/>
      <c r="AN50" s="142"/>
      <c r="AO50" s="792"/>
      <c r="AP50" s="792"/>
      <c r="AQ50" s="143"/>
      <c r="AR50" s="277"/>
      <c r="AS50" s="144"/>
      <c r="AT50" s="272">
        <f>AT48-AN50</f>
        <v>0</v>
      </c>
      <c r="AU50" s="12"/>
      <c r="AW50" s="12"/>
      <c r="AX50" s="44"/>
      <c r="AY50" s="34"/>
      <c r="AZ50" s="35"/>
      <c r="BA50" s="35"/>
      <c r="BB50" s="48"/>
      <c r="BC50" s="19"/>
      <c r="BD50" s="36"/>
      <c r="BE50" s="37"/>
      <c r="BF50" s="12"/>
      <c r="BH50" s="12"/>
      <c r="BI50" s="145"/>
      <c r="BJ50" s="141"/>
      <c r="BK50" s="142"/>
      <c r="BL50" s="792"/>
      <c r="BM50" s="792"/>
      <c r="BN50" s="143"/>
      <c r="BO50" s="277"/>
      <c r="BP50" s="144"/>
      <c r="BQ50" s="272">
        <f>BQ48-BK50</f>
        <v>27521.33</v>
      </c>
      <c r="BR50" s="12"/>
      <c r="BT50" s="12"/>
      <c r="BU50" s="145"/>
      <c r="BV50" s="141"/>
      <c r="BW50" s="142"/>
      <c r="BX50" s="792"/>
      <c r="BY50" s="792"/>
      <c r="BZ50" s="143"/>
      <c r="CA50" s="277"/>
      <c r="CB50" s="144"/>
      <c r="CC50" s="272">
        <f>CC48-BW50</f>
        <v>37760.33</v>
      </c>
      <c r="CD50" s="12"/>
      <c r="CF50" s="12"/>
      <c r="CG50" s="145"/>
      <c r="CH50" s="141"/>
      <c r="CI50" s="142"/>
      <c r="CJ50" s="792"/>
      <c r="CK50" s="792"/>
      <c r="CL50" s="143"/>
      <c r="CM50" s="277"/>
      <c r="CN50" s="144"/>
      <c r="CO50" s="272">
        <f>CO48-CI50</f>
        <v>37760.33</v>
      </c>
      <c r="CP50" s="12"/>
      <c r="CR50" s="12"/>
      <c r="CS50" s="145"/>
      <c r="CT50" s="141"/>
      <c r="CU50" s="142"/>
      <c r="CV50" s="792"/>
      <c r="CW50" s="792"/>
      <c r="CX50" s="143"/>
      <c r="CY50" s="277"/>
      <c r="CZ50" s="144"/>
      <c r="DA50" s="272">
        <f>DA48-CU50</f>
        <v>29522.629999999997</v>
      </c>
      <c r="DB50" s="12"/>
      <c r="DD50" s="12"/>
      <c r="DE50" s="145"/>
      <c r="DF50" s="141"/>
      <c r="DG50" s="142"/>
      <c r="DH50" s="792"/>
      <c r="DI50" s="792"/>
      <c r="DJ50" s="143"/>
      <c r="DK50" s="277"/>
      <c r="DL50" s="144"/>
      <c r="DM50" s="272">
        <f>DM48-DG50</f>
        <v>42760.33</v>
      </c>
      <c r="DN50" s="12"/>
    </row>
    <row r="51" spans="1:214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41"/>
      <c r="BC51" s="45"/>
      <c r="BD51" s="43"/>
      <c r="BE51" s="8"/>
      <c r="BF51" s="12"/>
      <c r="BH51" s="12"/>
      <c r="BI51" s="7"/>
      <c r="BJ51" s="8"/>
      <c r="BK51" s="8"/>
      <c r="BL51" s="8"/>
      <c r="BM51" s="8"/>
      <c r="BN51" s="41"/>
      <c r="BO51" s="278"/>
      <c r="BP51" s="43"/>
      <c r="BQ51" s="10"/>
      <c r="BR51" s="12"/>
      <c r="BT51" s="12"/>
      <c r="BU51" s="7"/>
      <c r="BV51" s="8"/>
      <c r="BW51" s="8"/>
      <c r="BX51" s="8"/>
      <c r="BY51" s="8"/>
      <c r="BZ51" s="41"/>
      <c r="CA51" s="278"/>
      <c r="CB51" s="43"/>
      <c r="CC51" s="10"/>
      <c r="CD51" s="12"/>
      <c r="CF51" s="12"/>
      <c r="CG51" s="7"/>
      <c r="CH51" s="8"/>
      <c r="CI51" s="8"/>
      <c r="CJ51" s="8"/>
      <c r="CK51" s="8"/>
      <c r="CL51" s="41"/>
      <c r="CM51" s="278"/>
      <c r="CN51" s="43"/>
      <c r="CO51" s="10"/>
      <c r="CP51" s="12"/>
      <c r="CR51" s="12"/>
      <c r="CS51" s="7"/>
      <c r="CT51" s="8"/>
      <c r="CU51" s="8"/>
      <c r="CV51" s="8"/>
      <c r="CW51" s="8"/>
      <c r="CX51" s="41"/>
      <c r="CY51" s="278"/>
      <c r="CZ51" s="43"/>
      <c r="DA51" s="10"/>
      <c r="DB51" s="12"/>
      <c r="DD51" s="12"/>
      <c r="DE51" s="7"/>
      <c r="DF51" s="8"/>
      <c r="DG51" s="8"/>
      <c r="DH51" s="8"/>
      <c r="DI51" s="8"/>
      <c r="DJ51" s="41"/>
      <c r="DK51" s="278"/>
      <c r="DL51" s="43"/>
      <c r="DM51" s="10"/>
      <c r="DN51" s="12"/>
      <c r="DU51" s="39"/>
      <c r="DV51" s="40"/>
      <c r="DW51" s="40"/>
    </row>
    <row r="52" spans="1:214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25521.33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30521.33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25521.33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0</v>
      </c>
      <c r="AU52" s="12"/>
      <c r="AW52" s="12"/>
      <c r="AX52" s="44"/>
      <c r="AY52" s="34"/>
      <c r="AZ52" s="35"/>
      <c r="BA52" s="35"/>
      <c r="BB52" s="48"/>
      <c r="BC52" s="19"/>
      <c r="BD52" s="36"/>
      <c r="BE52" s="37"/>
      <c r="BF52" s="12"/>
      <c r="BH52" s="12"/>
      <c r="BI52" s="145"/>
      <c r="BJ52" s="141"/>
      <c r="BK52" s="142"/>
      <c r="BL52" s="142"/>
      <c r="BM52" s="142"/>
      <c r="BN52" s="143"/>
      <c r="BO52" s="277"/>
      <c r="BP52" s="144"/>
      <c r="BQ52" s="272">
        <f>BQ50-BK52</f>
        <v>27521.33</v>
      </c>
      <c r="BR52" s="12"/>
      <c r="BT52" s="12"/>
      <c r="BU52" s="145"/>
      <c r="BV52" s="141"/>
      <c r="BW52" s="142"/>
      <c r="BX52" s="142"/>
      <c r="BY52" s="142"/>
      <c r="BZ52" s="143"/>
      <c r="CA52" s="277"/>
      <c r="CB52" s="144"/>
      <c r="CC52" s="272">
        <f>CC50-BW52</f>
        <v>37760.33</v>
      </c>
      <c r="CD52" s="12"/>
      <c r="CF52" s="12"/>
      <c r="CG52" s="145"/>
      <c r="CH52" s="141"/>
      <c r="CI52" s="142"/>
      <c r="CJ52" s="142"/>
      <c r="CK52" s="142"/>
      <c r="CL52" s="143"/>
      <c r="CM52" s="277"/>
      <c r="CN52" s="144"/>
      <c r="CO52" s="272">
        <f>CO50-CI52</f>
        <v>37760.33</v>
      </c>
      <c r="CP52" s="12"/>
      <c r="CR52" s="12"/>
      <c r="CS52" s="145"/>
      <c r="CT52" s="141"/>
      <c r="CU52" s="142"/>
      <c r="CV52" s="142"/>
      <c r="CW52" s="142"/>
      <c r="CX52" s="143"/>
      <c r="CY52" s="277"/>
      <c r="CZ52" s="144"/>
      <c r="DA52" s="272">
        <f>DA50-CU52</f>
        <v>29522.629999999997</v>
      </c>
      <c r="DB52" s="12"/>
      <c r="DD52" s="12"/>
      <c r="DE52" s="145"/>
      <c r="DF52" s="141"/>
      <c r="DG52" s="142"/>
      <c r="DH52" s="142"/>
      <c r="DI52" s="142"/>
      <c r="DJ52" s="143"/>
      <c r="DK52" s="277"/>
      <c r="DL52" s="144"/>
      <c r="DM52" s="272">
        <f>DM50-DG52</f>
        <v>42760.33</v>
      </c>
      <c r="DN52" s="12"/>
    </row>
    <row r="53" spans="1:214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12"/>
      <c r="BC53" s="12"/>
      <c r="BD53" s="49"/>
      <c r="BE53" s="49"/>
      <c r="BF53" s="12"/>
      <c r="BH53" s="12"/>
      <c r="BI53" s="12"/>
      <c r="BJ53" s="49"/>
      <c r="BK53" s="49"/>
      <c r="BL53" s="49"/>
      <c r="BM53" s="49"/>
      <c r="BN53" s="12"/>
      <c r="BO53" s="12"/>
      <c r="BP53" s="49"/>
      <c r="BQ53" s="49"/>
      <c r="BR53" s="12"/>
      <c r="BT53" s="12"/>
      <c r="BU53" s="12"/>
      <c r="BV53" s="49"/>
      <c r="BW53" s="49"/>
      <c r="BX53" s="49"/>
      <c r="BY53" s="49"/>
      <c r="BZ53" s="12"/>
      <c r="CA53" s="12"/>
      <c r="CB53" s="49"/>
      <c r="CC53" s="49"/>
      <c r="CD53" s="12"/>
      <c r="CF53" s="12"/>
      <c r="CG53" s="12"/>
      <c r="CH53" s="49"/>
      <c r="CI53" s="49"/>
      <c r="CJ53" s="49"/>
      <c r="CK53" s="49"/>
      <c r="CL53" s="12"/>
      <c r="CM53" s="12"/>
      <c r="CN53" s="49"/>
      <c r="CO53" s="49"/>
      <c r="CP53" s="12"/>
      <c r="CR53" s="12"/>
      <c r="CS53" s="12"/>
      <c r="CT53" s="49"/>
      <c r="CU53" s="49"/>
      <c r="CV53" s="49"/>
      <c r="CW53" s="49"/>
      <c r="CX53" s="12"/>
      <c r="CY53" s="12"/>
      <c r="CZ53" s="49"/>
      <c r="DA53" s="49"/>
      <c r="DB53" s="12"/>
      <c r="DD53" s="12"/>
      <c r="DE53" s="12"/>
      <c r="DF53" s="49"/>
      <c r="DG53" s="49"/>
      <c r="DH53" s="49"/>
      <c r="DI53" s="49"/>
      <c r="DJ53" s="12"/>
      <c r="DK53" s="12"/>
      <c r="DL53" s="49"/>
      <c r="DM53" s="49"/>
      <c r="DN53" s="12"/>
    </row>
    <row r="54" spans="1:214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X54" s="51"/>
      <c r="AY54" s="51"/>
      <c r="AZ54" s="51"/>
      <c r="BA54" s="51"/>
      <c r="BD54" s="51"/>
      <c r="BE54" s="51"/>
      <c r="BG54" s="4"/>
      <c r="BH54" s="50" t="s">
        <v>530</v>
      </c>
      <c r="BJ54" s="51"/>
      <c r="BK54" s="51"/>
      <c r="BL54" s="51"/>
      <c r="BM54" s="51"/>
      <c r="BP54" s="51"/>
      <c r="BQ54" s="51"/>
      <c r="BS54" s="4"/>
      <c r="BT54" s="50" t="s">
        <v>530</v>
      </c>
      <c r="BV54" s="51"/>
      <c r="BW54" s="51"/>
      <c r="BX54" s="51"/>
      <c r="BY54" s="51"/>
      <c r="CB54" s="51"/>
      <c r="CC54" s="51"/>
      <c r="CE54" s="4"/>
      <c r="CF54" s="50" t="s">
        <v>530</v>
      </c>
      <c r="CH54" s="51"/>
      <c r="CI54" s="51"/>
      <c r="CJ54" s="51"/>
      <c r="CK54" s="51"/>
      <c r="CN54" s="51"/>
      <c r="CO54" s="51"/>
      <c r="CQ54" s="4"/>
      <c r="CR54" s="50" t="s">
        <v>530</v>
      </c>
      <c r="CT54" s="51"/>
      <c r="CU54" s="51"/>
      <c r="CV54" s="51"/>
      <c r="CW54" s="51"/>
      <c r="CZ54" s="51"/>
      <c r="DA54" s="51"/>
      <c r="DC54" s="4"/>
      <c r="DD54" s="50" t="s">
        <v>530</v>
      </c>
      <c r="DF54" s="51"/>
      <c r="DG54" s="51"/>
      <c r="DH54" s="51"/>
      <c r="DI54" s="51"/>
      <c r="DL54" s="51"/>
      <c r="DM54" s="51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</row>
    <row r="55" spans="1:214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X55" s="309" t="s">
        <v>371</v>
      </c>
      <c r="AY55" s="309"/>
      <c r="AZ55" s="309"/>
      <c r="BA55" s="309"/>
      <c r="BD55" s="309"/>
      <c r="BG55" s="342"/>
      <c r="BJ55" s="309" t="s">
        <v>371</v>
      </c>
      <c r="BK55" s="309"/>
      <c r="BL55" s="309"/>
      <c r="BM55" s="309"/>
      <c r="BP55" s="309"/>
      <c r="BS55" s="342"/>
      <c r="BV55" s="309" t="s">
        <v>371</v>
      </c>
      <c r="BW55" s="309"/>
      <c r="BX55" s="309"/>
      <c r="BY55" s="309"/>
      <c r="CB55" s="309"/>
      <c r="CE55" s="342"/>
      <c r="CH55" s="309" t="s">
        <v>371</v>
      </c>
      <c r="CI55" s="309"/>
      <c r="CJ55" s="309"/>
      <c r="CK55" s="309"/>
      <c r="CN55" s="309"/>
      <c r="CQ55" s="342"/>
      <c r="CT55" s="309" t="s">
        <v>371</v>
      </c>
      <c r="CU55" s="309"/>
      <c r="CV55" s="309"/>
      <c r="CW55" s="309"/>
      <c r="CZ55" s="309"/>
      <c r="DC55" s="342"/>
      <c r="DF55" s="309" t="s">
        <v>371</v>
      </c>
      <c r="DG55" s="309"/>
      <c r="DH55" s="309"/>
      <c r="DI55" s="309"/>
      <c r="DL55" s="309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  <c r="EL55" s="342"/>
      <c r="EM55" s="342"/>
      <c r="EN55" s="342"/>
      <c r="EO55" s="342"/>
      <c r="EP55" s="342"/>
      <c r="EQ55" s="342"/>
      <c r="ER55" s="342"/>
      <c r="ES55" s="342"/>
      <c r="ET55" s="342"/>
      <c r="EU55" s="342"/>
      <c r="EV55" s="342"/>
      <c r="EW55" s="342"/>
      <c r="EX55" s="342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  <c r="FW55" s="342"/>
      <c r="FX55" s="342"/>
      <c r="FY55" s="342"/>
      <c r="FZ55" s="342"/>
      <c r="GA55" s="342"/>
      <c r="GB55" s="342"/>
      <c r="GC55" s="342"/>
      <c r="GD55" s="342"/>
      <c r="GE55" s="342"/>
      <c r="GF55" s="342"/>
      <c r="GG55" s="342"/>
      <c r="GH55" s="342"/>
      <c r="GI55" s="342"/>
      <c r="GJ55" s="342"/>
      <c r="GK55" s="342"/>
      <c r="GL55" s="342"/>
      <c r="GM55" s="342"/>
      <c r="GN55" s="342"/>
      <c r="GO55" s="342"/>
      <c r="GP55" s="342"/>
      <c r="GQ55" s="342"/>
      <c r="GR55" s="342"/>
      <c r="GS55" s="342"/>
      <c r="GT55" s="342"/>
      <c r="GU55" s="342"/>
      <c r="GV55" s="342"/>
      <c r="GW55" s="342"/>
      <c r="GX55" s="342"/>
      <c r="GY55" s="342"/>
      <c r="GZ55" s="342"/>
      <c r="HA55" s="342"/>
      <c r="HB55" s="342"/>
      <c r="HC55" s="342"/>
      <c r="HD55" s="342"/>
      <c r="HE55" s="342"/>
      <c r="HF55" s="342"/>
    </row>
    <row r="56" spans="1:214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0"/>
      <c r="AX56" s="51"/>
      <c r="AY56" s="51"/>
      <c r="AZ56" s="51"/>
      <c r="BA56" s="51"/>
      <c r="BB56" s="50"/>
      <c r="BC56" s="50"/>
      <c r="BD56" s="51"/>
      <c r="BE56" s="51"/>
      <c r="BF56" s="50"/>
      <c r="BH56" s="52" t="s">
        <v>418</v>
      </c>
      <c r="BI56" s="50"/>
      <c r="BJ56" s="51"/>
      <c r="BK56" s="51"/>
      <c r="BL56" s="51"/>
      <c r="BM56" s="51"/>
      <c r="BN56" s="50"/>
      <c r="BO56" s="50"/>
      <c r="BP56" s="51"/>
      <c r="BQ56" s="51"/>
      <c r="BR56" s="50"/>
      <c r="BT56" s="52" t="s">
        <v>418</v>
      </c>
      <c r="BU56" s="50"/>
      <c r="BV56" s="51"/>
      <c r="BW56" s="51"/>
      <c r="BX56" s="51"/>
      <c r="BY56" s="51"/>
      <c r="BZ56" s="50"/>
      <c r="CA56" s="50"/>
      <c r="CB56" s="51"/>
      <c r="CC56" s="51"/>
      <c r="CD56" s="50"/>
      <c r="CF56" s="52" t="s">
        <v>418</v>
      </c>
      <c r="CG56" s="50"/>
      <c r="CH56" s="51"/>
      <c r="CI56" s="51"/>
      <c r="CJ56" s="51"/>
      <c r="CK56" s="51"/>
      <c r="CL56" s="50"/>
      <c r="CM56" s="50"/>
      <c r="CN56" s="51"/>
      <c r="CO56" s="51"/>
      <c r="CP56" s="50"/>
      <c r="CR56" s="52" t="s">
        <v>418</v>
      </c>
      <c r="CS56" s="50"/>
      <c r="CT56" s="51"/>
      <c r="CU56" s="51"/>
      <c r="CV56" s="51"/>
      <c r="CW56" s="51"/>
      <c r="CX56" s="50"/>
      <c r="CY56" s="50"/>
      <c r="CZ56" s="51"/>
      <c r="DA56" s="51"/>
      <c r="DB56" s="50"/>
      <c r="DD56" s="52" t="s">
        <v>418</v>
      </c>
      <c r="DE56" s="50"/>
      <c r="DF56" s="51"/>
      <c r="DG56" s="51"/>
      <c r="DH56" s="51"/>
      <c r="DI56" s="51"/>
      <c r="DJ56" s="50"/>
      <c r="DK56" s="50"/>
      <c r="DL56" s="51"/>
      <c r="DM56" s="51"/>
      <c r="DN56" s="50"/>
    </row>
    <row r="57" spans="1:214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0"/>
      <c r="AX57" s="51"/>
      <c r="AY57" s="51"/>
      <c r="AZ57" s="51"/>
      <c r="BA57" s="51"/>
      <c r="BB57" s="50"/>
      <c r="BC57" s="50"/>
      <c r="BD57" s="51"/>
      <c r="BE57" s="50"/>
      <c r="BF57" s="50"/>
      <c r="BH57" s="52" t="s">
        <v>339</v>
      </c>
      <c r="BI57" s="50"/>
      <c r="BJ57" s="51"/>
      <c r="BK57" s="51"/>
      <c r="BL57" s="51"/>
      <c r="BM57" s="51"/>
      <c r="BN57" s="50"/>
      <c r="BO57" s="50"/>
      <c r="BP57" s="51"/>
      <c r="BQ57" s="50"/>
      <c r="BR57" s="50"/>
      <c r="BT57" s="52" t="s">
        <v>339</v>
      </c>
      <c r="BU57" s="50"/>
      <c r="BV57" s="51"/>
      <c r="BW57" s="51"/>
      <c r="BX57" s="51"/>
      <c r="BY57" s="51"/>
      <c r="BZ57" s="50"/>
      <c r="CA57" s="50"/>
      <c r="CB57" s="51"/>
      <c r="CC57" s="50"/>
      <c r="CD57" s="50"/>
      <c r="CF57" s="52" t="s">
        <v>339</v>
      </c>
      <c r="CG57" s="50"/>
      <c r="CH57" s="51"/>
      <c r="CI57" s="51"/>
      <c r="CJ57" s="51"/>
      <c r="CK57" s="51"/>
      <c r="CL57" s="50"/>
      <c r="CM57" s="50"/>
      <c r="CN57" s="51"/>
      <c r="CO57" s="50"/>
      <c r="CP57" s="50"/>
      <c r="CR57" s="52" t="s">
        <v>339</v>
      </c>
      <c r="CS57" s="50"/>
      <c r="CT57" s="51"/>
      <c r="CU57" s="51"/>
      <c r="CV57" s="51"/>
      <c r="CW57" s="51"/>
      <c r="CX57" s="50"/>
      <c r="CY57" s="50"/>
      <c r="CZ57" s="51"/>
      <c r="DA57" s="50"/>
      <c r="DB57" s="50"/>
      <c r="DD57" s="52" t="s">
        <v>339</v>
      </c>
      <c r="DE57" s="50"/>
      <c r="DF57" s="51"/>
      <c r="DG57" s="51"/>
      <c r="DH57" s="51"/>
      <c r="DI57" s="51"/>
      <c r="DJ57" s="50"/>
      <c r="DK57" s="50"/>
      <c r="DL57" s="51"/>
      <c r="DM57" s="50"/>
      <c r="DN57" s="50"/>
    </row>
    <row r="58" spans="1:214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0"/>
      <c r="AX58" s="51"/>
      <c r="AY58" s="51"/>
      <c r="AZ58" s="51"/>
      <c r="BA58" s="51"/>
      <c r="BB58" s="50"/>
      <c r="BC58" s="50"/>
      <c r="BD58" s="51"/>
      <c r="BE58" s="50"/>
      <c r="BF58" s="50"/>
      <c r="BH58" s="52" t="s">
        <v>340</v>
      </c>
      <c r="BI58" s="50"/>
      <c r="BJ58" s="51"/>
      <c r="BK58" s="51"/>
      <c r="BL58" s="51"/>
      <c r="BM58" s="51"/>
      <c r="BN58" s="50"/>
      <c r="BO58" s="50"/>
      <c r="BP58" s="51"/>
      <c r="BQ58" s="50"/>
      <c r="BR58" s="50"/>
      <c r="BT58" s="52" t="s">
        <v>340</v>
      </c>
      <c r="BU58" s="50"/>
      <c r="BV58" s="51"/>
      <c r="BW58" s="51"/>
      <c r="BX58" s="51"/>
      <c r="BY58" s="51"/>
      <c r="BZ58" s="50"/>
      <c r="CA58" s="50"/>
      <c r="CB58" s="51"/>
      <c r="CC58" s="50"/>
      <c r="CD58" s="50"/>
      <c r="CF58" s="52" t="s">
        <v>340</v>
      </c>
      <c r="CG58" s="50"/>
      <c r="CH58" s="51"/>
      <c r="CI58" s="51"/>
      <c r="CJ58" s="51"/>
      <c r="CK58" s="51"/>
      <c r="CL58" s="50"/>
      <c r="CM58" s="50"/>
      <c r="CN58" s="51"/>
      <c r="CO58" s="50"/>
      <c r="CP58" s="50"/>
      <c r="CR58" s="52" t="s">
        <v>340</v>
      </c>
      <c r="CS58" s="50"/>
      <c r="CT58" s="51"/>
      <c r="CU58" s="51"/>
      <c r="CV58" s="51"/>
      <c r="CW58" s="51"/>
      <c r="CX58" s="50"/>
      <c r="CY58" s="50"/>
      <c r="CZ58" s="51"/>
      <c r="DA58" s="50"/>
      <c r="DB58" s="50"/>
      <c r="DD58" s="52" t="s">
        <v>340</v>
      </c>
      <c r="DE58" s="50"/>
      <c r="DF58" s="51"/>
      <c r="DG58" s="51"/>
      <c r="DH58" s="51"/>
      <c r="DI58" s="51"/>
      <c r="DJ58" s="50"/>
      <c r="DK58" s="50"/>
      <c r="DL58" s="51"/>
      <c r="DM58" s="50"/>
      <c r="DN58" s="50"/>
    </row>
    <row r="59" spans="1:214" ht="26.7" customHeight="1" x14ac:dyDescent="0.3">
      <c r="A59" s="514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2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14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2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0"/>
      <c r="AX59" s="51"/>
      <c r="AY59" s="51"/>
      <c r="AZ59" s="51"/>
      <c r="BA59" s="51"/>
      <c r="BB59" s="51"/>
      <c r="BC59" s="55" t="s">
        <v>106</v>
      </c>
      <c r="BD59" s="51"/>
      <c r="BE59" s="50"/>
      <c r="BF59" s="50"/>
      <c r="BH59" s="514"/>
      <c r="BI59" s="50"/>
      <c r="BJ59" s="51"/>
      <c r="BK59" s="51"/>
      <c r="BL59" s="51"/>
      <c r="BM59" s="51"/>
      <c r="BN59" s="51"/>
      <c r="BO59" s="55" t="s">
        <v>106</v>
      </c>
      <c r="BP59" s="51"/>
      <c r="BQ59" s="50"/>
      <c r="BR59" s="50"/>
      <c r="BT59" s="52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  <c r="CF59" s="514"/>
      <c r="CG59" s="50"/>
      <c r="CH59" s="51"/>
      <c r="CI59" s="51"/>
      <c r="CJ59" s="51"/>
      <c r="CK59" s="51"/>
      <c r="CL59" s="51"/>
      <c r="CM59" s="55" t="s">
        <v>106</v>
      </c>
      <c r="CN59" s="51"/>
      <c r="CO59" s="50"/>
      <c r="CP59" s="50"/>
      <c r="CR59" s="52"/>
      <c r="CS59" s="50"/>
      <c r="CT59" s="51"/>
      <c r="CU59" s="51"/>
      <c r="CV59" s="51"/>
      <c r="CW59" s="51"/>
      <c r="CX59" s="51"/>
      <c r="CY59" s="55" t="s">
        <v>106</v>
      </c>
      <c r="CZ59" s="51"/>
      <c r="DA59" s="50"/>
      <c r="DB59" s="50"/>
      <c r="DD59" s="52"/>
      <c r="DE59" s="50"/>
      <c r="DF59" s="51"/>
      <c r="DG59" s="51"/>
      <c r="DH59" s="51"/>
      <c r="DI59" s="51"/>
      <c r="DJ59" s="51"/>
      <c r="DK59" s="55" t="s">
        <v>106</v>
      </c>
      <c r="DL59" s="51"/>
      <c r="DM59" s="50"/>
      <c r="DN59" s="50"/>
    </row>
    <row r="60" spans="1:214" x14ac:dyDescent="0.3">
      <c r="AD60" s="1"/>
      <c r="AF60" s="2"/>
      <c r="AH60" s="1"/>
      <c r="AJ60" s="4"/>
      <c r="AK60" s="2"/>
      <c r="AL60" s="2"/>
      <c r="AO60" s="1"/>
      <c r="AP60" s="1"/>
      <c r="AQ60" s="2"/>
      <c r="AR60" s="2"/>
      <c r="AS60" s="1"/>
      <c r="AT60" s="4"/>
      <c r="AW60" s="2"/>
      <c r="AX60" s="2"/>
      <c r="BA60" s="1"/>
      <c r="BC60" s="2"/>
      <c r="BE60" s="1"/>
      <c r="BG60" s="4"/>
      <c r="BI60" s="2"/>
      <c r="BM60" s="1"/>
      <c r="BO60" s="2"/>
      <c r="BQ60" s="1"/>
      <c r="BS60" s="4"/>
      <c r="BU60" s="2"/>
      <c r="BY60" s="1"/>
      <c r="CA60" s="2"/>
      <c r="CC60" s="1"/>
      <c r="CH60" s="1"/>
      <c r="CI60" s="1"/>
      <c r="CJ60" s="1"/>
      <c r="CK60" s="1"/>
      <c r="CN60" s="1"/>
      <c r="CO60" s="1"/>
      <c r="CT60" s="1"/>
      <c r="CU60" s="1"/>
      <c r="CV60" s="1"/>
      <c r="CW60" s="1"/>
      <c r="CZ60" s="1"/>
      <c r="DA60" s="1"/>
      <c r="DF60" s="1"/>
      <c r="DG60" s="1"/>
      <c r="DH60" s="1"/>
      <c r="DI60" s="1"/>
      <c r="DL60" s="1"/>
      <c r="DM60" s="1"/>
    </row>
    <row r="61" spans="1:214" x14ac:dyDescent="0.3">
      <c r="AD61" s="1"/>
      <c r="AF61" s="2"/>
      <c r="AH61" s="1"/>
      <c r="AL61" s="2"/>
      <c r="AP61" s="1"/>
      <c r="AR61" s="2"/>
      <c r="AT61" s="1"/>
      <c r="AX61" s="2"/>
      <c r="BS61" s="4"/>
      <c r="CH61" s="1"/>
      <c r="CI61" s="1"/>
      <c r="CJ61" s="1"/>
      <c r="CK61" s="1"/>
      <c r="CN61" s="1"/>
      <c r="CO61" s="1"/>
      <c r="CT61" s="1"/>
      <c r="CU61" s="1"/>
      <c r="CV61" s="1"/>
      <c r="CW61" s="1"/>
      <c r="CZ61" s="1"/>
      <c r="DA61" s="1"/>
      <c r="DF61" s="1"/>
      <c r="DG61" s="1"/>
      <c r="DH61" s="1"/>
      <c r="DI61" s="1"/>
      <c r="DL61" s="1"/>
      <c r="DM61" s="1"/>
    </row>
    <row r="62" spans="1:214" x14ac:dyDescent="0.3">
      <c r="AD62" s="1"/>
      <c r="AF62" s="2"/>
      <c r="AH62" s="1"/>
      <c r="AL62" s="2"/>
      <c r="AP62" s="1"/>
      <c r="AR62" s="2"/>
      <c r="AT62" s="1"/>
      <c r="AX62" s="2"/>
      <c r="CH62" s="1"/>
      <c r="CI62" s="1"/>
      <c r="CJ62" s="1"/>
      <c r="CK62" s="1"/>
      <c r="CN62" s="1"/>
      <c r="CO62" s="1"/>
      <c r="CT62" s="1"/>
      <c r="CU62" s="1"/>
      <c r="CV62" s="1"/>
      <c r="CW62" s="1"/>
      <c r="CZ62" s="1"/>
      <c r="DA62" s="1"/>
      <c r="DF62" s="1"/>
      <c r="DG62" s="1"/>
      <c r="DH62" s="1"/>
      <c r="DI62" s="1"/>
      <c r="DL62" s="1"/>
      <c r="DM62" s="1"/>
    </row>
    <row r="63" spans="1:214" x14ac:dyDescent="0.3">
      <c r="AD63" s="1"/>
      <c r="AF63" s="2"/>
      <c r="AH63" s="1"/>
      <c r="AL63" s="2"/>
      <c r="AP63" s="1"/>
      <c r="AR63" s="2"/>
      <c r="AT63" s="1"/>
      <c r="AX63" s="2"/>
      <c r="CH63" s="1"/>
      <c r="CI63" s="1"/>
      <c r="CJ63" s="1"/>
      <c r="CK63" s="1"/>
      <c r="CN63" s="1"/>
      <c r="CO63" s="1"/>
      <c r="CT63" s="1"/>
      <c r="CU63" s="1"/>
      <c r="CV63" s="1"/>
      <c r="CW63" s="1"/>
      <c r="CZ63" s="1"/>
      <c r="DA63" s="1"/>
      <c r="DF63" s="1"/>
      <c r="DG63" s="1"/>
      <c r="DH63" s="1"/>
      <c r="DI63" s="1"/>
      <c r="DL63" s="1"/>
      <c r="DM63" s="1"/>
    </row>
  </sheetData>
  <mergeCells count="206">
    <mergeCell ref="DH28:DI28"/>
    <mergeCell ref="DH30:DI30"/>
    <mergeCell ref="DH34:DI34"/>
    <mergeCell ref="DH36:DI36"/>
    <mergeCell ref="DH48:DI48"/>
    <mergeCell ref="DH50:DI50"/>
    <mergeCell ref="CJ28:CK28"/>
    <mergeCell ref="CJ30:CK30"/>
    <mergeCell ref="CJ34:CK34"/>
    <mergeCell ref="CJ36:CK36"/>
    <mergeCell ref="CJ48:CK48"/>
    <mergeCell ref="CJ50:CK50"/>
    <mergeCell ref="CV28:CW28"/>
    <mergeCell ref="CV30:CW30"/>
    <mergeCell ref="CV34:CW34"/>
    <mergeCell ref="CV36:CW36"/>
    <mergeCell ref="CV48:CW48"/>
    <mergeCell ref="CV50:CW50"/>
    <mergeCell ref="BX48:BY48"/>
    <mergeCell ref="BX50:BY50"/>
    <mergeCell ref="CJ40:CK40"/>
    <mergeCell ref="BX40:BY40"/>
    <mergeCell ref="Q28:R28"/>
    <mergeCell ref="Q30:R30"/>
    <mergeCell ref="Q34:R34"/>
    <mergeCell ref="Q36:R36"/>
    <mergeCell ref="AC28:AD28"/>
    <mergeCell ref="AC30:AD30"/>
    <mergeCell ref="AC34:AD34"/>
    <mergeCell ref="AC36:AD36"/>
    <mergeCell ref="AO34:AP34"/>
    <mergeCell ref="AO36:AP36"/>
    <mergeCell ref="BX28:BY28"/>
    <mergeCell ref="E20:F20"/>
    <mergeCell ref="E18:F18"/>
    <mergeCell ref="Q18:R18"/>
    <mergeCell ref="E22:F22"/>
    <mergeCell ref="AO14:AP14"/>
    <mergeCell ref="AO16:AP16"/>
    <mergeCell ref="E16:F16"/>
    <mergeCell ref="Q16:R16"/>
    <mergeCell ref="I13:J13"/>
    <mergeCell ref="U13:V13"/>
    <mergeCell ref="AG13:AH13"/>
    <mergeCell ref="Q20:R20"/>
    <mergeCell ref="Q22:R22"/>
    <mergeCell ref="CS2:DA2"/>
    <mergeCell ref="CG4:CO4"/>
    <mergeCell ref="CS4:DA4"/>
    <mergeCell ref="BB10:BC11"/>
    <mergeCell ref="BD10:BE11"/>
    <mergeCell ref="BN10:BO11"/>
    <mergeCell ref="BP10:BQ11"/>
    <mergeCell ref="BZ10:CA11"/>
    <mergeCell ref="CB10:CC11"/>
    <mergeCell ref="CS6:DA6"/>
    <mergeCell ref="CL10:CM11"/>
    <mergeCell ref="CN10:CO11"/>
    <mergeCell ref="BI6:BQ6"/>
    <mergeCell ref="BU6:CC6"/>
    <mergeCell ref="BI5:BQ5"/>
    <mergeCell ref="BU5:CC5"/>
    <mergeCell ref="CG5:CO5"/>
    <mergeCell ref="CS5:DA5"/>
    <mergeCell ref="BI4:BQ4"/>
    <mergeCell ref="BU4:CC4"/>
    <mergeCell ref="CX10:CY11"/>
    <mergeCell ref="CZ10:DA11"/>
    <mergeCell ref="AL2:AT2"/>
    <mergeCell ref="AX2:BE2"/>
    <mergeCell ref="AL3:AT3"/>
    <mergeCell ref="AX3:BE3"/>
    <mergeCell ref="B6:J6"/>
    <mergeCell ref="N6:V6"/>
    <mergeCell ref="DE2:DM2"/>
    <mergeCell ref="BI3:BQ3"/>
    <mergeCell ref="BU3:CC3"/>
    <mergeCell ref="CG3:CO3"/>
    <mergeCell ref="CS3:DA3"/>
    <mergeCell ref="DE3:DM3"/>
    <mergeCell ref="CG2:CO2"/>
    <mergeCell ref="BI2:BQ2"/>
    <mergeCell ref="BU2:CC2"/>
    <mergeCell ref="CG6:CO6"/>
    <mergeCell ref="Z6:AH6"/>
    <mergeCell ref="B2:J2"/>
    <mergeCell ref="N2:V2"/>
    <mergeCell ref="B3:J3"/>
    <mergeCell ref="N3:V3"/>
    <mergeCell ref="Z2:AH2"/>
    <mergeCell ref="Z3:AH3"/>
    <mergeCell ref="B4:J4"/>
    <mergeCell ref="N4:V4"/>
    <mergeCell ref="Z4:AH4"/>
    <mergeCell ref="Z5:AH5"/>
    <mergeCell ref="DE6:DM6"/>
    <mergeCell ref="AL4:AT4"/>
    <mergeCell ref="AX4:BE4"/>
    <mergeCell ref="AL5:AT5"/>
    <mergeCell ref="AX5:BE5"/>
    <mergeCell ref="AL6:AT6"/>
    <mergeCell ref="AX6:BE6"/>
    <mergeCell ref="DE5:DM5"/>
    <mergeCell ref="DE4:DM4"/>
    <mergeCell ref="DJ10:DK11"/>
    <mergeCell ref="DL10:DM11"/>
    <mergeCell ref="AQ10:AR11"/>
    <mergeCell ref="AG10:AH11"/>
    <mergeCell ref="AS10:AT11"/>
    <mergeCell ref="CV40:CW40"/>
    <mergeCell ref="DH40:DI40"/>
    <mergeCell ref="CV18:CW18"/>
    <mergeCell ref="AO40:AP40"/>
    <mergeCell ref="CV14:CW14"/>
    <mergeCell ref="DH14:DI14"/>
    <mergeCell ref="AO18:AP18"/>
    <mergeCell ref="DH18:DI18"/>
    <mergeCell ref="CJ14:CK14"/>
    <mergeCell ref="BL16:BM16"/>
    <mergeCell ref="BX16:BY16"/>
    <mergeCell ref="CJ16:CK16"/>
    <mergeCell ref="AO20:AP20"/>
    <mergeCell ref="BX20:BY20"/>
    <mergeCell ref="BX22:BY22"/>
    <mergeCell ref="BX30:BY30"/>
    <mergeCell ref="BX34:BY34"/>
    <mergeCell ref="BX36:BY36"/>
    <mergeCell ref="BZ12:CA12"/>
    <mergeCell ref="B5:J5"/>
    <mergeCell ref="N5:V5"/>
    <mergeCell ref="E14:F14"/>
    <mergeCell ref="Q14:R14"/>
    <mergeCell ref="AC14:AD14"/>
    <mergeCell ref="BL14:BM14"/>
    <mergeCell ref="BX14:BY14"/>
    <mergeCell ref="G10:H11"/>
    <mergeCell ref="I10:J11"/>
    <mergeCell ref="S10:T11"/>
    <mergeCell ref="U10:V11"/>
    <mergeCell ref="AE10:AF11"/>
    <mergeCell ref="BN12:BO12"/>
    <mergeCell ref="BP12:BQ12"/>
    <mergeCell ref="BP13:BQ13"/>
    <mergeCell ref="AQ12:AR12"/>
    <mergeCell ref="AS12:AT12"/>
    <mergeCell ref="G12:H12"/>
    <mergeCell ref="I12:J12"/>
    <mergeCell ref="S12:T12"/>
    <mergeCell ref="U12:V12"/>
    <mergeCell ref="AE12:AF12"/>
    <mergeCell ref="AG12:AH12"/>
    <mergeCell ref="AS13:AT13"/>
    <mergeCell ref="CB12:CC12"/>
    <mergeCell ref="CB13:CC13"/>
    <mergeCell ref="CX12:CY12"/>
    <mergeCell ref="CZ12:DA12"/>
    <mergeCell ref="CZ13:DA13"/>
    <mergeCell ref="DJ12:DK12"/>
    <mergeCell ref="DL12:DM12"/>
    <mergeCell ref="DL13:DM13"/>
    <mergeCell ref="CL12:CM12"/>
    <mergeCell ref="CN12:CO12"/>
    <mergeCell ref="CN13:CO13"/>
    <mergeCell ref="DQ18:DQ20"/>
    <mergeCell ref="AC20:AD20"/>
    <mergeCell ref="BL20:BM20"/>
    <mergeCell ref="AC22:AD22"/>
    <mergeCell ref="AO22:AP22"/>
    <mergeCell ref="BL22:BM22"/>
    <mergeCell ref="AC16:AD16"/>
    <mergeCell ref="AC18:AD18"/>
    <mergeCell ref="CJ18:CK18"/>
    <mergeCell ref="BL18:BM18"/>
    <mergeCell ref="BX18:BY18"/>
    <mergeCell ref="CV16:CW16"/>
    <mergeCell ref="DH16:DI16"/>
    <mergeCell ref="CJ20:CK20"/>
    <mergeCell ref="CJ22:CK22"/>
    <mergeCell ref="DH20:DI20"/>
    <mergeCell ref="DH22:DI22"/>
    <mergeCell ref="CV20:CW20"/>
    <mergeCell ref="CV22:CW22"/>
    <mergeCell ref="E48:F48"/>
    <mergeCell ref="BL48:BM48"/>
    <mergeCell ref="E50:F50"/>
    <mergeCell ref="BL50:BM50"/>
    <mergeCell ref="AO28:AP28"/>
    <mergeCell ref="BL28:BM28"/>
    <mergeCell ref="AO30:AP30"/>
    <mergeCell ref="BL30:BM30"/>
    <mergeCell ref="E34:F34"/>
    <mergeCell ref="BL34:BM34"/>
    <mergeCell ref="BL36:BM36"/>
    <mergeCell ref="E36:F36"/>
    <mergeCell ref="E30:F30"/>
    <mergeCell ref="Q48:R48"/>
    <mergeCell ref="Q50:R50"/>
    <mergeCell ref="AC48:AD48"/>
    <mergeCell ref="AC50:AD50"/>
    <mergeCell ref="AO48:AP48"/>
    <mergeCell ref="AO50:AP50"/>
    <mergeCell ref="E28:F28"/>
    <mergeCell ref="E40:F40"/>
    <mergeCell ref="Q40:R40"/>
    <mergeCell ref="AC40:AD40"/>
    <mergeCell ref="BL40:BM40"/>
  </mergeCells>
  <printOptions horizontalCentered="1" verticalCentered="1"/>
  <pageMargins left="7.874015748031496E-2" right="0" top="0.19685039370078741" bottom="0" header="0" footer="0"/>
  <pageSetup scale="80" orientation="landscape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DB464"/>
  </sheetPr>
  <dimension ref="A1:MZ63"/>
  <sheetViews>
    <sheetView topLeftCell="DF1" zoomScale="80" zoomScaleNormal="80" workbookViewId="0">
      <selection activeCell="DV17" sqref="DV17"/>
    </sheetView>
  </sheetViews>
  <sheetFormatPr defaultColWidth="9.33203125" defaultRowHeight="14.4" x14ac:dyDescent="0.3"/>
  <cols>
    <col min="1" max="1" width="3.33203125" style="1" customWidth="1"/>
    <col min="2" max="2" width="25.5546875" style="1" customWidth="1"/>
    <col min="3" max="3" width="15.21875" style="2" customWidth="1"/>
    <col min="4" max="4" width="15.4414062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18.6640625" style="1" customWidth="1"/>
    <col min="15" max="15" width="15.88671875" style="2" customWidth="1"/>
    <col min="16" max="16" width="15.441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2.6640625" style="1" customWidth="1"/>
    <col min="27" max="27" width="15.77734375" style="2" customWidth="1"/>
    <col min="28" max="28" width="15.44140625" style="2" customWidth="1"/>
    <col min="29" max="29" width="13.109375" style="2" customWidth="1"/>
    <col min="30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9.33203125" style="2" customWidth="1"/>
    <col min="35" max="35" width="3.33203125" style="1" customWidth="1"/>
    <col min="36" max="36" width="4" style="1" customWidth="1"/>
    <col min="37" max="37" width="3.33203125" style="1" customWidth="1"/>
    <col min="38" max="38" width="20.33203125" style="1" customWidth="1"/>
    <col min="39" max="39" width="15.21875" style="2" customWidth="1"/>
    <col min="40" max="40" width="15.44140625" style="2" customWidth="1"/>
    <col min="41" max="42" width="10.33203125" style="2" customWidth="1"/>
    <col min="43" max="43" width="13" style="1" bestFit="1" customWidth="1"/>
    <col min="44" max="44" width="14.6640625" style="1" bestFit="1" customWidth="1"/>
    <col min="45" max="45" width="13.6640625" style="2" bestFit="1" customWidth="1"/>
    <col min="46" max="46" width="14.44140625" style="2" customWidth="1"/>
    <col min="47" max="47" width="3.33203125" style="1" customWidth="1"/>
    <col min="48" max="48" width="4" style="1" customWidth="1"/>
    <col min="49" max="49" width="3.33203125" style="1" customWidth="1"/>
    <col min="50" max="50" width="18.6640625" style="1" customWidth="1"/>
    <col min="51" max="51" width="15.5546875" style="2" customWidth="1"/>
    <col min="52" max="52" width="15.44140625" style="2" customWidth="1"/>
    <col min="53" max="53" width="12.44140625" style="2" customWidth="1"/>
    <col min="54" max="54" width="10.33203125" style="2" customWidth="1"/>
    <col min="55" max="55" width="13" style="1" bestFit="1" customWidth="1"/>
    <col min="56" max="56" width="14.6640625" style="1" bestFit="1" customWidth="1"/>
    <col min="57" max="57" width="13.6640625" style="2" bestFit="1" customWidth="1"/>
    <col min="58" max="58" width="14.44140625" style="2" customWidth="1"/>
    <col min="59" max="59" width="3.33203125" style="1" customWidth="1"/>
    <col min="60" max="60" width="4" style="1" customWidth="1"/>
    <col min="61" max="61" width="2.5546875" style="1" hidden="1" customWidth="1"/>
    <col min="62" max="62" width="21.6640625" style="1" hidden="1" customWidth="1"/>
    <col min="63" max="63" width="14.5546875" style="2" hidden="1" customWidth="1"/>
    <col min="64" max="64" width="15.33203125" style="2" hidden="1" customWidth="1"/>
    <col min="65" max="65" width="13.44140625" style="2" hidden="1" customWidth="1"/>
    <col min="66" max="66" width="13.44140625" style="1" hidden="1" customWidth="1"/>
    <col min="67" max="67" width="11.44140625" style="1" hidden="1" customWidth="1"/>
    <col min="68" max="68" width="10.6640625" style="2" hidden="1" customWidth="1"/>
    <col min="69" max="69" width="13.5546875" style="2" hidden="1" customWidth="1"/>
    <col min="70" max="70" width="3.44140625" style="1" hidden="1" customWidth="1"/>
    <col min="71" max="71" width="4" style="1" hidden="1" customWidth="1"/>
    <col min="72" max="72" width="3.33203125" style="1" customWidth="1"/>
    <col min="73" max="73" width="18.6640625" style="1" customWidth="1"/>
    <col min="74" max="74" width="15" style="2" customWidth="1"/>
    <col min="75" max="75" width="15.44140625" style="2" customWidth="1"/>
    <col min="76" max="76" width="12.6640625" style="2" customWidth="1"/>
    <col min="77" max="77" width="10.33203125" style="2" customWidth="1"/>
    <col min="78" max="78" width="13" style="1" bestFit="1" customWidth="1"/>
    <col min="79" max="79" width="14.6640625" style="1" bestFit="1" customWidth="1"/>
    <col min="80" max="80" width="13.6640625" style="2" bestFit="1" customWidth="1"/>
    <col min="81" max="81" width="14.44140625" style="2" customWidth="1"/>
    <col min="82" max="82" width="3.33203125" style="1" customWidth="1"/>
    <col min="83" max="83" width="4" style="1" customWidth="1"/>
    <col min="84" max="84" width="3.33203125" style="1" customWidth="1"/>
    <col min="85" max="85" width="23.5546875" style="1" customWidth="1"/>
    <col min="86" max="86" width="15.6640625" style="2" customWidth="1"/>
    <col min="87" max="87" width="15.44140625" style="2" customWidth="1"/>
    <col min="88" max="89" width="10.33203125" style="2" customWidth="1"/>
    <col min="90" max="90" width="13" style="1" bestFit="1" customWidth="1"/>
    <col min="91" max="91" width="14.6640625" style="1" bestFit="1" customWidth="1"/>
    <col min="92" max="92" width="16.6640625" style="2" customWidth="1"/>
    <col min="93" max="93" width="14.44140625" style="2" customWidth="1"/>
    <col min="94" max="94" width="3.33203125" style="1" customWidth="1"/>
    <col min="95" max="95" width="4" style="1" customWidth="1"/>
    <col min="96" max="96" width="3.33203125" style="1" customWidth="1"/>
    <col min="97" max="97" width="23.109375" style="1" customWidth="1"/>
    <col min="98" max="98" width="16.109375" style="2" customWidth="1"/>
    <col min="99" max="99" width="15.44140625" style="2" customWidth="1"/>
    <col min="100" max="101" width="10.33203125" style="2" customWidth="1"/>
    <col min="102" max="102" width="13" style="1" bestFit="1" customWidth="1"/>
    <col min="103" max="103" width="14.6640625" style="1" bestFit="1" customWidth="1"/>
    <col min="104" max="104" width="13.6640625" style="2" bestFit="1" customWidth="1"/>
    <col min="105" max="105" width="18.44140625" style="2" customWidth="1"/>
    <col min="106" max="106" width="3.33203125" style="1" customWidth="1"/>
    <col min="107" max="107" width="4" style="1" customWidth="1"/>
    <col min="108" max="108" width="3.33203125" style="1" customWidth="1"/>
    <col min="109" max="109" width="23" style="1" customWidth="1"/>
    <col min="110" max="110" width="15.21875" style="2" customWidth="1"/>
    <col min="111" max="111" width="15.44140625" style="2" customWidth="1"/>
    <col min="112" max="113" width="10.33203125" style="2" customWidth="1"/>
    <col min="114" max="114" width="13" style="1" bestFit="1" customWidth="1"/>
    <col min="115" max="115" width="14.6640625" style="1" bestFit="1" customWidth="1"/>
    <col min="116" max="116" width="13.6640625" style="2" bestFit="1" customWidth="1"/>
    <col min="117" max="117" width="17.109375" style="2" customWidth="1"/>
    <col min="118" max="118" width="3.33203125" style="1" customWidth="1"/>
    <col min="119" max="119" width="4" style="1" customWidth="1"/>
    <col min="120" max="120" width="3.33203125" style="1" customWidth="1"/>
    <col min="121" max="121" width="23" style="1" customWidth="1"/>
    <col min="122" max="122" width="15.109375" style="2" customWidth="1"/>
    <col min="123" max="123" width="15.44140625" style="2" customWidth="1"/>
    <col min="124" max="125" width="10.33203125" style="2" customWidth="1"/>
    <col min="126" max="126" width="13" style="1" bestFit="1" customWidth="1"/>
    <col min="127" max="127" width="14.6640625" style="1" bestFit="1" customWidth="1"/>
    <col min="128" max="128" width="19.109375" style="2" customWidth="1"/>
    <col min="129" max="129" width="14.44140625" style="2" customWidth="1"/>
    <col min="130" max="130" width="3.33203125" style="1" customWidth="1"/>
    <col min="131" max="131" width="4" style="1" customWidth="1"/>
    <col min="132" max="132" width="3.33203125" style="1" customWidth="1"/>
    <col min="133" max="133" width="23.44140625" style="1" customWidth="1"/>
    <col min="134" max="134" width="16.6640625" style="2" customWidth="1"/>
    <col min="135" max="135" width="15.44140625" style="2" customWidth="1"/>
    <col min="136" max="136" width="13.33203125" style="2" customWidth="1"/>
    <col min="137" max="137" width="10.33203125" style="2" customWidth="1"/>
    <col min="138" max="138" width="13" style="1" bestFit="1" customWidth="1"/>
    <col min="139" max="139" width="14.6640625" style="1" bestFit="1" customWidth="1"/>
    <col min="140" max="140" width="13.6640625" style="2" bestFit="1" customWidth="1"/>
    <col min="141" max="141" width="14.44140625" style="2" customWidth="1"/>
    <col min="142" max="142" width="3.33203125" style="1" customWidth="1"/>
    <col min="143" max="143" width="4" style="1" customWidth="1"/>
    <col min="144" max="144" width="3.33203125" style="1" customWidth="1"/>
    <col min="145" max="145" width="25.109375" style="1" customWidth="1"/>
    <col min="146" max="146" width="14.5546875" style="2" customWidth="1"/>
    <col min="147" max="147" width="18.6640625" style="2" customWidth="1"/>
    <col min="148" max="149" width="10.33203125" style="2" customWidth="1"/>
    <col min="150" max="150" width="13" style="1" bestFit="1" customWidth="1"/>
    <col min="151" max="151" width="14.6640625" style="1" bestFit="1" customWidth="1"/>
    <col min="152" max="152" width="13.6640625" style="2" bestFit="1" customWidth="1"/>
    <col min="153" max="153" width="14.44140625" style="2" customWidth="1"/>
    <col min="154" max="154" width="3.33203125" style="1" customWidth="1"/>
    <col min="155" max="155" width="4" style="1" customWidth="1"/>
    <col min="156" max="156" width="3.33203125" style="1" customWidth="1"/>
    <col min="157" max="157" width="22.44140625" style="1" customWidth="1"/>
    <col min="158" max="158" width="14.109375" style="2" customWidth="1"/>
    <col min="159" max="159" width="15.44140625" style="2" customWidth="1"/>
    <col min="160" max="161" width="10.33203125" style="2" customWidth="1"/>
    <col min="162" max="162" width="13" style="1" bestFit="1" customWidth="1"/>
    <col min="163" max="163" width="14.6640625" style="1" bestFit="1" customWidth="1"/>
    <col min="164" max="164" width="13.6640625" style="2" bestFit="1" customWidth="1"/>
    <col min="165" max="165" width="23.88671875" style="2" customWidth="1"/>
    <col min="166" max="166" width="3.33203125" style="1" customWidth="1"/>
    <col min="167" max="167" width="4" style="1" customWidth="1"/>
    <col min="168" max="168" width="9.33203125" style="1"/>
    <col min="169" max="169" width="28.33203125" style="1" customWidth="1"/>
    <col min="170" max="170" width="9.33203125" style="1"/>
    <col min="171" max="171" width="10.44140625" style="1" customWidth="1"/>
    <col min="172" max="176" width="9.33203125" style="1"/>
    <col min="177" max="177" width="10.5546875" style="1" customWidth="1"/>
    <col min="178" max="181" width="9.33203125" style="1"/>
    <col min="182" max="182" width="10.44140625" style="1" customWidth="1"/>
    <col min="183" max="187" width="9.33203125" style="1"/>
    <col min="188" max="188" width="10.5546875" style="1" customWidth="1"/>
    <col min="189" max="192" width="9.33203125" style="1"/>
    <col min="193" max="193" width="10.44140625" style="1" customWidth="1"/>
    <col min="194" max="198" width="9.33203125" style="1"/>
    <col min="199" max="199" width="10.5546875" style="1" customWidth="1"/>
    <col min="200" max="203" width="9.33203125" style="1"/>
    <col min="204" max="204" width="10.44140625" style="1" customWidth="1"/>
    <col min="205" max="209" width="9.33203125" style="1"/>
    <col min="210" max="210" width="10.5546875" style="1" customWidth="1"/>
    <col min="211" max="214" width="9.33203125" style="1"/>
    <col min="215" max="215" width="10.44140625" style="1" customWidth="1"/>
    <col min="216" max="220" width="9.33203125" style="1"/>
    <col min="221" max="221" width="10.5546875" style="1" customWidth="1"/>
    <col min="222" max="225" width="9.33203125" style="1"/>
    <col min="226" max="226" width="10.44140625" style="1" customWidth="1"/>
    <col min="227" max="231" width="9.33203125" style="1"/>
    <col min="232" max="232" width="10.5546875" style="1" customWidth="1"/>
    <col min="233" max="236" width="9.33203125" style="1"/>
    <col min="237" max="237" width="10.44140625" style="1" customWidth="1"/>
    <col min="238" max="242" width="9.33203125" style="1"/>
    <col min="243" max="243" width="10.5546875" style="1" customWidth="1"/>
    <col min="244" max="246" width="9.33203125" style="1"/>
    <col min="247" max="247" width="19.44140625" style="1" customWidth="1"/>
    <col min="248" max="248" width="10.44140625" style="1" customWidth="1"/>
    <col min="249" max="253" width="9.33203125" style="1"/>
    <col min="254" max="254" width="10.5546875" style="1" customWidth="1"/>
    <col min="255" max="257" width="9.33203125" style="1"/>
    <col min="258" max="258" width="18.6640625" style="1" customWidth="1"/>
    <col min="259" max="259" width="10.44140625" style="1" customWidth="1"/>
    <col min="260" max="264" width="9.33203125" style="1"/>
    <col min="265" max="265" width="10.5546875" style="1" customWidth="1"/>
    <col min="266" max="16384" width="9.33203125" style="1"/>
  </cols>
  <sheetData>
    <row r="1" spans="1:252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6"/>
      <c r="BC1" s="25"/>
      <c r="BD1" s="25"/>
      <c r="BE1" s="26"/>
      <c r="BF1" s="26"/>
      <c r="BG1" s="25"/>
      <c r="BI1" s="25"/>
      <c r="BJ1" s="25"/>
      <c r="BK1" s="26"/>
      <c r="BL1" s="26"/>
      <c r="BM1" s="26"/>
      <c r="BN1" s="25"/>
      <c r="BO1" s="25"/>
      <c r="BP1" s="26"/>
      <c r="BQ1" s="26"/>
      <c r="BR1" s="25"/>
      <c r="BT1" s="25"/>
      <c r="BU1" s="25"/>
      <c r="BV1" s="26"/>
      <c r="BW1" s="26"/>
      <c r="BX1" s="26"/>
      <c r="BY1" s="26"/>
      <c r="BZ1" s="25"/>
      <c r="CA1" s="25"/>
      <c r="CB1" s="26"/>
      <c r="CC1" s="26"/>
      <c r="CD1" s="25"/>
      <c r="CF1" s="25"/>
      <c r="CG1" s="25"/>
      <c r="CH1" s="26"/>
      <c r="CI1" s="26"/>
      <c r="CJ1" s="26"/>
      <c r="CK1" s="26"/>
      <c r="CL1" s="25"/>
      <c r="CM1" s="25"/>
      <c r="CN1" s="26"/>
      <c r="CO1" s="26"/>
      <c r="CP1" s="25"/>
      <c r="CR1" s="25"/>
      <c r="CS1" s="25"/>
      <c r="CT1" s="26"/>
      <c r="CU1" s="26"/>
      <c r="CV1" s="26"/>
      <c r="CW1" s="26"/>
      <c r="CX1" s="25"/>
      <c r="CY1" s="25"/>
      <c r="CZ1" s="26"/>
      <c r="DA1" s="26"/>
      <c r="DB1" s="25"/>
      <c r="DD1" s="25"/>
      <c r="DE1" s="25"/>
      <c r="DF1" s="26"/>
      <c r="DG1" s="26"/>
      <c r="DH1" s="26"/>
      <c r="DI1" s="26"/>
      <c r="DJ1" s="25"/>
      <c r="DK1" s="25"/>
      <c r="DL1" s="26"/>
      <c r="DM1" s="26"/>
      <c r="DN1" s="25"/>
      <c r="DP1" s="25"/>
      <c r="DQ1" s="25"/>
      <c r="DR1" s="26"/>
      <c r="DS1" s="26"/>
      <c r="DT1" s="26"/>
      <c r="DU1" s="26"/>
      <c r="DV1" s="25"/>
      <c r="DW1" s="25"/>
      <c r="DX1" s="26"/>
      <c r="DY1" s="26"/>
      <c r="DZ1" s="25"/>
      <c r="EB1" s="25"/>
      <c r="EC1" s="25"/>
      <c r="ED1" s="26"/>
      <c r="EE1" s="26"/>
      <c r="EF1" s="26"/>
      <c r="EG1" s="26"/>
      <c r="EH1" s="25"/>
      <c r="EI1" s="25"/>
      <c r="EJ1" s="26"/>
      <c r="EK1" s="26"/>
      <c r="EL1" s="25"/>
      <c r="EN1" s="25"/>
      <c r="EO1" s="25"/>
      <c r="EP1" s="26"/>
      <c r="EQ1" s="26"/>
      <c r="ER1" s="26"/>
      <c r="ES1" s="26"/>
      <c r="ET1" s="25"/>
      <c r="EU1" s="25"/>
      <c r="EV1" s="26"/>
      <c r="EW1" s="26"/>
      <c r="EX1" s="25"/>
      <c r="EZ1" s="25"/>
      <c r="FA1" s="25"/>
      <c r="FB1" s="26"/>
      <c r="FC1" s="26"/>
      <c r="FD1" s="26"/>
      <c r="FE1" s="26"/>
      <c r="FF1" s="25"/>
      <c r="FG1" s="25"/>
      <c r="FH1" s="26"/>
      <c r="FI1" s="26"/>
      <c r="FJ1" s="25"/>
    </row>
    <row r="2" spans="1:252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09" t="s">
        <v>0</v>
      </c>
      <c r="AY2" s="809"/>
      <c r="AZ2" s="809"/>
      <c r="BA2" s="809"/>
      <c r="BB2" s="809"/>
      <c r="BC2" s="809"/>
      <c r="BD2" s="809"/>
      <c r="BE2" s="809"/>
      <c r="BF2" s="809"/>
      <c r="BG2" s="27"/>
      <c r="BI2" s="27"/>
      <c r="BJ2" s="810" t="s">
        <v>0</v>
      </c>
      <c r="BK2" s="810"/>
      <c r="BL2" s="810"/>
      <c r="BM2" s="810"/>
      <c r="BN2" s="810"/>
      <c r="BO2" s="810"/>
      <c r="BP2" s="810"/>
      <c r="BQ2" s="810"/>
      <c r="BR2" s="27"/>
      <c r="BT2" s="27"/>
      <c r="BU2" s="809" t="s">
        <v>0</v>
      </c>
      <c r="BV2" s="809"/>
      <c r="BW2" s="809"/>
      <c r="BX2" s="809"/>
      <c r="BY2" s="809"/>
      <c r="BZ2" s="809"/>
      <c r="CA2" s="809"/>
      <c r="CB2" s="809"/>
      <c r="CC2" s="809"/>
      <c r="CD2" s="27"/>
      <c r="CF2" s="27"/>
      <c r="CG2" s="809" t="s">
        <v>0</v>
      </c>
      <c r="CH2" s="809"/>
      <c r="CI2" s="809"/>
      <c r="CJ2" s="809"/>
      <c r="CK2" s="809"/>
      <c r="CL2" s="809"/>
      <c r="CM2" s="809"/>
      <c r="CN2" s="809"/>
      <c r="CO2" s="809"/>
      <c r="CP2" s="27"/>
      <c r="CR2" s="27"/>
      <c r="CS2" s="809" t="s">
        <v>0</v>
      </c>
      <c r="CT2" s="809"/>
      <c r="CU2" s="809"/>
      <c r="CV2" s="809"/>
      <c r="CW2" s="809"/>
      <c r="CX2" s="809"/>
      <c r="CY2" s="809"/>
      <c r="CZ2" s="809"/>
      <c r="DA2" s="809"/>
      <c r="DB2" s="27"/>
      <c r="DD2" s="27"/>
      <c r="DE2" s="809" t="s">
        <v>0</v>
      </c>
      <c r="DF2" s="809"/>
      <c r="DG2" s="809"/>
      <c r="DH2" s="809"/>
      <c r="DI2" s="809"/>
      <c r="DJ2" s="809"/>
      <c r="DK2" s="809"/>
      <c r="DL2" s="809"/>
      <c r="DM2" s="809"/>
      <c r="DN2" s="27"/>
      <c r="DP2" s="27"/>
      <c r="DQ2" s="809" t="s">
        <v>0</v>
      </c>
      <c r="DR2" s="809"/>
      <c r="DS2" s="809"/>
      <c r="DT2" s="809"/>
      <c r="DU2" s="809"/>
      <c r="DV2" s="809"/>
      <c r="DW2" s="809"/>
      <c r="DX2" s="809"/>
      <c r="DY2" s="809"/>
      <c r="DZ2" s="27"/>
      <c r="EB2" s="27"/>
      <c r="EC2" s="809" t="s">
        <v>0</v>
      </c>
      <c r="ED2" s="809"/>
      <c r="EE2" s="809"/>
      <c r="EF2" s="809"/>
      <c r="EG2" s="809"/>
      <c r="EH2" s="809"/>
      <c r="EI2" s="809"/>
      <c r="EJ2" s="809"/>
      <c r="EK2" s="809"/>
      <c r="EL2" s="27"/>
      <c r="EN2" s="27"/>
      <c r="EO2" s="809" t="s">
        <v>0</v>
      </c>
      <c r="EP2" s="809"/>
      <c r="EQ2" s="809"/>
      <c r="ER2" s="809"/>
      <c r="ES2" s="809"/>
      <c r="ET2" s="809"/>
      <c r="EU2" s="809"/>
      <c r="EV2" s="809"/>
      <c r="EW2" s="809"/>
      <c r="EX2" s="27"/>
      <c r="EZ2" s="27"/>
      <c r="FA2" s="809" t="s">
        <v>0</v>
      </c>
      <c r="FB2" s="809"/>
      <c r="FC2" s="809"/>
      <c r="FD2" s="809"/>
      <c r="FE2" s="809"/>
      <c r="FF2" s="809"/>
      <c r="FG2" s="809"/>
      <c r="FH2" s="809"/>
      <c r="FI2" s="809"/>
      <c r="FJ2" s="27"/>
    </row>
    <row r="3" spans="1:252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7" t="s">
        <v>1</v>
      </c>
      <c r="AY3" s="807"/>
      <c r="AZ3" s="807"/>
      <c r="BA3" s="807"/>
      <c r="BB3" s="807"/>
      <c r="BC3" s="807"/>
      <c r="BD3" s="807"/>
      <c r="BE3" s="807"/>
      <c r="BF3" s="807"/>
      <c r="BG3" s="12"/>
      <c r="BI3" s="12"/>
      <c r="BJ3" s="808" t="s">
        <v>1</v>
      </c>
      <c r="BK3" s="808"/>
      <c r="BL3" s="808"/>
      <c r="BM3" s="808"/>
      <c r="BN3" s="808"/>
      <c r="BO3" s="808"/>
      <c r="BP3" s="808"/>
      <c r="BQ3" s="808"/>
      <c r="BR3" s="12"/>
      <c r="BT3" s="12"/>
      <c r="BU3" s="807" t="s">
        <v>1</v>
      </c>
      <c r="BV3" s="807"/>
      <c r="BW3" s="807"/>
      <c r="BX3" s="807"/>
      <c r="BY3" s="807"/>
      <c r="BZ3" s="807"/>
      <c r="CA3" s="807"/>
      <c r="CB3" s="807"/>
      <c r="CC3" s="807"/>
      <c r="CD3" s="12"/>
      <c r="CF3" s="12"/>
      <c r="CG3" s="807" t="s">
        <v>1</v>
      </c>
      <c r="CH3" s="807"/>
      <c r="CI3" s="807"/>
      <c r="CJ3" s="807"/>
      <c r="CK3" s="807"/>
      <c r="CL3" s="807"/>
      <c r="CM3" s="807"/>
      <c r="CN3" s="807"/>
      <c r="CO3" s="807"/>
      <c r="CP3" s="12"/>
      <c r="CR3" s="12"/>
      <c r="CS3" s="807" t="s">
        <v>1</v>
      </c>
      <c r="CT3" s="807"/>
      <c r="CU3" s="807"/>
      <c r="CV3" s="807"/>
      <c r="CW3" s="807"/>
      <c r="CX3" s="807"/>
      <c r="CY3" s="807"/>
      <c r="CZ3" s="807"/>
      <c r="DA3" s="807"/>
      <c r="DB3" s="12"/>
      <c r="DD3" s="12"/>
      <c r="DE3" s="807" t="s">
        <v>1</v>
      </c>
      <c r="DF3" s="807"/>
      <c r="DG3" s="807"/>
      <c r="DH3" s="807"/>
      <c r="DI3" s="807"/>
      <c r="DJ3" s="807"/>
      <c r="DK3" s="807"/>
      <c r="DL3" s="807"/>
      <c r="DM3" s="807"/>
      <c r="DN3" s="12"/>
      <c r="DP3" s="12"/>
      <c r="DQ3" s="807" t="s">
        <v>1</v>
      </c>
      <c r="DR3" s="807"/>
      <c r="DS3" s="807"/>
      <c r="DT3" s="807"/>
      <c r="DU3" s="807"/>
      <c r="DV3" s="807"/>
      <c r="DW3" s="807"/>
      <c r="DX3" s="807"/>
      <c r="DY3" s="807"/>
      <c r="DZ3" s="12"/>
      <c r="EB3" s="12"/>
      <c r="EC3" s="807" t="s">
        <v>1</v>
      </c>
      <c r="ED3" s="807"/>
      <c r="EE3" s="807"/>
      <c r="EF3" s="807"/>
      <c r="EG3" s="807"/>
      <c r="EH3" s="807"/>
      <c r="EI3" s="807"/>
      <c r="EJ3" s="807"/>
      <c r="EK3" s="807"/>
      <c r="EL3" s="12"/>
      <c r="EN3" s="12"/>
      <c r="EO3" s="807" t="s">
        <v>1</v>
      </c>
      <c r="EP3" s="807"/>
      <c r="EQ3" s="807"/>
      <c r="ER3" s="807"/>
      <c r="ES3" s="807"/>
      <c r="ET3" s="807"/>
      <c r="EU3" s="807"/>
      <c r="EV3" s="807"/>
      <c r="EW3" s="807"/>
      <c r="EX3" s="12"/>
      <c r="EZ3" s="12"/>
      <c r="FA3" s="807" t="s">
        <v>1</v>
      </c>
      <c r="FB3" s="807"/>
      <c r="FC3" s="807"/>
      <c r="FD3" s="807"/>
      <c r="FE3" s="807"/>
      <c r="FF3" s="807"/>
      <c r="FG3" s="807"/>
      <c r="FH3" s="807"/>
      <c r="FI3" s="807"/>
      <c r="FJ3" s="12"/>
    </row>
    <row r="4" spans="1:252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666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5" t="s">
        <v>666</v>
      </c>
      <c r="AY4" s="805"/>
      <c r="AZ4" s="805"/>
      <c r="BA4" s="805"/>
      <c r="BB4" s="805"/>
      <c r="BC4" s="805"/>
      <c r="BD4" s="805"/>
      <c r="BE4" s="805"/>
      <c r="BF4" s="805"/>
      <c r="BG4" s="12"/>
      <c r="BI4" s="12"/>
      <c r="BJ4" s="805" t="s">
        <v>666</v>
      </c>
      <c r="BK4" s="805"/>
      <c r="BL4" s="805"/>
      <c r="BM4" s="805"/>
      <c r="BN4" s="805"/>
      <c r="BO4" s="805"/>
      <c r="BP4" s="805"/>
      <c r="BQ4" s="805"/>
      <c r="BR4" s="805"/>
      <c r="BS4" s="12"/>
      <c r="BT4" s="12"/>
      <c r="BU4" s="805" t="s">
        <v>666</v>
      </c>
      <c r="BV4" s="805"/>
      <c r="BW4" s="805"/>
      <c r="BX4" s="805"/>
      <c r="BY4" s="805"/>
      <c r="BZ4" s="805"/>
      <c r="CA4" s="805"/>
      <c r="CB4" s="805"/>
      <c r="CC4" s="805"/>
      <c r="CD4" s="12"/>
      <c r="CF4" s="12"/>
      <c r="CG4" s="805" t="s">
        <v>666</v>
      </c>
      <c r="CH4" s="805"/>
      <c r="CI4" s="805"/>
      <c r="CJ4" s="805"/>
      <c r="CK4" s="805"/>
      <c r="CL4" s="805"/>
      <c r="CM4" s="805"/>
      <c r="CN4" s="805"/>
      <c r="CO4" s="805"/>
      <c r="CP4" s="12"/>
      <c r="CR4" s="12"/>
      <c r="CS4" s="805" t="s">
        <v>666</v>
      </c>
      <c r="CT4" s="805"/>
      <c r="CU4" s="805"/>
      <c r="CV4" s="805"/>
      <c r="CW4" s="805"/>
      <c r="CX4" s="805"/>
      <c r="CY4" s="805"/>
      <c r="CZ4" s="805"/>
      <c r="DA4" s="805"/>
      <c r="DB4" s="12"/>
      <c r="DD4" s="12"/>
      <c r="DE4" s="805" t="s">
        <v>666</v>
      </c>
      <c r="DF4" s="805"/>
      <c r="DG4" s="805"/>
      <c r="DH4" s="805"/>
      <c r="DI4" s="805"/>
      <c r="DJ4" s="805"/>
      <c r="DK4" s="805"/>
      <c r="DL4" s="805"/>
      <c r="DM4" s="805"/>
      <c r="DN4" s="12"/>
      <c r="DP4" s="12"/>
      <c r="DQ4" s="805" t="s">
        <v>666</v>
      </c>
      <c r="DR4" s="805"/>
      <c r="DS4" s="805"/>
      <c r="DT4" s="805"/>
      <c r="DU4" s="805"/>
      <c r="DV4" s="805"/>
      <c r="DW4" s="805"/>
      <c r="DX4" s="805"/>
      <c r="DY4" s="805"/>
      <c r="DZ4" s="12"/>
      <c r="EB4" s="12"/>
      <c r="EC4" s="805" t="s">
        <v>666</v>
      </c>
      <c r="ED4" s="805"/>
      <c r="EE4" s="805"/>
      <c r="EF4" s="805"/>
      <c r="EG4" s="805"/>
      <c r="EH4" s="805"/>
      <c r="EI4" s="805"/>
      <c r="EJ4" s="805"/>
      <c r="EK4" s="805"/>
      <c r="EL4" s="12"/>
      <c r="EN4" s="12"/>
      <c r="EO4" s="805" t="s">
        <v>666</v>
      </c>
      <c r="EP4" s="805"/>
      <c r="EQ4" s="805"/>
      <c r="ER4" s="805"/>
      <c r="ES4" s="805"/>
      <c r="ET4" s="805"/>
      <c r="EU4" s="805"/>
      <c r="EV4" s="805"/>
      <c r="EW4" s="805"/>
      <c r="EX4" s="12"/>
      <c r="EZ4" s="12"/>
      <c r="FA4" s="805" t="s">
        <v>666</v>
      </c>
      <c r="FB4" s="805"/>
      <c r="FC4" s="805"/>
      <c r="FD4" s="805"/>
      <c r="FE4" s="805"/>
      <c r="FF4" s="805"/>
      <c r="FG4" s="805"/>
      <c r="FH4" s="805"/>
      <c r="FI4" s="805"/>
      <c r="FJ4" s="12"/>
    </row>
    <row r="5" spans="1:252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5" t="s">
        <v>336</v>
      </c>
      <c r="AY5" s="805"/>
      <c r="AZ5" s="805"/>
      <c r="BA5" s="805"/>
      <c r="BB5" s="805"/>
      <c r="BC5" s="805"/>
      <c r="BD5" s="805"/>
      <c r="BE5" s="805"/>
      <c r="BF5" s="805"/>
      <c r="BG5" s="12"/>
      <c r="BI5" s="12"/>
      <c r="BJ5" s="806" t="s">
        <v>9</v>
      </c>
      <c r="BK5" s="806"/>
      <c r="BL5" s="806"/>
      <c r="BM5" s="806"/>
      <c r="BN5" s="806"/>
      <c r="BO5" s="806"/>
      <c r="BP5" s="806"/>
      <c r="BQ5" s="806"/>
      <c r="BR5" s="12"/>
      <c r="BT5" s="12"/>
      <c r="BU5" s="805" t="s">
        <v>336</v>
      </c>
      <c r="BV5" s="805"/>
      <c r="BW5" s="805"/>
      <c r="BX5" s="805"/>
      <c r="BY5" s="805"/>
      <c r="BZ5" s="805"/>
      <c r="CA5" s="805"/>
      <c r="CB5" s="805"/>
      <c r="CC5" s="805"/>
      <c r="CD5" s="12"/>
      <c r="CF5" s="12"/>
      <c r="CG5" s="805" t="s">
        <v>336</v>
      </c>
      <c r="CH5" s="805"/>
      <c r="CI5" s="805"/>
      <c r="CJ5" s="805"/>
      <c r="CK5" s="805"/>
      <c r="CL5" s="805"/>
      <c r="CM5" s="805"/>
      <c r="CN5" s="805"/>
      <c r="CO5" s="805"/>
      <c r="CP5" s="12"/>
      <c r="CR5" s="12"/>
      <c r="CS5" s="805" t="s">
        <v>336</v>
      </c>
      <c r="CT5" s="805"/>
      <c r="CU5" s="805"/>
      <c r="CV5" s="805"/>
      <c r="CW5" s="805"/>
      <c r="CX5" s="805"/>
      <c r="CY5" s="805"/>
      <c r="CZ5" s="805"/>
      <c r="DA5" s="805"/>
      <c r="DB5" s="12"/>
      <c r="DD5" s="12"/>
      <c r="DE5" s="805" t="s">
        <v>336</v>
      </c>
      <c r="DF5" s="805"/>
      <c r="DG5" s="805"/>
      <c r="DH5" s="805"/>
      <c r="DI5" s="805"/>
      <c r="DJ5" s="805"/>
      <c r="DK5" s="805"/>
      <c r="DL5" s="805"/>
      <c r="DM5" s="805"/>
      <c r="DN5" s="12"/>
      <c r="DP5" s="12"/>
      <c r="DQ5" s="805" t="s">
        <v>336</v>
      </c>
      <c r="DR5" s="805"/>
      <c r="DS5" s="805"/>
      <c r="DT5" s="805"/>
      <c r="DU5" s="805"/>
      <c r="DV5" s="805"/>
      <c r="DW5" s="805"/>
      <c r="DX5" s="805"/>
      <c r="DY5" s="805"/>
      <c r="DZ5" s="12"/>
      <c r="EB5" s="12"/>
      <c r="EC5" s="805" t="s">
        <v>336</v>
      </c>
      <c r="ED5" s="805"/>
      <c r="EE5" s="805"/>
      <c r="EF5" s="805"/>
      <c r="EG5" s="805"/>
      <c r="EH5" s="805"/>
      <c r="EI5" s="805"/>
      <c r="EJ5" s="805"/>
      <c r="EK5" s="805"/>
      <c r="EL5" s="12"/>
      <c r="EN5" s="12"/>
      <c r="EO5" s="805" t="s">
        <v>336</v>
      </c>
      <c r="EP5" s="805"/>
      <c r="EQ5" s="805"/>
      <c r="ER5" s="805"/>
      <c r="ES5" s="805"/>
      <c r="ET5" s="805"/>
      <c r="EU5" s="805"/>
      <c r="EV5" s="805"/>
      <c r="EW5" s="805"/>
      <c r="EX5" s="12"/>
      <c r="EZ5" s="12"/>
      <c r="FA5" s="805" t="s">
        <v>336</v>
      </c>
      <c r="FB5" s="805"/>
      <c r="FC5" s="805"/>
      <c r="FD5" s="805"/>
      <c r="FE5" s="805"/>
      <c r="FF5" s="805"/>
      <c r="FG5" s="805"/>
      <c r="FH5" s="805"/>
      <c r="FI5" s="805"/>
      <c r="FJ5" s="12"/>
    </row>
    <row r="6" spans="1:252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2" t="str">
        <f>PreK!$B$6</f>
        <v>as of August 1, 2024</v>
      </c>
      <c r="AY6" s="802"/>
      <c r="AZ6" s="802"/>
      <c r="BA6" s="802"/>
      <c r="BB6" s="802"/>
      <c r="BC6" s="802"/>
      <c r="BD6" s="802"/>
      <c r="BE6" s="802"/>
      <c r="BF6" s="802"/>
      <c r="BG6" s="12"/>
      <c r="BI6" s="12"/>
      <c r="BJ6" s="803" t="s">
        <v>76</v>
      </c>
      <c r="BK6" s="803"/>
      <c r="BL6" s="803"/>
      <c r="BM6" s="803"/>
      <c r="BN6" s="803"/>
      <c r="BO6" s="803"/>
      <c r="BP6" s="803"/>
      <c r="BQ6" s="803"/>
      <c r="BR6" s="12"/>
      <c r="BT6" s="12"/>
      <c r="BU6" s="802" t="str">
        <f>PreK!$B$6</f>
        <v>as of August 1, 2024</v>
      </c>
      <c r="BV6" s="802"/>
      <c r="BW6" s="802"/>
      <c r="BX6" s="802"/>
      <c r="BY6" s="802"/>
      <c r="BZ6" s="802"/>
      <c r="CA6" s="802"/>
      <c r="CB6" s="802"/>
      <c r="CC6" s="802"/>
      <c r="CD6" s="12"/>
      <c r="CF6" s="12"/>
      <c r="CG6" s="802" t="str">
        <f>PreK!$B$6</f>
        <v>as of August 1, 2024</v>
      </c>
      <c r="CH6" s="802"/>
      <c r="CI6" s="802"/>
      <c r="CJ6" s="802"/>
      <c r="CK6" s="802"/>
      <c r="CL6" s="802"/>
      <c r="CM6" s="802"/>
      <c r="CN6" s="802"/>
      <c r="CO6" s="802"/>
      <c r="CP6" s="12"/>
      <c r="CR6" s="12"/>
      <c r="CS6" s="802" t="str">
        <f>PreK!$B$6</f>
        <v>as of August 1, 2024</v>
      </c>
      <c r="CT6" s="802"/>
      <c r="CU6" s="802"/>
      <c r="CV6" s="802"/>
      <c r="CW6" s="802"/>
      <c r="CX6" s="802"/>
      <c r="CY6" s="802"/>
      <c r="CZ6" s="802"/>
      <c r="DA6" s="802"/>
      <c r="DB6" s="12"/>
      <c r="DD6" s="12"/>
      <c r="DE6" s="802" t="str">
        <f>PreK!$B$6</f>
        <v>as of August 1, 2024</v>
      </c>
      <c r="DF6" s="802"/>
      <c r="DG6" s="802"/>
      <c r="DH6" s="802"/>
      <c r="DI6" s="802"/>
      <c r="DJ6" s="802"/>
      <c r="DK6" s="802"/>
      <c r="DL6" s="802"/>
      <c r="DM6" s="802"/>
      <c r="DN6" s="12"/>
      <c r="DP6" s="12"/>
      <c r="DQ6" s="802" t="str">
        <f>PreK!$B$6</f>
        <v>as of August 1, 2024</v>
      </c>
      <c r="DR6" s="802"/>
      <c r="DS6" s="802"/>
      <c r="DT6" s="802"/>
      <c r="DU6" s="802"/>
      <c r="DV6" s="802"/>
      <c r="DW6" s="802"/>
      <c r="DX6" s="802"/>
      <c r="DY6" s="802"/>
      <c r="DZ6" s="12"/>
      <c r="EB6" s="12"/>
      <c r="EC6" s="802" t="str">
        <f>PreK!$B$6</f>
        <v>as of August 1, 2024</v>
      </c>
      <c r="ED6" s="802"/>
      <c r="EE6" s="802"/>
      <c r="EF6" s="802"/>
      <c r="EG6" s="802"/>
      <c r="EH6" s="802"/>
      <c r="EI6" s="802"/>
      <c r="EJ6" s="802"/>
      <c r="EK6" s="802"/>
      <c r="EL6" s="12"/>
      <c r="EN6" s="12"/>
      <c r="EO6" s="802" t="str">
        <f>PreK!$B$6</f>
        <v>as of August 1, 2024</v>
      </c>
      <c r="EP6" s="802"/>
      <c r="EQ6" s="802"/>
      <c r="ER6" s="802"/>
      <c r="ES6" s="802"/>
      <c r="ET6" s="802"/>
      <c r="EU6" s="802"/>
      <c r="EV6" s="802"/>
      <c r="EW6" s="802"/>
      <c r="EX6" s="12"/>
      <c r="EZ6" s="12"/>
      <c r="FA6" s="802" t="str">
        <f>PreK!$B$6</f>
        <v>as of August 1, 2024</v>
      </c>
      <c r="FB6" s="802"/>
      <c r="FC6" s="802"/>
      <c r="FD6" s="802"/>
      <c r="FE6" s="802"/>
      <c r="FF6" s="802"/>
      <c r="FG6" s="802"/>
      <c r="FH6" s="802"/>
      <c r="FI6" s="802"/>
      <c r="FJ6" s="12"/>
    </row>
    <row r="7" spans="1:252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8"/>
      <c r="BC7" s="23"/>
      <c r="BD7" s="23"/>
      <c r="BE7" s="8"/>
      <c r="BF7" s="8"/>
      <c r="BG7" s="12"/>
      <c r="BI7" s="12"/>
      <c r="BJ7" s="23"/>
      <c r="BK7" s="8"/>
      <c r="BL7" s="8"/>
      <c r="BM7" s="8"/>
      <c r="BN7" s="23"/>
      <c r="BO7" s="23"/>
      <c r="BP7" s="8"/>
      <c r="BQ7" s="8"/>
      <c r="BR7" s="12"/>
      <c r="BT7" s="12"/>
      <c r="BU7" s="23"/>
      <c r="BV7" s="8"/>
      <c r="BW7" s="8"/>
      <c r="BX7" s="8"/>
      <c r="BY7" s="8"/>
      <c r="BZ7" s="23"/>
      <c r="CA7" s="23"/>
      <c r="CB7" s="8"/>
      <c r="CC7" s="8"/>
      <c r="CD7" s="12"/>
      <c r="CF7" s="12"/>
      <c r="CG7" s="23"/>
      <c r="CH7" s="8"/>
      <c r="CI7" s="8"/>
      <c r="CJ7" s="8"/>
      <c r="CK7" s="8"/>
      <c r="CL7" s="23"/>
      <c r="CM7" s="23"/>
      <c r="CN7" s="8"/>
      <c r="CO7" s="8"/>
      <c r="CP7" s="12"/>
      <c r="CR7" s="12"/>
      <c r="CS7" s="23"/>
      <c r="CT7" s="8"/>
      <c r="CU7" s="8"/>
      <c r="CV7" s="8"/>
      <c r="CW7" s="8"/>
      <c r="CX7" s="23"/>
      <c r="CY7" s="23"/>
      <c r="CZ7" s="8"/>
      <c r="DA7" s="8"/>
      <c r="DB7" s="12"/>
      <c r="DD7" s="12"/>
      <c r="DE7" s="23"/>
      <c r="DF7" s="8"/>
      <c r="DG7" s="8"/>
      <c r="DH7" s="8"/>
      <c r="DI7" s="8"/>
      <c r="DJ7" s="23"/>
      <c r="DK7" s="23"/>
      <c r="DL7" s="8"/>
      <c r="DM7" s="8"/>
      <c r="DN7" s="12"/>
      <c r="DP7" s="12"/>
      <c r="DQ7" s="23"/>
      <c r="DR7" s="8"/>
      <c r="DS7" s="8"/>
      <c r="DT7" s="8"/>
      <c r="DU7" s="8"/>
      <c r="DV7" s="23"/>
      <c r="DW7" s="23"/>
      <c r="DX7" s="8"/>
      <c r="DY7" s="8"/>
      <c r="DZ7" s="12"/>
      <c r="EB7" s="12"/>
      <c r="EC7" s="23"/>
      <c r="ED7" s="8"/>
      <c r="EE7" s="8"/>
      <c r="EF7" s="8"/>
      <c r="EG7" s="8"/>
      <c r="EH7" s="23"/>
      <c r="EI7" s="23"/>
      <c r="EJ7" s="8"/>
      <c r="EK7" s="8"/>
      <c r="EL7" s="12"/>
      <c r="EN7" s="12"/>
      <c r="EO7" s="23"/>
      <c r="EP7" s="8"/>
      <c r="EQ7" s="8"/>
      <c r="ER7" s="8"/>
      <c r="ES7" s="8"/>
      <c r="ET7" s="23"/>
      <c r="EU7" s="23"/>
      <c r="EV7" s="8"/>
      <c r="EW7" s="8"/>
      <c r="EX7" s="12"/>
      <c r="EZ7" s="12"/>
      <c r="FA7" s="23"/>
      <c r="FB7" s="8"/>
      <c r="FC7" s="8"/>
      <c r="FD7" s="8"/>
      <c r="FE7" s="8"/>
      <c r="FF7" s="23"/>
      <c r="FG7" s="23"/>
      <c r="FH7" s="8"/>
      <c r="FI7" s="8"/>
      <c r="FJ7" s="12"/>
    </row>
    <row r="8" spans="1:252" s="4" customFormat="1" ht="21" x14ac:dyDescent="0.3">
      <c r="A8" s="12"/>
      <c r="B8" s="140" t="s">
        <v>3</v>
      </c>
      <c r="C8" s="266" t="s">
        <v>67</v>
      </c>
      <c r="D8" s="142"/>
      <c r="E8" s="140"/>
      <c r="F8" s="154"/>
      <c r="G8" s="140" t="s">
        <v>4</v>
      </c>
      <c r="H8" s="298" t="s">
        <v>366</v>
      </c>
      <c r="I8" s="142"/>
      <c r="J8" s="142"/>
      <c r="K8" s="12"/>
      <c r="M8" s="12"/>
      <c r="N8" s="140" t="s">
        <v>3</v>
      </c>
      <c r="O8" s="266" t="s">
        <v>1017</v>
      </c>
      <c r="P8" s="142"/>
      <c r="Q8" s="140"/>
      <c r="R8" s="154"/>
      <c r="S8" s="140" t="s">
        <v>4</v>
      </c>
      <c r="T8" s="298" t="s">
        <v>366</v>
      </c>
      <c r="U8" s="142"/>
      <c r="V8" s="142"/>
      <c r="W8" s="12"/>
      <c r="Y8" s="12"/>
      <c r="Z8" s="140" t="s">
        <v>3</v>
      </c>
      <c r="AA8" s="266" t="s">
        <v>436</v>
      </c>
      <c r="AB8" s="142"/>
      <c r="AC8" s="140"/>
      <c r="AD8" s="154"/>
      <c r="AE8" s="140" t="s">
        <v>4</v>
      </c>
      <c r="AF8" s="298" t="s">
        <v>366</v>
      </c>
      <c r="AG8" s="142"/>
      <c r="AH8" s="142"/>
      <c r="AI8" s="12"/>
      <c r="AK8" s="12"/>
      <c r="AL8" s="140" t="s">
        <v>3</v>
      </c>
      <c r="AM8" s="266" t="s">
        <v>69</v>
      </c>
      <c r="AN8" s="142"/>
      <c r="AO8" s="140"/>
      <c r="AP8" s="154"/>
      <c r="AQ8" s="140" t="s">
        <v>4</v>
      </c>
      <c r="AR8" s="298" t="s">
        <v>366</v>
      </c>
      <c r="AS8" s="142"/>
      <c r="AT8" s="142"/>
      <c r="AU8" s="12"/>
      <c r="AW8" s="12"/>
      <c r="AX8" s="140" t="s">
        <v>3</v>
      </c>
      <c r="AY8" s="266" t="s">
        <v>70</v>
      </c>
      <c r="AZ8" s="142"/>
      <c r="BA8" s="140"/>
      <c r="BB8" s="154"/>
      <c r="BC8" s="140" t="s">
        <v>4</v>
      </c>
      <c r="BD8" s="298" t="s">
        <v>366</v>
      </c>
      <c r="BE8" s="142"/>
      <c r="BF8" s="142"/>
      <c r="BG8" s="12"/>
      <c r="BI8" s="12"/>
      <c r="BJ8" s="29" t="s">
        <v>3</v>
      </c>
      <c r="BK8" s="31" t="s">
        <v>77</v>
      </c>
      <c r="BL8" s="30"/>
      <c r="BM8" s="30"/>
      <c r="BN8" s="32"/>
      <c r="BO8" s="32"/>
      <c r="BP8" s="30"/>
      <c r="BQ8" s="30"/>
      <c r="BR8" s="12"/>
      <c r="BT8" s="12"/>
      <c r="BU8" s="140" t="s">
        <v>3</v>
      </c>
      <c r="BV8" s="266" t="s">
        <v>71</v>
      </c>
      <c r="BW8" s="142"/>
      <c r="BX8" s="140"/>
      <c r="BY8" s="154"/>
      <c r="BZ8" s="140" t="s">
        <v>4</v>
      </c>
      <c r="CA8" s="298" t="s">
        <v>366</v>
      </c>
      <c r="CB8" s="142"/>
      <c r="CC8" s="142"/>
      <c r="CD8" s="12"/>
      <c r="CF8" s="12"/>
      <c r="CG8" s="140" t="s">
        <v>3</v>
      </c>
      <c r="CH8" s="266" t="s">
        <v>128</v>
      </c>
      <c r="CI8" s="142"/>
      <c r="CJ8" s="140"/>
      <c r="CK8" s="154"/>
      <c r="CL8" s="140" t="s">
        <v>4</v>
      </c>
      <c r="CM8" s="298" t="s">
        <v>366</v>
      </c>
      <c r="CN8" s="142"/>
      <c r="CO8" s="142"/>
      <c r="CP8" s="12"/>
      <c r="CR8" s="12"/>
      <c r="CS8" s="140" t="s">
        <v>3</v>
      </c>
      <c r="CT8" s="266" t="s">
        <v>66</v>
      </c>
      <c r="CU8" s="142"/>
      <c r="CV8" s="140"/>
      <c r="CW8" s="154"/>
      <c r="CX8" s="140" t="s">
        <v>4</v>
      </c>
      <c r="CY8" s="298" t="s">
        <v>366</v>
      </c>
      <c r="CZ8" s="142"/>
      <c r="DA8" s="142"/>
      <c r="DB8" s="12"/>
      <c r="DD8" s="12"/>
      <c r="DE8" s="140" t="s">
        <v>3</v>
      </c>
      <c r="DF8" s="266" t="s">
        <v>73</v>
      </c>
      <c r="DG8" s="142"/>
      <c r="DH8" s="140"/>
      <c r="DI8" s="154"/>
      <c r="DJ8" s="140" t="s">
        <v>4</v>
      </c>
      <c r="DK8" s="298" t="s">
        <v>366</v>
      </c>
      <c r="DL8" s="142"/>
      <c r="DM8" s="142"/>
      <c r="DN8" s="12"/>
      <c r="DP8" s="12"/>
      <c r="DQ8" s="140" t="s">
        <v>3</v>
      </c>
      <c r="DR8" s="266" t="s">
        <v>126</v>
      </c>
      <c r="DS8" s="142"/>
      <c r="DT8" s="140"/>
      <c r="DU8" s="154"/>
      <c r="DV8" s="140" t="s">
        <v>4</v>
      </c>
      <c r="DW8" s="298" t="s">
        <v>366</v>
      </c>
      <c r="DX8" s="142"/>
      <c r="DY8" s="142"/>
      <c r="DZ8" s="12"/>
      <c r="EB8" s="12"/>
      <c r="EC8" s="140" t="s">
        <v>3</v>
      </c>
      <c r="ED8" s="266" t="s">
        <v>127</v>
      </c>
      <c r="EE8" s="142"/>
      <c r="EF8" s="140"/>
      <c r="EG8" s="154"/>
      <c r="EH8" s="140" t="s">
        <v>4</v>
      </c>
      <c r="EI8" s="298" t="s">
        <v>366</v>
      </c>
      <c r="EJ8" s="142"/>
      <c r="EK8" s="142"/>
      <c r="EL8" s="12"/>
      <c r="EN8" s="12"/>
      <c r="EO8" s="140" t="s">
        <v>3</v>
      </c>
      <c r="EP8" s="266" t="s">
        <v>68</v>
      </c>
      <c r="EQ8" s="142"/>
      <c r="ER8" s="140"/>
      <c r="ES8" s="154"/>
      <c r="ET8" s="140" t="s">
        <v>4</v>
      </c>
      <c r="EU8" s="298" t="s">
        <v>366</v>
      </c>
      <c r="EV8" s="142"/>
      <c r="EW8" s="142"/>
      <c r="EX8" s="12"/>
      <c r="EZ8" s="12"/>
      <c r="FA8" s="140" t="s">
        <v>3</v>
      </c>
      <c r="FB8" s="266" t="s">
        <v>305</v>
      </c>
      <c r="FC8" s="142"/>
      <c r="FD8" s="140"/>
      <c r="FE8" s="154"/>
      <c r="FF8" s="140" t="s">
        <v>4</v>
      </c>
      <c r="FG8" s="298" t="s">
        <v>366</v>
      </c>
      <c r="FH8" s="142"/>
      <c r="FI8" s="142"/>
      <c r="FJ8" s="12"/>
    </row>
    <row r="9" spans="1:252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B9" s="8"/>
      <c r="BE9" s="8"/>
      <c r="BF9" s="8"/>
      <c r="BG9" s="12"/>
      <c r="BI9" s="12"/>
      <c r="BJ9" s="7"/>
      <c r="BK9" s="8"/>
      <c r="BL9" s="8"/>
      <c r="BM9" s="8"/>
      <c r="BP9" s="8"/>
      <c r="BQ9" s="8"/>
      <c r="BR9" s="12"/>
      <c r="BT9" s="12"/>
      <c r="BU9" s="7"/>
      <c r="BV9" s="8"/>
      <c r="BW9" s="8"/>
      <c r="BX9" s="8"/>
      <c r="BY9" s="8"/>
      <c r="CB9" s="8"/>
      <c r="CC9" s="8"/>
      <c r="CD9" s="12"/>
      <c r="CF9" s="12"/>
      <c r="CG9" s="7"/>
      <c r="CH9" s="8"/>
      <c r="CI9" s="8"/>
      <c r="CJ9" s="8"/>
      <c r="CK9" s="8"/>
      <c r="CN9" s="8"/>
      <c r="CO9" s="8"/>
      <c r="CP9" s="12"/>
      <c r="CR9" s="12"/>
      <c r="CS9" s="7"/>
      <c r="CT9" s="8"/>
      <c r="CU9" s="8"/>
      <c r="CV9" s="8"/>
      <c r="CW9" s="8"/>
      <c r="CZ9" s="8"/>
      <c r="DA9" s="8"/>
      <c r="DB9" s="12"/>
      <c r="DD9" s="12"/>
      <c r="DE9" s="7"/>
      <c r="DF9" s="8"/>
      <c r="DG9" s="8"/>
      <c r="DH9" s="8"/>
      <c r="DI9" s="8"/>
      <c r="DL9" s="8"/>
      <c r="DM9" s="8"/>
      <c r="DN9" s="12"/>
      <c r="DP9" s="12"/>
      <c r="DQ9" s="7"/>
      <c r="DR9" s="8"/>
      <c r="DS9" s="8"/>
      <c r="DT9" s="8"/>
      <c r="DU9" s="8"/>
      <c r="DX9" s="8"/>
      <c r="DY9" s="8"/>
      <c r="DZ9" s="12"/>
      <c r="EB9" s="12"/>
      <c r="EC9" s="7"/>
      <c r="ED9" s="8"/>
      <c r="EE9" s="8"/>
      <c r="EF9" s="8"/>
      <c r="EG9" s="8"/>
      <c r="EJ9" s="8"/>
      <c r="EK9" s="8"/>
      <c r="EL9" s="12"/>
      <c r="EN9" s="12"/>
      <c r="EO9" s="7"/>
      <c r="EP9" s="8"/>
      <c r="EQ9" s="8"/>
      <c r="ER9" s="8"/>
      <c r="ES9" s="8"/>
      <c r="EV9" s="8"/>
      <c r="EW9" s="8"/>
      <c r="EX9" s="12"/>
      <c r="EZ9" s="12"/>
      <c r="FA9" s="7"/>
      <c r="FB9" s="8"/>
      <c r="FC9" s="8"/>
      <c r="FD9" s="8"/>
      <c r="FE9" s="8"/>
      <c r="FH9" s="8"/>
      <c r="FI9" s="8"/>
      <c r="FJ9" s="12"/>
    </row>
    <row r="10" spans="1:252" s="4" customFormat="1" ht="18.75" customHeight="1" x14ac:dyDescent="0.3">
      <c r="A10" s="12"/>
      <c r="B10" s="261" t="s">
        <v>5</v>
      </c>
      <c r="C10" s="269">
        <v>35521.33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6000</v>
      </c>
      <c r="J10" s="800"/>
      <c r="K10" s="12"/>
      <c r="M10" s="12"/>
      <c r="N10" s="261" t="s">
        <v>5</v>
      </c>
      <c r="O10" s="269">
        <v>35521.33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6000</v>
      </c>
      <c r="V10" s="800"/>
      <c r="W10" s="12"/>
      <c r="Y10" s="12"/>
      <c r="Z10" s="261" t="s">
        <v>5</v>
      </c>
      <c r="AA10" s="269">
        <v>35521.33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12826.330000000002</v>
      </c>
      <c r="AH10" s="800"/>
      <c r="AI10" s="12"/>
      <c r="AK10" s="12"/>
      <c r="AL10" s="261" t="s">
        <v>5</v>
      </c>
      <c r="AM10" s="269">
        <v>33523.94</v>
      </c>
      <c r="AN10" s="263" t="s">
        <v>341</v>
      </c>
      <c r="AO10" s="269"/>
      <c r="AP10" s="262"/>
      <c r="AQ10" s="801" t="s">
        <v>10</v>
      </c>
      <c r="AR10" s="801"/>
      <c r="AS10" s="800">
        <f>SUM(AR16:AR52)</f>
        <v>0</v>
      </c>
      <c r="AT10" s="800"/>
      <c r="AU10" s="12"/>
      <c r="AW10" s="12"/>
      <c r="AX10" s="261" t="s">
        <v>5</v>
      </c>
      <c r="AY10" s="269">
        <v>32525.24</v>
      </c>
      <c r="AZ10" s="263" t="s">
        <v>341</v>
      </c>
      <c r="BA10" s="269"/>
      <c r="BB10" s="262"/>
      <c r="BC10" s="801" t="s">
        <v>10</v>
      </c>
      <c r="BD10" s="801"/>
      <c r="BE10" s="800">
        <f>SUM(BD16:BD52)</f>
        <v>0</v>
      </c>
      <c r="BF10" s="800"/>
      <c r="BG10" s="12"/>
      <c r="BI10" s="12"/>
      <c r="BJ10" s="7" t="s">
        <v>5</v>
      </c>
      <c r="BK10" s="10">
        <v>29923.94</v>
      </c>
      <c r="BL10" s="11" t="s">
        <v>25</v>
      </c>
      <c r="BM10" s="10"/>
      <c r="BN10" s="804" t="s">
        <v>10</v>
      </c>
      <c r="BO10" s="804"/>
      <c r="BP10" s="800">
        <f>SUM(BO16:BO38)</f>
        <v>0</v>
      </c>
      <c r="BQ10" s="800"/>
      <c r="BR10" s="12"/>
      <c r="BT10" s="12"/>
      <c r="BU10" s="261" t="s">
        <v>5</v>
      </c>
      <c r="BV10" s="269">
        <v>35521.33</v>
      </c>
      <c r="BW10" s="263" t="s">
        <v>341</v>
      </c>
      <c r="BX10" s="269"/>
      <c r="BY10" s="262"/>
      <c r="BZ10" s="801" t="s">
        <v>10</v>
      </c>
      <c r="CA10" s="801"/>
      <c r="CB10" s="800">
        <f>SUM(CA16:CA52)</f>
        <v>20431.329999999994</v>
      </c>
      <c r="CC10" s="800"/>
      <c r="CD10" s="12"/>
      <c r="CF10" s="12"/>
      <c r="CG10" s="261" t="s">
        <v>5</v>
      </c>
      <c r="CH10" s="269">
        <v>35521.33</v>
      </c>
      <c r="CI10" s="263" t="s">
        <v>341</v>
      </c>
      <c r="CJ10" s="269"/>
      <c r="CK10" s="262"/>
      <c r="CL10" s="801" t="s">
        <v>10</v>
      </c>
      <c r="CM10" s="801"/>
      <c r="CN10" s="800">
        <f>SUM(CM16:CM52)</f>
        <v>3000</v>
      </c>
      <c r="CO10" s="800"/>
      <c r="CP10" s="12"/>
      <c r="CR10" s="12"/>
      <c r="CS10" s="261" t="s">
        <v>5</v>
      </c>
      <c r="CT10" s="269">
        <v>35521.33</v>
      </c>
      <c r="CU10" s="263" t="s">
        <v>341</v>
      </c>
      <c r="CV10" s="269"/>
      <c r="CW10" s="262"/>
      <c r="CX10" s="801" t="s">
        <v>10</v>
      </c>
      <c r="CY10" s="801"/>
      <c r="CZ10" s="800">
        <f>SUM(CY16:CY52)</f>
        <v>0</v>
      </c>
      <c r="DA10" s="800"/>
      <c r="DB10" s="12"/>
      <c r="DD10" s="12"/>
      <c r="DE10" s="261" t="s">
        <v>5</v>
      </c>
      <c r="DF10" s="269">
        <v>35521.33</v>
      </c>
      <c r="DG10" s="263" t="s">
        <v>341</v>
      </c>
      <c r="DH10" s="269"/>
      <c r="DI10" s="262"/>
      <c r="DJ10" s="801" t="s">
        <v>10</v>
      </c>
      <c r="DK10" s="801"/>
      <c r="DL10" s="800">
        <f>SUM(DK16:DK52)</f>
        <v>6000</v>
      </c>
      <c r="DM10" s="800"/>
      <c r="DN10" s="12"/>
      <c r="DP10" s="12"/>
      <c r="DQ10" s="261" t="s">
        <v>5</v>
      </c>
      <c r="DR10" s="269">
        <v>35521.33</v>
      </c>
      <c r="DS10" s="263" t="s">
        <v>341</v>
      </c>
      <c r="DT10" s="269"/>
      <c r="DU10" s="262"/>
      <c r="DV10" s="801" t="s">
        <v>10</v>
      </c>
      <c r="DW10" s="801"/>
      <c r="DX10" s="800">
        <f>SUM(DW16:DW52)</f>
        <v>6000</v>
      </c>
      <c r="DY10" s="800"/>
      <c r="DZ10" s="12"/>
      <c r="EB10" s="12"/>
      <c r="EC10" s="261" t="s">
        <v>5</v>
      </c>
      <c r="ED10" s="269">
        <v>35521.33</v>
      </c>
      <c r="EE10" s="263" t="s">
        <v>341</v>
      </c>
      <c r="EF10" s="269"/>
      <c r="EG10" s="262"/>
      <c r="EH10" s="801" t="s">
        <v>10</v>
      </c>
      <c r="EI10" s="801"/>
      <c r="EJ10" s="800">
        <f>SUM(EI16:EI52)</f>
        <v>10239</v>
      </c>
      <c r="EK10" s="800"/>
      <c r="EL10" s="12"/>
      <c r="EN10" s="12"/>
      <c r="EO10" s="261" t="s">
        <v>5</v>
      </c>
      <c r="EP10" s="269">
        <v>35521.33</v>
      </c>
      <c r="EQ10" s="263" t="s">
        <v>341</v>
      </c>
      <c r="ER10" s="269"/>
      <c r="ES10" s="262"/>
      <c r="ET10" s="801" t="s">
        <v>10</v>
      </c>
      <c r="EU10" s="801"/>
      <c r="EV10" s="800">
        <f>SUM(EU15:EU46)</f>
        <v>6000</v>
      </c>
      <c r="EW10" s="800"/>
      <c r="EX10" s="12"/>
      <c r="EZ10" s="12"/>
      <c r="FA10" s="261" t="s">
        <v>5</v>
      </c>
      <c r="FB10" s="269">
        <v>35521.33</v>
      </c>
      <c r="FC10" s="263" t="s">
        <v>341</v>
      </c>
      <c r="FD10" s="269"/>
      <c r="FE10" s="262"/>
      <c r="FF10" s="801" t="s">
        <v>10</v>
      </c>
      <c r="FG10" s="801"/>
      <c r="FH10" s="800">
        <f>SUM(FG16:FG52)</f>
        <v>6000</v>
      </c>
      <c r="FI10" s="800"/>
      <c r="FJ10" s="12"/>
      <c r="FM10" s="14">
        <f>I10+AG10+AS10+BE10+CB10+CN10+U10+CZ10+DL10+DX10+EJ10+EV10+FH10</f>
        <v>82496.66</v>
      </c>
    </row>
    <row r="11" spans="1:252" s="4" customFormat="1" ht="18.75" customHeight="1" x14ac:dyDescent="0.3">
      <c r="A11" s="12"/>
      <c r="B11" s="261" t="s">
        <v>6</v>
      </c>
      <c r="C11" s="269">
        <v>7239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7239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7239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>
        <v>7239</v>
      </c>
      <c r="AN11" s="263" t="s">
        <v>26</v>
      </c>
      <c r="AO11" s="269"/>
      <c r="AP11" s="262"/>
      <c r="AQ11" s="801"/>
      <c r="AR11" s="801"/>
      <c r="AS11" s="800"/>
      <c r="AT11" s="800"/>
      <c r="AU11" s="12"/>
      <c r="AW11" s="12"/>
      <c r="AX11" s="261" t="s">
        <v>6</v>
      </c>
      <c r="AY11" s="269">
        <v>7239</v>
      </c>
      <c r="AZ11" s="263" t="s">
        <v>26</v>
      </c>
      <c r="BA11" s="269"/>
      <c r="BB11" s="262"/>
      <c r="BC11" s="801"/>
      <c r="BD11" s="801"/>
      <c r="BE11" s="800"/>
      <c r="BF11" s="800"/>
      <c r="BG11" s="12"/>
      <c r="BI11" s="12"/>
      <c r="BJ11" s="7" t="s">
        <v>6</v>
      </c>
      <c r="BK11" s="10">
        <v>3011</v>
      </c>
      <c r="BL11" s="11" t="s">
        <v>26</v>
      </c>
      <c r="BM11" s="10"/>
      <c r="BN11" s="804"/>
      <c r="BO11" s="804"/>
      <c r="BP11" s="800"/>
      <c r="BQ11" s="800"/>
      <c r="BR11" s="12"/>
      <c r="BT11" s="12"/>
      <c r="BU11" s="261" t="s">
        <v>6</v>
      </c>
      <c r="BV11" s="269">
        <v>7239</v>
      </c>
      <c r="BW11" s="263" t="s">
        <v>26</v>
      </c>
      <c r="BX11" s="269"/>
      <c r="BY11" s="262"/>
      <c r="BZ11" s="801"/>
      <c r="CA11" s="801"/>
      <c r="CB11" s="800"/>
      <c r="CC11" s="800"/>
      <c r="CD11" s="12"/>
      <c r="CF11" s="12"/>
      <c r="CG11" s="261" t="s">
        <v>6</v>
      </c>
      <c r="CH11" s="269">
        <v>7239</v>
      </c>
      <c r="CI11" s="263" t="s">
        <v>26</v>
      </c>
      <c r="CJ11" s="269"/>
      <c r="CK11" s="262"/>
      <c r="CL11" s="801"/>
      <c r="CM11" s="801"/>
      <c r="CN11" s="800"/>
      <c r="CO11" s="800"/>
      <c r="CP11" s="12"/>
      <c r="CR11" s="12"/>
      <c r="CS11" s="261" t="s">
        <v>6</v>
      </c>
      <c r="CT11" s="269">
        <v>7239</v>
      </c>
      <c r="CU11" s="263" t="s">
        <v>26</v>
      </c>
      <c r="CV11" s="269"/>
      <c r="CW11" s="262"/>
      <c r="CX11" s="801"/>
      <c r="CY11" s="801"/>
      <c r="CZ11" s="800"/>
      <c r="DA11" s="800"/>
      <c r="DB11" s="12"/>
      <c r="DD11" s="12"/>
      <c r="DE11" s="261" t="s">
        <v>6</v>
      </c>
      <c r="DF11" s="269">
        <v>7239</v>
      </c>
      <c r="DG11" s="263" t="s">
        <v>26</v>
      </c>
      <c r="DH11" s="269"/>
      <c r="DI11" s="262"/>
      <c r="DJ11" s="801"/>
      <c r="DK11" s="801"/>
      <c r="DL11" s="800"/>
      <c r="DM11" s="800"/>
      <c r="DN11" s="12"/>
      <c r="DP11" s="12"/>
      <c r="DQ11" s="261" t="s">
        <v>6</v>
      </c>
      <c r="DR11" s="269">
        <v>7239</v>
      </c>
      <c r="DS11" s="263" t="s">
        <v>26</v>
      </c>
      <c r="DT11" s="269"/>
      <c r="DU11" s="262"/>
      <c r="DV11" s="801"/>
      <c r="DW11" s="801"/>
      <c r="DX11" s="800"/>
      <c r="DY11" s="800"/>
      <c r="DZ11" s="12"/>
      <c r="EB11" s="12"/>
      <c r="EC11" s="261" t="s">
        <v>6</v>
      </c>
      <c r="ED11" s="269">
        <v>7239</v>
      </c>
      <c r="EE11" s="263" t="s">
        <v>26</v>
      </c>
      <c r="EF11" s="269"/>
      <c r="EG11" s="262"/>
      <c r="EH11" s="801"/>
      <c r="EI11" s="801"/>
      <c r="EJ11" s="800"/>
      <c r="EK11" s="800"/>
      <c r="EL11" s="12"/>
      <c r="EN11" s="12"/>
      <c r="EO11" s="261" t="s">
        <v>6</v>
      </c>
      <c r="EP11" s="269">
        <v>7239</v>
      </c>
      <c r="EQ11" s="263" t="s">
        <v>26</v>
      </c>
      <c r="ER11" s="269"/>
      <c r="ES11" s="262"/>
      <c r="ET11" s="801"/>
      <c r="EU11" s="801"/>
      <c r="EV11" s="800"/>
      <c r="EW11" s="800"/>
      <c r="EX11" s="12"/>
      <c r="EZ11" s="12"/>
      <c r="FA11" s="261" t="s">
        <v>6</v>
      </c>
      <c r="FB11" s="269">
        <v>7239</v>
      </c>
      <c r="FC11" s="263" t="s">
        <v>26</v>
      </c>
      <c r="FD11" s="269"/>
      <c r="FE11" s="262"/>
      <c r="FF11" s="801"/>
      <c r="FG11" s="801"/>
      <c r="FH11" s="800"/>
      <c r="FI11" s="800"/>
      <c r="FJ11" s="12"/>
      <c r="FM11" s="9"/>
    </row>
    <row r="12" spans="1:252" s="4" customFormat="1" ht="18.75" customHeight="1" x14ac:dyDescent="0.3">
      <c r="A12" s="12"/>
      <c r="B12" s="261" t="s">
        <v>21</v>
      </c>
      <c r="C12" s="269">
        <f>SUM(I16:I52)</f>
        <v>0</v>
      </c>
      <c r="D12" s="263"/>
      <c r="E12" s="269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3"/>
      <c r="Q12" s="269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3" t="s">
        <v>1093</v>
      </c>
      <c r="AC12" s="269">
        <v>2971.3300000000017</v>
      </c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261" t="s">
        <v>21</v>
      </c>
      <c r="AM12" s="269">
        <f>SUM(AS16:AS52)</f>
        <v>0</v>
      </c>
      <c r="AN12" s="263"/>
      <c r="AO12" s="269"/>
      <c r="AP12" s="264"/>
      <c r="AQ12" s="812" t="s">
        <v>461</v>
      </c>
      <c r="AR12" s="812"/>
      <c r="AS12" s="811" t="s">
        <v>462</v>
      </c>
      <c r="AT12" s="811"/>
      <c r="AU12" s="12"/>
      <c r="AW12" s="12"/>
      <c r="AX12" s="261" t="s">
        <v>21</v>
      </c>
      <c r="AY12" s="269">
        <f>SUM(BE16:BE52)</f>
        <v>0</v>
      </c>
      <c r="AZ12" s="263"/>
      <c r="BA12" s="269"/>
      <c r="BB12" s="264"/>
      <c r="BC12" s="812" t="s">
        <v>461</v>
      </c>
      <c r="BD12" s="812"/>
      <c r="BE12" s="811" t="s">
        <v>462</v>
      </c>
      <c r="BF12" s="811"/>
      <c r="BG12" s="12"/>
      <c r="BI12" s="12"/>
      <c r="BJ12" s="7" t="s">
        <v>21</v>
      </c>
      <c r="BK12" s="10">
        <f>SUM(BP16:BP38)</f>
        <v>0</v>
      </c>
      <c r="BL12" s="8"/>
      <c r="BM12" s="8"/>
      <c r="BP12" s="8"/>
      <c r="BQ12" s="8"/>
      <c r="BR12" s="12"/>
      <c r="BT12" s="12"/>
      <c r="BU12" s="261" t="s">
        <v>21</v>
      </c>
      <c r="BV12" s="269">
        <f>SUM(CB16:CB52)</f>
        <v>0</v>
      </c>
      <c r="BW12" s="263" t="s">
        <v>335</v>
      </c>
      <c r="BX12" s="269">
        <v>9431.3299999999945</v>
      </c>
      <c r="BY12" s="264"/>
      <c r="BZ12" s="812" t="s">
        <v>461</v>
      </c>
      <c r="CA12" s="812"/>
      <c r="CB12" s="811" t="s">
        <v>462</v>
      </c>
      <c r="CC12" s="811"/>
      <c r="CD12" s="12"/>
      <c r="CF12" s="12"/>
      <c r="CG12" s="261" t="s">
        <v>21</v>
      </c>
      <c r="CH12" s="269">
        <f>SUM(CN16:CN52)</f>
        <v>0</v>
      </c>
      <c r="CI12" s="263"/>
      <c r="CJ12" s="269"/>
      <c r="CK12" s="264"/>
      <c r="CL12" s="812" t="s">
        <v>461</v>
      </c>
      <c r="CM12" s="812"/>
      <c r="CN12" s="811" t="s">
        <v>462</v>
      </c>
      <c r="CO12" s="811"/>
      <c r="CP12" s="12"/>
      <c r="CR12" s="12"/>
      <c r="CS12" s="261" t="s">
        <v>21</v>
      </c>
      <c r="CT12" s="269">
        <f>SUM(CZ16:CZ52)</f>
        <v>0</v>
      </c>
      <c r="CU12" s="263"/>
      <c r="CV12" s="269"/>
      <c r="CW12" s="264"/>
      <c r="CX12" s="812" t="s">
        <v>461</v>
      </c>
      <c r="CY12" s="812"/>
      <c r="CZ12" s="811" t="s">
        <v>462</v>
      </c>
      <c r="DA12" s="811"/>
      <c r="DB12" s="12"/>
      <c r="DD12" s="12"/>
      <c r="DE12" s="261" t="s">
        <v>21</v>
      </c>
      <c r="DF12" s="269">
        <f>SUM(DL16:DL52)</f>
        <v>0</v>
      </c>
      <c r="DG12" s="263"/>
      <c r="DH12" s="269"/>
      <c r="DI12" s="264"/>
      <c r="DJ12" s="812" t="s">
        <v>461</v>
      </c>
      <c r="DK12" s="812"/>
      <c r="DL12" s="811" t="s">
        <v>462</v>
      </c>
      <c r="DM12" s="811"/>
      <c r="DN12" s="12"/>
      <c r="DP12" s="12"/>
      <c r="DQ12" s="261" t="s">
        <v>21</v>
      </c>
      <c r="DR12" s="269">
        <f>SUM(DX16:DX52)</f>
        <v>0</v>
      </c>
      <c r="DS12" s="263"/>
      <c r="DT12" s="269"/>
      <c r="DU12" s="264"/>
      <c r="DV12" s="812" t="s">
        <v>461</v>
      </c>
      <c r="DW12" s="812"/>
      <c r="DX12" s="811" t="s">
        <v>462</v>
      </c>
      <c r="DY12" s="811"/>
      <c r="DZ12" s="12"/>
      <c r="EB12" s="12"/>
      <c r="EC12" s="261" t="s">
        <v>21</v>
      </c>
      <c r="ED12" s="269">
        <f>SUM(EJ16:EJ52)</f>
        <v>0</v>
      </c>
      <c r="EE12" s="263"/>
      <c r="EF12" s="269"/>
      <c r="EG12" s="264"/>
      <c r="EH12" s="812" t="s">
        <v>461</v>
      </c>
      <c r="EI12" s="812"/>
      <c r="EJ12" s="811" t="s">
        <v>462</v>
      </c>
      <c r="EK12" s="811"/>
      <c r="EL12" s="12"/>
      <c r="EN12" s="12"/>
      <c r="EO12" s="261" t="s">
        <v>21</v>
      </c>
      <c r="EP12" s="269">
        <f>SUM(EV16:EV52)</f>
        <v>0</v>
      </c>
      <c r="EQ12" s="263"/>
      <c r="ER12" s="269"/>
      <c r="ES12" s="264"/>
      <c r="ET12" s="812" t="s">
        <v>461</v>
      </c>
      <c r="EU12" s="812"/>
      <c r="EV12" s="811" t="s">
        <v>462</v>
      </c>
      <c r="EW12" s="811"/>
      <c r="EX12" s="12"/>
      <c r="EZ12" s="12"/>
      <c r="FA12" s="261" t="s">
        <v>21</v>
      </c>
      <c r="FB12" s="269">
        <f>SUM(FH16:FH52)</f>
        <v>0</v>
      </c>
      <c r="FC12" s="263"/>
      <c r="FD12" s="269"/>
      <c r="FE12" s="264"/>
      <c r="FF12" s="812" t="s">
        <v>461</v>
      </c>
      <c r="FG12" s="812"/>
      <c r="FH12" s="811" t="s">
        <v>462</v>
      </c>
      <c r="FI12" s="811"/>
      <c r="FJ12" s="12"/>
      <c r="FM12" s="18">
        <f>C12+AA12+AM12++AY12+BV12+CH12+O12+CT12+DF12+DR12+ED12+EP12+FB12</f>
        <v>0</v>
      </c>
    </row>
    <row r="13" spans="1:252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  <c r="AK13" s="12"/>
      <c r="AL13" s="261"/>
      <c r="AM13" s="269"/>
      <c r="AN13" s="264"/>
      <c r="AO13" s="270"/>
      <c r="AP13" s="264"/>
      <c r="AQ13" s="265"/>
      <c r="AR13" s="265"/>
      <c r="AS13" s="795" t="str">
        <f>PreK!$I$13</f>
        <v>AUG. 5, 2024</v>
      </c>
      <c r="AT13" s="795"/>
      <c r="AU13" s="12"/>
      <c r="AW13" s="12"/>
      <c r="AX13" s="261"/>
      <c r="AY13" s="269"/>
      <c r="AZ13" s="264"/>
      <c r="BA13" s="270"/>
      <c r="BB13" s="264"/>
      <c r="BC13" s="265"/>
      <c r="BD13" s="265"/>
      <c r="BE13" s="795" t="str">
        <f>PreK!$I$13</f>
        <v>AUG. 5, 2024</v>
      </c>
      <c r="BF13" s="795"/>
      <c r="BG13" s="12"/>
      <c r="BI13" s="23"/>
      <c r="BJ13" s="8"/>
      <c r="BK13" s="8"/>
      <c r="BL13" s="13"/>
      <c r="BM13" s="13"/>
      <c r="BN13" s="23"/>
      <c r="BO13" s="23"/>
      <c r="BP13" s="8"/>
      <c r="BQ13" s="8"/>
      <c r="BR13" s="12"/>
      <c r="BT13" s="12"/>
      <c r="BU13" s="261"/>
      <c r="BV13" s="269"/>
      <c r="BW13" s="264"/>
      <c r="BX13" s="270"/>
      <c r="BY13" s="264"/>
      <c r="BZ13" s="265"/>
      <c r="CA13" s="265"/>
      <c r="CB13" s="795" t="str">
        <f>PreK!$I$13</f>
        <v>AUG. 5, 2024</v>
      </c>
      <c r="CC13" s="795"/>
      <c r="CD13" s="12"/>
      <c r="CF13" s="12"/>
      <c r="CG13" s="261"/>
      <c r="CH13" s="269"/>
      <c r="CI13" s="264"/>
      <c r="CJ13" s="270"/>
      <c r="CK13" s="264"/>
      <c r="CL13" s="265"/>
      <c r="CM13" s="265"/>
      <c r="CN13" s="795" t="str">
        <f>PreK!$I$13</f>
        <v>AUG. 5, 2024</v>
      </c>
      <c r="CO13" s="795"/>
      <c r="CP13" s="12"/>
      <c r="CR13" s="12"/>
      <c r="CS13" s="261"/>
      <c r="CT13" s="269"/>
      <c r="CU13" s="264"/>
      <c r="CV13" s="270"/>
      <c r="CW13" s="264"/>
      <c r="CX13" s="265"/>
      <c r="CY13" s="265"/>
      <c r="CZ13" s="795" t="str">
        <f>PreK!$I$13</f>
        <v>AUG. 5, 2024</v>
      </c>
      <c r="DA13" s="795"/>
      <c r="DB13" s="12"/>
      <c r="DD13" s="12"/>
      <c r="DE13" s="261"/>
      <c r="DF13" s="269"/>
      <c r="DG13" s="264"/>
      <c r="DH13" s="270"/>
      <c r="DI13" s="264"/>
      <c r="DJ13" s="265"/>
      <c r="DK13" s="265"/>
      <c r="DL13" s="795" t="str">
        <f>PreK!$I$13</f>
        <v>AUG. 5, 2024</v>
      </c>
      <c r="DM13" s="795"/>
      <c r="DN13" s="12"/>
      <c r="DP13" s="12"/>
      <c r="DQ13" s="261"/>
      <c r="DR13" s="269"/>
      <c r="DS13" s="264"/>
      <c r="DT13" s="270"/>
      <c r="DU13" s="264"/>
      <c r="DV13" s="265"/>
      <c r="DW13" s="265"/>
      <c r="DX13" s="795" t="str">
        <f>PreK!$I$13</f>
        <v>AUG. 5, 2024</v>
      </c>
      <c r="DY13" s="795"/>
      <c r="DZ13" s="12"/>
      <c r="EB13" s="12"/>
      <c r="EC13" s="261"/>
      <c r="ED13" s="269"/>
      <c r="EE13" s="264"/>
      <c r="EF13" s="270"/>
      <c r="EG13" s="264"/>
      <c r="EH13" s="265"/>
      <c r="EI13" s="265"/>
      <c r="EJ13" s="795" t="str">
        <f>PreK!$I$13</f>
        <v>AUG. 5, 2024</v>
      </c>
      <c r="EK13" s="795"/>
      <c r="EL13" s="12"/>
      <c r="EN13" s="12"/>
      <c r="EO13" s="261"/>
      <c r="EP13" s="269"/>
      <c r="EQ13" s="264"/>
      <c r="ER13" s="270"/>
      <c r="ES13" s="264"/>
      <c r="ET13" s="265"/>
      <c r="EU13" s="265"/>
      <c r="EV13" s="795" t="str">
        <f>PreK!$I$13</f>
        <v>AUG. 5, 2024</v>
      </c>
      <c r="EW13" s="795"/>
      <c r="EX13" s="12"/>
      <c r="EZ13" s="12"/>
      <c r="FA13" s="261"/>
      <c r="FB13" s="269"/>
      <c r="FC13" s="264"/>
      <c r="FD13" s="270"/>
      <c r="FE13" s="264"/>
      <c r="FF13" s="265"/>
      <c r="FG13" s="265"/>
      <c r="FH13" s="795" t="str">
        <f>PreK!$I$13</f>
        <v>AUG. 5, 2024</v>
      </c>
      <c r="FI13" s="795"/>
      <c r="FJ13" s="12"/>
    </row>
    <row r="14" spans="1:252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58" t="s">
        <v>7</v>
      </c>
      <c r="AY14" s="53" t="s">
        <v>12</v>
      </c>
      <c r="AZ14" s="259" t="s">
        <v>13</v>
      </c>
      <c r="BA14" s="797" t="s">
        <v>14</v>
      </c>
      <c r="BB14" s="797"/>
      <c r="BC14" s="258" t="s">
        <v>342</v>
      </c>
      <c r="BD14" s="273" t="s">
        <v>16</v>
      </c>
      <c r="BE14" s="260" t="s">
        <v>97</v>
      </c>
      <c r="BF14" s="271" t="s">
        <v>2</v>
      </c>
      <c r="BG14" s="12"/>
      <c r="BI14" s="12"/>
      <c r="BJ14" s="24" t="s">
        <v>7</v>
      </c>
      <c r="BK14" s="20" t="s">
        <v>12</v>
      </c>
      <c r="BL14" s="22" t="s">
        <v>13</v>
      </c>
      <c r="BM14" s="22" t="s">
        <v>14</v>
      </c>
      <c r="BN14" s="24" t="s">
        <v>15</v>
      </c>
      <c r="BO14" s="5" t="s">
        <v>16</v>
      </c>
      <c r="BP14" s="22" t="s">
        <v>11</v>
      </c>
      <c r="BQ14" s="3" t="s">
        <v>2</v>
      </c>
      <c r="BR14" s="12"/>
      <c r="BT14" s="12"/>
      <c r="BU14" s="258" t="s">
        <v>7</v>
      </c>
      <c r="BV14" s="53" t="s">
        <v>12</v>
      </c>
      <c r="BW14" s="259" t="s">
        <v>13</v>
      </c>
      <c r="BX14" s="797" t="s">
        <v>14</v>
      </c>
      <c r="BY14" s="797"/>
      <c r="BZ14" s="258" t="s">
        <v>342</v>
      </c>
      <c r="CA14" s="273" t="s">
        <v>16</v>
      </c>
      <c r="CB14" s="260" t="s">
        <v>97</v>
      </c>
      <c r="CC14" s="271" t="s">
        <v>2</v>
      </c>
      <c r="CD14" s="12"/>
      <c r="CF14" s="12"/>
      <c r="CG14" s="258" t="s">
        <v>7</v>
      </c>
      <c r="CH14" s="53" t="s">
        <v>12</v>
      </c>
      <c r="CI14" s="259" t="s">
        <v>13</v>
      </c>
      <c r="CJ14" s="797" t="s">
        <v>14</v>
      </c>
      <c r="CK14" s="797"/>
      <c r="CL14" s="258" t="s">
        <v>342</v>
      </c>
      <c r="CM14" s="273" t="s">
        <v>16</v>
      </c>
      <c r="CN14" s="260" t="s">
        <v>97</v>
      </c>
      <c r="CO14" s="271" t="s">
        <v>2</v>
      </c>
      <c r="CP14" s="12"/>
      <c r="CR14" s="12"/>
      <c r="CS14" s="258" t="s">
        <v>7</v>
      </c>
      <c r="CT14" s="53" t="s">
        <v>12</v>
      </c>
      <c r="CU14" s="259" t="s">
        <v>13</v>
      </c>
      <c r="CV14" s="797" t="s">
        <v>14</v>
      </c>
      <c r="CW14" s="797"/>
      <c r="CX14" s="258" t="s">
        <v>342</v>
      </c>
      <c r="CY14" s="273" t="s">
        <v>16</v>
      </c>
      <c r="CZ14" s="260" t="s">
        <v>97</v>
      </c>
      <c r="DA14" s="271" t="s">
        <v>2</v>
      </c>
      <c r="DB14" s="12"/>
      <c r="DD14" s="12"/>
      <c r="DE14" s="258" t="s">
        <v>7</v>
      </c>
      <c r="DF14" s="53" t="s">
        <v>12</v>
      </c>
      <c r="DG14" s="259" t="s">
        <v>13</v>
      </c>
      <c r="DH14" s="797" t="s">
        <v>14</v>
      </c>
      <c r="DI14" s="797"/>
      <c r="DJ14" s="258" t="s">
        <v>342</v>
      </c>
      <c r="DK14" s="273" t="s">
        <v>16</v>
      </c>
      <c r="DL14" s="260" t="s">
        <v>97</v>
      </c>
      <c r="DM14" s="271" t="s">
        <v>2</v>
      </c>
      <c r="DN14" s="12"/>
      <c r="DP14" s="12"/>
      <c r="DQ14" s="258" t="s">
        <v>7</v>
      </c>
      <c r="DR14" s="53" t="s">
        <v>12</v>
      </c>
      <c r="DS14" s="259" t="s">
        <v>13</v>
      </c>
      <c r="DT14" s="797" t="s">
        <v>14</v>
      </c>
      <c r="DU14" s="797"/>
      <c r="DV14" s="258" t="s">
        <v>342</v>
      </c>
      <c r="DW14" s="273" t="s">
        <v>16</v>
      </c>
      <c r="DX14" s="260" t="s">
        <v>97</v>
      </c>
      <c r="DY14" s="271" t="s">
        <v>2</v>
      </c>
      <c r="DZ14" s="12"/>
      <c r="EB14" s="12"/>
      <c r="EC14" s="258" t="s">
        <v>7</v>
      </c>
      <c r="ED14" s="53" t="s">
        <v>12</v>
      </c>
      <c r="EE14" s="259" t="s">
        <v>13</v>
      </c>
      <c r="EF14" s="797" t="s">
        <v>14</v>
      </c>
      <c r="EG14" s="797"/>
      <c r="EH14" s="258" t="s">
        <v>342</v>
      </c>
      <c r="EI14" s="273" t="s">
        <v>16</v>
      </c>
      <c r="EJ14" s="260" t="s">
        <v>97</v>
      </c>
      <c r="EK14" s="271" t="s">
        <v>2</v>
      </c>
      <c r="EL14" s="12"/>
      <c r="EN14" s="12"/>
      <c r="EO14" s="258" t="s">
        <v>7</v>
      </c>
      <c r="EP14" s="53" t="s">
        <v>12</v>
      </c>
      <c r="EQ14" s="259" t="s">
        <v>13</v>
      </c>
      <c r="ER14" s="797" t="s">
        <v>14</v>
      </c>
      <c r="ES14" s="797"/>
      <c r="ET14" s="258" t="s">
        <v>342</v>
      </c>
      <c r="EU14" s="273" t="s">
        <v>16</v>
      </c>
      <c r="EV14" s="260" t="s">
        <v>97</v>
      </c>
      <c r="EW14" s="271" t="s">
        <v>2</v>
      </c>
      <c r="EX14" s="12"/>
      <c r="EZ14" s="12"/>
      <c r="FA14" s="258" t="s">
        <v>7</v>
      </c>
      <c r="FB14" s="53" t="s">
        <v>12</v>
      </c>
      <c r="FC14" s="259" t="s">
        <v>13</v>
      </c>
      <c r="FD14" s="797" t="s">
        <v>14</v>
      </c>
      <c r="FE14" s="797"/>
      <c r="FF14" s="258" t="s">
        <v>342</v>
      </c>
      <c r="FG14" s="273" t="s">
        <v>16</v>
      </c>
      <c r="FH14" s="260" t="s">
        <v>97</v>
      </c>
      <c r="FI14" s="271" t="s">
        <v>2</v>
      </c>
      <c r="FJ14" s="12"/>
      <c r="FM14" s="126">
        <v>1947.394</v>
      </c>
    </row>
    <row r="15" spans="1:252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8"/>
      <c r="BC15" s="23"/>
      <c r="BD15" s="274"/>
      <c r="BE15" s="8"/>
      <c r="BF15" s="8"/>
      <c r="BG15" s="12"/>
      <c r="BI15" s="12"/>
      <c r="BJ15" s="23"/>
      <c r="BK15" s="8"/>
      <c r="BL15" s="8"/>
      <c r="BM15" s="8"/>
      <c r="BN15" s="23"/>
      <c r="BO15" s="23"/>
      <c r="BP15" s="8"/>
      <c r="BQ15" s="8"/>
      <c r="BR15" s="12"/>
      <c r="BT15" s="12"/>
      <c r="BU15" s="23"/>
      <c r="BV15" s="8"/>
      <c r="BW15" s="8"/>
      <c r="BX15" s="8"/>
      <c r="BY15" s="8"/>
      <c r="BZ15" s="23"/>
      <c r="CA15" s="274"/>
      <c r="CB15" s="8"/>
      <c r="CC15" s="8"/>
      <c r="CD15" s="12"/>
      <c r="CF15" s="12"/>
      <c r="CG15" s="23"/>
      <c r="CH15" s="8"/>
      <c r="CI15" s="8"/>
      <c r="CJ15" s="8"/>
      <c r="CK15" s="8"/>
      <c r="CL15" s="23"/>
      <c r="CM15" s="274"/>
      <c r="CN15" s="8"/>
      <c r="CO15" s="8"/>
      <c r="CP15" s="12"/>
      <c r="CR15" s="12"/>
      <c r="CS15" s="23"/>
      <c r="CT15" s="8"/>
      <c r="CU15" s="8"/>
      <c r="CV15" s="8"/>
      <c r="CW15" s="8"/>
      <c r="CX15" s="23"/>
      <c r="CY15" s="274"/>
      <c r="CZ15" s="8"/>
      <c r="DA15" s="8"/>
      <c r="DB15" s="12"/>
      <c r="DD15" s="12"/>
      <c r="DE15" s="23"/>
      <c r="DF15" s="8"/>
      <c r="DG15" s="8"/>
      <c r="DH15" s="8"/>
      <c r="DI15" s="8"/>
      <c r="DJ15" s="23"/>
      <c r="DK15" s="274"/>
      <c r="DL15" s="8"/>
      <c r="DM15" s="8"/>
      <c r="DN15" s="12"/>
      <c r="DP15" s="12"/>
      <c r="DQ15" s="23"/>
      <c r="DR15" s="8"/>
      <c r="DS15" s="8"/>
      <c r="DT15" s="8"/>
      <c r="DU15" s="8"/>
      <c r="DV15" s="23"/>
      <c r="DW15" s="274"/>
      <c r="DX15" s="8"/>
      <c r="DY15" s="8"/>
      <c r="DZ15" s="12"/>
      <c r="EB15" s="12"/>
      <c r="EC15" s="23"/>
      <c r="ED15" s="8"/>
      <c r="EE15" s="8"/>
      <c r="EF15" s="8"/>
      <c r="EG15" s="8"/>
      <c r="EH15" s="23"/>
      <c r="EI15" s="274"/>
      <c r="EJ15" s="8"/>
      <c r="EK15" s="8"/>
      <c r="EL15" s="12"/>
      <c r="EN15" s="12"/>
      <c r="EO15" s="23"/>
      <c r="EP15" s="8"/>
      <c r="EQ15" s="8"/>
      <c r="ER15" s="8"/>
      <c r="ES15" s="8"/>
      <c r="ET15" s="23"/>
      <c r="EU15" s="274"/>
      <c r="EV15" s="8"/>
      <c r="EW15" s="8"/>
      <c r="EX15" s="12"/>
      <c r="EZ15" s="12"/>
      <c r="FA15" s="23"/>
      <c r="FB15" s="8"/>
      <c r="FC15" s="8"/>
      <c r="FD15" s="8"/>
      <c r="FE15" s="8"/>
      <c r="FF15" s="23"/>
      <c r="FG15" s="274"/>
      <c r="FH15" s="8"/>
      <c r="FI15" s="8"/>
      <c r="FJ15" s="12"/>
    </row>
    <row r="16" spans="1:252" s="4" customFormat="1" ht="18" x14ac:dyDescent="0.3">
      <c r="A16" s="12"/>
      <c r="B16" s="267" t="s">
        <v>337</v>
      </c>
      <c r="C16" s="141">
        <v>45499</v>
      </c>
      <c r="D16" s="142">
        <v>5000</v>
      </c>
      <c r="E16" s="792"/>
      <c r="F16" s="792"/>
      <c r="G16" s="143">
        <v>20932</v>
      </c>
      <c r="H16" s="275"/>
      <c r="I16" s="144"/>
      <c r="J16" s="272">
        <f>C10+C11+C12-D16+E10+E11+E12+C13</f>
        <v>37760.33</v>
      </c>
      <c r="K16" s="12"/>
      <c r="M16" s="12"/>
      <c r="N16" s="267" t="s">
        <v>337</v>
      </c>
      <c r="O16" s="141">
        <v>45482</v>
      </c>
      <c r="P16" s="142">
        <v>5000</v>
      </c>
      <c r="Q16" s="792"/>
      <c r="R16" s="792"/>
      <c r="S16" s="143">
        <v>20901</v>
      </c>
      <c r="T16" s="275"/>
      <c r="U16" s="144"/>
      <c r="V16" s="272">
        <f>O10+O11+O12-P16+Q10+Q11+Q12+O13</f>
        <v>37760.33</v>
      </c>
      <c r="W16" s="12"/>
      <c r="Y16" s="12"/>
      <c r="Z16" s="267" t="s">
        <v>337</v>
      </c>
      <c r="AA16" s="141">
        <v>45483</v>
      </c>
      <c r="AB16" s="142">
        <v>5000</v>
      </c>
      <c r="AC16" s="792"/>
      <c r="AD16" s="792"/>
      <c r="AE16" s="143">
        <v>20906</v>
      </c>
      <c r="AF16" s="275"/>
      <c r="AG16" s="144"/>
      <c r="AH16" s="272">
        <f>AA10+AA11+AA12-AB16+AC10+AC11+AC12+AA13</f>
        <v>40731.660000000003</v>
      </c>
      <c r="AI16" s="12"/>
      <c r="AK16" s="12"/>
      <c r="AL16" s="267" t="s">
        <v>337</v>
      </c>
      <c r="AM16" s="141">
        <v>45492</v>
      </c>
      <c r="AN16" s="142">
        <v>33524</v>
      </c>
      <c r="AO16" s="792"/>
      <c r="AP16" s="792"/>
      <c r="AQ16" s="143">
        <v>20924</v>
      </c>
      <c r="AR16" s="275"/>
      <c r="AS16" s="144"/>
      <c r="AT16" s="272">
        <f>AM10+AM11+AM12-AN16+AO10+AO11+AO12+AM13</f>
        <v>7238.9400000000023</v>
      </c>
      <c r="AU16" s="12"/>
      <c r="AW16" s="12"/>
      <c r="AX16" s="267" t="s">
        <v>337</v>
      </c>
      <c r="AY16" s="141">
        <v>45474</v>
      </c>
      <c r="AZ16" s="142">
        <v>32525.24</v>
      </c>
      <c r="BA16" s="792"/>
      <c r="BB16" s="792"/>
      <c r="BC16" s="143">
        <v>20882</v>
      </c>
      <c r="BD16" s="275"/>
      <c r="BE16" s="144"/>
      <c r="BF16" s="272">
        <f>AY10+AY11+AY12-AZ16+BA10+BA11+BA12+AY13</f>
        <v>7239.0000000000036</v>
      </c>
      <c r="BG16" s="12"/>
      <c r="BI16" s="12"/>
      <c r="BJ16" s="33" t="s">
        <v>8</v>
      </c>
      <c r="BK16" s="34">
        <v>44792</v>
      </c>
      <c r="BL16" s="35">
        <v>29923.94</v>
      </c>
      <c r="BM16" s="38"/>
      <c r="BN16" s="21">
        <v>19600</v>
      </c>
      <c r="BO16" s="6"/>
      <c r="BP16" s="36"/>
      <c r="BQ16" s="37">
        <f>BK10+BK11+BK12-BL16+BM10+BM11</f>
        <v>3011.0000000000036</v>
      </c>
      <c r="BR16" s="12"/>
      <c r="BT16" s="12"/>
      <c r="BU16" s="267" t="s">
        <v>337</v>
      </c>
      <c r="BV16" s="141"/>
      <c r="BW16" s="142"/>
      <c r="BX16" s="792"/>
      <c r="BY16" s="792"/>
      <c r="BZ16" s="143"/>
      <c r="CA16" s="277">
        <v>5000</v>
      </c>
      <c r="CB16" s="144"/>
      <c r="CC16" s="272">
        <f>BV10+BV11+BV12-BW16+BX10+BX11+BX12+BV13</f>
        <v>52191.659999999996</v>
      </c>
      <c r="CD16" s="12"/>
      <c r="CF16" s="12"/>
      <c r="CG16" s="267" t="s">
        <v>337</v>
      </c>
      <c r="CH16" s="141">
        <v>45489</v>
      </c>
      <c r="CI16" s="142">
        <v>5000</v>
      </c>
      <c r="CJ16" s="792"/>
      <c r="CK16" s="792"/>
      <c r="CL16" s="143">
        <v>20913</v>
      </c>
      <c r="CM16" s="275"/>
      <c r="CN16" s="144"/>
      <c r="CO16" s="272">
        <f>CH10+CH11+CH12-CI16+CJ10+CJ11+CJ12+CH13</f>
        <v>37760.33</v>
      </c>
      <c r="CP16" s="12"/>
      <c r="CR16" s="12"/>
      <c r="CS16" s="267" t="s">
        <v>337</v>
      </c>
      <c r="CT16" s="141">
        <v>45478</v>
      </c>
      <c r="CU16" s="142">
        <v>5000</v>
      </c>
      <c r="CV16" s="792"/>
      <c r="CW16" s="792"/>
      <c r="CX16" s="143">
        <v>20889</v>
      </c>
      <c r="CY16" s="275"/>
      <c r="CZ16" s="144"/>
      <c r="DA16" s="272">
        <f>CT10+CT11+CT12-CU16+CV10+CV11+CV12+CT13</f>
        <v>37760.33</v>
      </c>
      <c r="DB16" s="12"/>
      <c r="DD16" s="12"/>
      <c r="DE16" s="267" t="s">
        <v>337</v>
      </c>
      <c r="DF16" s="141">
        <v>45478</v>
      </c>
      <c r="DG16" s="142">
        <v>5000</v>
      </c>
      <c r="DH16" s="792"/>
      <c r="DI16" s="792"/>
      <c r="DJ16" s="143">
        <v>20888</v>
      </c>
      <c r="DK16" s="275"/>
      <c r="DL16" s="144"/>
      <c r="DM16" s="272">
        <f>DF10+DF11+DF12-DG16+DH10+DH11+DH12+DF13</f>
        <v>37760.33</v>
      </c>
      <c r="DN16" s="12"/>
      <c r="DP16" s="12"/>
      <c r="DQ16" s="267" t="s">
        <v>337</v>
      </c>
      <c r="DR16" s="141">
        <v>45506</v>
      </c>
      <c r="DS16" s="142">
        <v>5000</v>
      </c>
      <c r="DT16" s="792"/>
      <c r="DU16" s="792"/>
      <c r="DV16" s="143">
        <v>20949</v>
      </c>
      <c r="DW16" s="277"/>
      <c r="DX16" s="144"/>
      <c r="DY16" s="272">
        <f>DR10+DR11+DR12-DS16+DT10+DT11+DT12+DR13</f>
        <v>37760.33</v>
      </c>
      <c r="DZ16" s="12"/>
      <c r="EB16" s="12"/>
      <c r="EC16" s="267" t="s">
        <v>337</v>
      </c>
      <c r="ED16" s="141">
        <v>45481</v>
      </c>
      <c r="EE16" s="142">
        <v>5000</v>
      </c>
      <c r="EF16" s="792"/>
      <c r="EG16" s="792"/>
      <c r="EH16" s="143">
        <v>20899</v>
      </c>
      <c r="EI16" s="275"/>
      <c r="EJ16" s="144"/>
      <c r="EK16" s="272">
        <f>ED10+ED11+ED12-EE16+EF10+EF11+EF12+ED13</f>
        <v>37760.33</v>
      </c>
      <c r="EL16" s="12"/>
      <c r="EN16" s="12"/>
      <c r="EO16" s="267" t="s">
        <v>337</v>
      </c>
      <c r="EP16" s="141">
        <v>45475</v>
      </c>
      <c r="EQ16" s="142">
        <v>5000</v>
      </c>
      <c r="ER16" s="792"/>
      <c r="ES16" s="792"/>
      <c r="ET16" s="143">
        <v>20883</v>
      </c>
      <c r="EU16" s="275"/>
      <c r="EV16" s="144"/>
      <c r="EW16" s="272">
        <f>EP10+EP11+EP12-EQ16+ER10+ER11+ER12+EP13</f>
        <v>37760.33</v>
      </c>
      <c r="EX16" s="12"/>
      <c r="EZ16" s="12"/>
      <c r="FA16" s="267" t="s">
        <v>337</v>
      </c>
      <c r="FB16" s="141">
        <v>45468</v>
      </c>
      <c r="FC16" s="142">
        <v>5000</v>
      </c>
      <c r="FD16" s="792"/>
      <c r="FE16" s="792"/>
      <c r="FF16" s="143">
        <v>20865</v>
      </c>
      <c r="FG16" s="275"/>
      <c r="FH16" s="144"/>
      <c r="FI16" s="272">
        <f>FB10+FB11+FB12-FC16+FD10+FD11+FD12+FB13</f>
        <v>37760.33</v>
      </c>
      <c r="FJ16" s="12"/>
      <c r="FM16" s="127">
        <v>10</v>
      </c>
      <c r="FN16" s="4" t="s">
        <v>213</v>
      </c>
      <c r="FQ16" s="39"/>
      <c r="FR16" s="40"/>
      <c r="FS16" s="40"/>
      <c r="GB16" s="39"/>
      <c r="GC16" s="40"/>
      <c r="GD16" s="40"/>
      <c r="GM16" s="39"/>
      <c r="GN16" s="40"/>
      <c r="GO16" s="40"/>
      <c r="GX16" s="39"/>
      <c r="GY16" s="40"/>
      <c r="GZ16" s="40"/>
      <c r="HI16" s="39"/>
      <c r="HJ16" s="40"/>
      <c r="HK16" s="40"/>
      <c r="HT16" s="39"/>
      <c r="HU16" s="40"/>
      <c r="HV16" s="40"/>
      <c r="IE16" s="39"/>
      <c r="IF16" s="40"/>
      <c r="IG16" s="40"/>
      <c r="IP16" s="39"/>
      <c r="IQ16" s="40"/>
      <c r="IR16" s="40"/>
    </row>
    <row r="17" spans="1:252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8"/>
      <c r="BC17" s="41"/>
      <c r="BD17" s="276"/>
      <c r="BE17" s="43"/>
      <c r="BF17" s="10"/>
      <c r="BG17" s="12"/>
      <c r="BI17" s="12"/>
      <c r="BJ17" s="7"/>
      <c r="BK17" s="8"/>
      <c r="BL17" s="8"/>
      <c r="BM17" s="8"/>
      <c r="BN17" s="41"/>
      <c r="BO17" s="42"/>
      <c r="BP17" s="43"/>
      <c r="BQ17" s="8"/>
      <c r="BR17" s="12"/>
      <c r="BT17" s="12"/>
      <c r="BU17" s="7"/>
      <c r="BV17" s="8"/>
      <c r="BW17" s="8"/>
      <c r="BX17" s="8"/>
      <c r="BY17" s="8"/>
      <c r="BZ17" s="41"/>
      <c r="CA17" s="276"/>
      <c r="CB17" s="43"/>
      <c r="CC17" s="10"/>
      <c r="CD17" s="12"/>
      <c r="CF17" s="12"/>
      <c r="CG17" s="7"/>
      <c r="CH17" s="8"/>
      <c r="CI17" s="8"/>
      <c r="CJ17" s="8"/>
      <c r="CK17" s="8"/>
      <c r="CL17" s="41"/>
      <c r="CM17" s="276"/>
      <c r="CN17" s="43"/>
      <c r="CO17" s="10"/>
      <c r="CP17" s="12"/>
      <c r="CR17" s="12"/>
      <c r="CS17" s="7"/>
      <c r="CT17" s="8"/>
      <c r="CU17" s="8"/>
      <c r="CV17" s="8"/>
      <c r="CW17" s="8"/>
      <c r="CX17" s="41"/>
      <c r="CY17" s="276"/>
      <c r="CZ17" s="43"/>
      <c r="DA17" s="10"/>
      <c r="DB17" s="12"/>
      <c r="DD17" s="12"/>
      <c r="DE17" s="7"/>
      <c r="DF17" s="8"/>
      <c r="DG17" s="8"/>
      <c r="DH17" s="8"/>
      <c r="DI17" s="8"/>
      <c r="DJ17" s="41"/>
      <c r="DK17" s="276"/>
      <c r="DL17" s="43"/>
      <c r="DM17" s="10"/>
      <c r="DN17" s="12"/>
      <c r="DP17" s="12"/>
      <c r="DQ17" s="7"/>
      <c r="DR17" s="8"/>
      <c r="DS17" s="8"/>
      <c r="DT17" s="8"/>
      <c r="DU17" s="8"/>
      <c r="DV17" s="41"/>
      <c r="DW17" s="276"/>
      <c r="DX17" s="43"/>
      <c r="DY17" s="10"/>
      <c r="DZ17" s="12"/>
      <c r="EB17" s="12"/>
      <c r="EC17" s="7"/>
      <c r="ED17" s="8"/>
      <c r="EE17" s="8"/>
      <c r="EF17" s="8"/>
      <c r="EG17" s="8"/>
      <c r="EH17" s="41"/>
      <c r="EI17" s="276"/>
      <c r="EJ17" s="43"/>
      <c r="EK17" s="10"/>
      <c r="EL17" s="12"/>
      <c r="EN17" s="12"/>
      <c r="EO17" s="7"/>
      <c r="EP17" s="8"/>
      <c r="EQ17" s="8"/>
      <c r="ER17" s="8"/>
      <c r="ES17" s="8"/>
      <c r="ET17" s="41"/>
      <c r="EU17" s="276"/>
      <c r="EV17" s="43"/>
      <c r="EW17" s="10"/>
      <c r="EX17" s="12"/>
      <c r="EZ17" s="12"/>
      <c r="FA17" s="7"/>
      <c r="FB17" s="8"/>
      <c r="FC17" s="8"/>
      <c r="FD17" s="8"/>
      <c r="FE17" s="8"/>
      <c r="FF17" s="41"/>
      <c r="FG17" s="276"/>
      <c r="FH17" s="43"/>
      <c r="FI17" s="10"/>
      <c r="FJ17" s="12"/>
      <c r="FQ17" s="39"/>
      <c r="FR17" s="40"/>
      <c r="FS17" s="40"/>
      <c r="GB17" s="39"/>
      <c r="GC17" s="40"/>
      <c r="GD17" s="40"/>
      <c r="GM17" s="39"/>
      <c r="GN17" s="40"/>
      <c r="GO17" s="40"/>
      <c r="GX17" s="39"/>
      <c r="GY17" s="40"/>
      <c r="GZ17" s="40"/>
      <c r="HI17" s="39"/>
      <c r="HJ17" s="40"/>
      <c r="HK17" s="40"/>
      <c r="HT17" s="39"/>
      <c r="HU17" s="40"/>
      <c r="HV17" s="40"/>
      <c r="IE17" s="39"/>
      <c r="IF17" s="40"/>
      <c r="IG17" s="40"/>
      <c r="IP17" s="39"/>
      <c r="IQ17" s="40"/>
      <c r="IR17" s="40"/>
    </row>
    <row r="18" spans="1:252" s="4" customFormat="1" ht="15.6" customHeight="1" x14ac:dyDescent="0.3">
      <c r="A18" s="12"/>
      <c r="B18" s="267" t="s">
        <v>338</v>
      </c>
      <c r="C18" s="141">
        <v>45499</v>
      </c>
      <c r="D18" s="142">
        <v>7239</v>
      </c>
      <c r="E18" s="792"/>
      <c r="F18" s="792"/>
      <c r="G18" s="143">
        <v>5611</v>
      </c>
      <c r="H18" s="275"/>
      <c r="I18" s="144"/>
      <c r="J18" s="272">
        <f>J16-D18</f>
        <v>30521.33</v>
      </c>
      <c r="K18" s="12"/>
      <c r="M18" s="12"/>
      <c r="N18" s="267" t="s">
        <v>338</v>
      </c>
      <c r="O18" s="141">
        <v>45482</v>
      </c>
      <c r="P18" s="142">
        <v>7239</v>
      </c>
      <c r="Q18" s="792"/>
      <c r="R18" s="792"/>
      <c r="S18" s="143">
        <v>5555</v>
      </c>
      <c r="T18" s="275"/>
      <c r="U18" s="144"/>
      <c r="V18" s="272">
        <f>V16-P18</f>
        <v>30521.33</v>
      </c>
      <c r="W18" s="12"/>
      <c r="Y18" s="12"/>
      <c r="Z18" s="267" t="s">
        <v>338</v>
      </c>
      <c r="AA18" s="141">
        <v>45504</v>
      </c>
      <c r="AB18" s="142">
        <v>3384</v>
      </c>
      <c r="AC18" s="792"/>
      <c r="AD18" s="792"/>
      <c r="AE18" s="143">
        <v>5627</v>
      </c>
      <c r="AF18" s="789">
        <f>AA11-AB18</f>
        <v>3855</v>
      </c>
      <c r="AG18" s="144"/>
      <c r="AH18" s="272">
        <f>AH16-AB18</f>
        <v>37347.660000000003</v>
      </c>
      <c r="AI18" s="12"/>
      <c r="AK18" s="12"/>
      <c r="AL18" s="267" t="s">
        <v>338</v>
      </c>
      <c r="AM18" s="141">
        <v>45492</v>
      </c>
      <c r="AN18" s="142">
        <v>7239</v>
      </c>
      <c r="AO18" s="792"/>
      <c r="AP18" s="792"/>
      <c r="AQ18" s="143">
        <v>5585</v>
      </c>
      <c r="AR18" s="275"/>
      <c r="AS18" s="144"/>
      <c r="AT18" s="272">
        <f>AT16-AN18</f>
        <v>-5.9999999997671694E-2</v>
      </c>
      <c r="AU18" s="12"/>
      <c r="AW18" s="12"/>
      <c r="AX18" s="267" t="s">
        <v>338</v>
      </c>
      <c r="AY18" s="141">
        <v>45474</v>
      </c>
      <c r="AZ18" s="142">
        <v>7239</v>
      </c>
      <c r="BA18" s="792"/>
      <c r="BB18" s="792"/>
      <c r="BC18" s="143">
        <v>5531</v>
      </c>
      <c r="BD18" s="275"/>
      <c r="BE18" s="144"/>
      <c r="BF18" s="272">
        <f>BF16-AZ18</f>
        <v>0</v>
      </c>
      <c r="BG18" s="12"/>
      <c r="BI18" s="12"/>
      <c r="BJ18" s="33" t="s">
        <v>19</v>
      </c>
      <c r="BK18" s="34"/>
      <c r="BL18" s="35"/>
      <c r="BM18" s="38"/>
      <c r="BN18" s="21"/>
      <c r="BO18" s="6"/>
      <c r="BP18" s="36"/>
      <c r="BQ18" s="37">
        <f>BQ16-BL18</f>
        <v>3011.0000000000036</v>
      </c>
      <c r="BR18" s="12"/>
      <c r="BT18" s="12"/>
      <c r="BU18" s="267" t="s">
        <v>338</v>
      </c>
      <c r="BV18" s="141">
        <v>45499</v>
      </c>
      <c r="BW18" s="142">
        <v>7239</v>
      </c>
      <c r="BX18" s="792"/>
      <c r="BY18" s="792"/>
      <c r="BZ18" s="143">
        <v>5610</v>
      </c>
      <c r="CA18" s="275"/>
      <c r="CB18" s="144"/>
      <c r="CC18" s="272">
        <f>CC16-BW18</f>
        <v>44952.659999999996</v>
      </c>
      <c r="CD18" s="12"/>
      <c r="CF18" s="12"/>
      <c r="CG18" s="267" t="s">
        <v>338</v>
      </c>
      <c r="CH18" s="141">
        <v>45489</v>
      </c>
      <c r="CI18" s="142">
        <v>7239</v>
      </c>
      <c r="CJ18" s="792"/>
      <c r="CK18" s="792"/>
      <c r="CL18" s="143">
        <v>5571</v>
      </c>
      <c r="CM18" s="275"/>
      <c r="CN18" s="144"/>
      <c r="CO18" s="272">
        <f>CO16-CI18</f>
        <v>30521.33</v>
      </c>
      <c r="CP18" s="12"/>
      <c r="CR18" s="12"/>
      <c r="CS18" s="267" t="s">
        <v>338</v>
      </c>
      <c r="CT18" s="141">
        <v>45478</v>
      </c>
      <c r="CU18" s="142">
        <v>7239</v>
      </c>
      <c r="CV18" s="792"/>
      <c r="CW18" s="792"/>
      <c r="CX18" s="143">
        <v>5538</v>
      </c>
      <c r="CY18" s="275"/>
      <c r="CZ18" s="144"/>
      <c r="DA18" s="272">
        <f>DA16-CU18</f>
        <v>30521.33</v>
      </c>
      <c r="DB18" s="12"/>
      <c r="DD18" s="12"/>
      <c r="DE18" s="267" t="s">
        <v>338</v>
      </c>
      <c r="DF18" s="141">
        <v>45478</v>
      </c>
      <c r="DG18" s="142">
        <v>7239</v>
      </c>
      <c r="DH18" s="792"/>
      <c r="DI18" s="792"/>
      <c r="DJ18" s="143">
        <v>5537</v>
      </c>
      <c r="DK18" s="275"/>
      <c r="DL18" s="144"/>
      <c r="DM18" s="272">
        <f>DM16-DG18</f>
        <v>30521.33</v>
      </c>
      <c r="DN18" s="12"/>
      <c r="DP18" s="12"/>
      <c r="DQ18" s="267" t="s">
        <v>338</v>
      </c>
      <c r="DR18" s="141">
        <v>45489</v>
      </c>
      <c r="DS18" s="142">
        <v>7239</v>
      </c>
      <c r="DT18" s="792"/>
      <c r="DU18" s="792"/>
      <c r="DV18" s="143">
        <v>5568</v>
      </c>
      <c r="DW18" s="275"/>
      <c r="DX18" s="144"/>
      <c r="DY18" s="272">
        <f>DY16-DS18</f>
        <v>30521.33</v>
      </c>
      <c r="DZ18" s="12"/>
      <c r="EB18" s="12"/>
      <c r="EC18" s="267" t="s">
        <v>338</v>
      </c>
      <c r="ED18" s="141">
        <v>45495</v>
      </c>
      <c r="EE18" s="142">
        <v>3000</v>
      </c>
      <c r="EF18" s="792"/>
      <c r="EG18" s="792"/>
      <c r="EH18" s="143">
        <v>5596</v>
      </c>
      <c r="EI18" s="789">
        <f>ED11-EE18</f>
        <v>4239</v>
      </c>
      <c r="EJ18" s="144"/>
      <c r="EK18" s="272">
        <f>EK16-EE18</f>
        <v>34760.33</v>
      </c>
      <c r="EL18" s="12"/>
      <c r="EN18" s="12"/>
      <c r="EO18" s="267" t="s">
        <v>338</v>
      </c>
      <c r="EP18" s="141">
        <v>45475</v>
      </c>
      <c r="EQ18" s="142">
        <v>7239</v>
      </c>
      <c r="ER18" s="792"/>
      <c r="ES18" s="792"/>
      <c r="ET18" s="143">
        <v>5533</v>
      </c>
      <c r="EU18" s="275"/>
      <c r="EV18" s="144"/>
      <c r="EW18" s="272">
        <f>EW16-EQ18</f>
        <v>30521.33</v>
      </c>
      <c r="EX18" s="12"/>
      <c r="EZ18" s="12"/>
      <c r="FA18" s="267" t="s">
        <v>338</v>
      </c>
      <c r="FB18" s="141">
        <v>45468</v>
      </c>
      <c r="FC18" s="142">
        <v>7239</v>
      </c>
      <c r="FD18" s="792"/>
      <c r="FE18" s="792"/>
      <c r="FF18" s="143">
        <v>5508</v>
      </c>
      <c r="FG18" s="275"/>
      <c r="FH18" s="144"/>
      <c r="FI18" s="272">
        <f>FI16-FC18</f>
        <v>30521.33</v>
      </c>
      <c r="FJ18" s="12"/>
      <c r="FM18" s="793">
        <f>FM14*FM16</f>
        <v>19473.939999999999</v>
      </c>
      <c r="FQ18" s="39"/>
      <c r="FR18" s="40"/>
      <c r="FS18" s="40"/>
      <c r="GB18" s="39"/>
      <c r="GC18" s="40"/>
      <c r="GD18" s="40"/>
      <c r="GM18" s="39"/>
      <c r="GN18" s="40"/>
      <c r="GO18" s="40"/>
      <c r="GX18" s="39"/>
      <c r="GY18" s="40"/>
      <c r="GZ18" s="40"/>
      <c r="HI18" s="39"/>
      <c r="HJ18" s="40"/>
      <c r="HK18" s="40"/>
      <c r="HT18" s="39"/>
      <c r="HU18" s="40"/>
      <c r="HV18" s="40"/>
      <c r="IE18" s="39"/>
      <c r="IF18" s="40"/>
      <c r="IG18" s="40"/>
      <c r="IP18" s="39"/>
      <c r="IQ18" s="40"/>
      <c r="IR18" s="40"/>
    </row>
    <row r="19" spans="1:252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8"/>
      <c r="BC19" s="41"/>
      <c r="BD19" s="276"/>
      <c r="BE19" s="43"/>
      <c r="BF19" s="10"/>
      <c r="BG19" s="12"/>
      <c r="BI19" s="12"/>
      <c r="BJ19" s="7"/>
      <c r="BK19" s="8"/>
      <c r="BL19" s="8"/>
      <c r="BM19" s="8"/>
      <c r="BN19" s="41"/>
      <c r="BO19" s="42"/>
      <c r="BP19" s="43"/>
      <c r="BQ19" s="8"/>
      <c r="BR19" s="12"/>
      <c r="BT19" s="12"/>
      <c r="BU19" s="7"/>
      <c r="BV19" s="8"/>
      <c r="BW19" s="8"/>
      <c r="BX19" s="8"/>
      <c r="BY19" s="8"/>
      <c r="BZ19" s="41"/>
      <c r="CA19" s="276"/>
      <c r="CB19" s="43"/>
      <c r="CC19" s="10"/>
      <c r="CD19" s="12"/>
      <c r="CF19" s="12"/>
      <c r="CG19" s="7"/>
      <c r="CH19" s="8"/>
      <c r="CI19" s="8"/>
      <c r="CJ19" s="8"/>
      <c r="CK19" s="8"/>
      <c r="CL19" s="41"/>
      <c r="CM19" s="276"/>
      <c r="CN19" s="43"/>
      <c r="CO19" s="10"/>
      <c r="CP19" s="12"/>
      <c r="CR19" s="12"/>
      <c r="CS19" s="7"/>
      <c r="CT19" s="8"/>
      <c r="CU19" s="8"/>
      <c r="CV19" s="8"/>
      <c r="CW19" s="8"/>
      <c r="CX19" s="41"/>
      <c r="CY19" s="276"/>
      <c r="CZ19" s="43"/>
      <c r="DA19" s="10"/>
      <c r="DB19" s="12"/>
      <c r="DD19" s="12"/>
      <c r="DE19" s="7"/>
      <c r="DF19" s="8"/>
      <c r="DG19" s="8"/>
      <c r="DH19" s="8"/>
      <c r="DI19" s="8"/>
      <c r="DJ19" s="41"/>
      <c r="DK19" s="276"/>
      <c r="DL19" s="43"/>
      <c r="DM19" s="10"/>
      <c r="DN19" s="12"/>
      <c r="DP19" s="12"/>
      <c r="DQ19" s="7"/>
      <c r="DR19" s="8"/>
      <c r="DS19" s="8"/>
      <c r="DT19" s="8"/>
      <c r="DU19" s="8"/>
      <c r="DV19" s="41"/>
      <c r="DW19" s="276"/>
      <c r="DX19" s="43"/>
      <c r="DY19" s="10"/>
      <c r="DZ19" s="12"/>
      <c r="EB19" s="12"/>
      <c r="EC19" s="7"/>
      <c r="ED19" s="8"/>
      <c r="EE19" s="8"/>
      <c r="EF19" s="8"/>
      <c r="EG19" s="8"/>
      <c r="EH19" s="41"/>
      <c r="EI19" s="276"/>
      <c r="EJ19" s="43"/>
      <c r="EK19" s="10"/>
      <c r="EL19" s="12"/>
      <c r="EN19" s="12"/>
      <c r="EO19" s="7"/>
      <c r="EP19" s="8"/>
      <c r="EQ19" s="8"/>
      <c r="ER19" s="8"/>
      <c r="ES19" s="8"/>
      <c r="ET19" s="41"/>
      <c r="EU19" s="276"/>
      <c r="EV19" s="43"/>
      <c r="EW19" s="10"/>
      <c r="EX19" s="12"/>
      <c r="EZ19" s="12"/>
      <c r="FA19" s="7"/>
      <c r="FB19" s="8"/>
      <c r="FC19" s="8"/>
      <c r="FD19" s="8"/>
      <c r="FE19" s="8"/>
      <c r="FF19" s="41"/>
      <c r="FG19" s="276"/>
      <c r="FH19" s="43"/>
      <c r="FI19" s="10"/>
      <c r="FJ19" s="12"/>
      <c r="FM19" s="793"/>
      <c r="FQ19" s="39"/>
      <c r="FR19" s="40"/>
      <c r="FS19" s="40"/>
      <c r="GB19" s="39"/>
      <c r="GC19" s="40"/>
      <c r="GD19" s="40"/>
      <c r="GM19" s="39"/>
      <c r="GN19" s="40"/>
      <c r="GO19" s="40"/>
      <c r="GX19" s="39"/>
      <c r="GY19" s="40"/>
      <c r="GZ19" s="40"/>
      <c r="HI19" s="39"/>
      <c r="HJ19" s="40"/>
      <c r="HK19" s="40"/>
      <c r="HT19" s="39"/>
      <c r="HU19" s="40"/>
      <c r="HV19" s="40"/>
      <c r="IE19" s="39"/>
      <c r="IF19" s="40"/>
      <c r="IG19" s="40"/>
      <c r="IP19" s="39"/>
      <c r="IQ19" s="40"/>
      <c r="IR19" s="40"/>
    </row>
    <row r="20" spans="1:252" s="4" customFormat="1" ht="15.6" customHeight="1" x14ac:dyDescent="0.3">
      <c r="A20" s="12"/>
      <c r="B20" s="145">
        <v>45502</v>
      </c>
      <c r="C20" s="141"/>
      <c r="D20" s="142"/>
      <c r="E20" s="792"/>
      <c r="F20" s="792"/>
      <c r="G20" s="143"/>
      <c r="H20" s="277">
        <v>3000</v>
      </c>
      <c r="I20" s="144"/>
      <c r="J20" s="272">
        <f>J18-D20</f>
        <v>30521.33</v>
      </c>
      <c r="K20" s="12"/>
      <c r="M20" s="12"/>
      <c r="N20" s="145">
        <v>45502</v>
      </c>
      <c r="O20" s="141"/>
      <c r="P20" s="142"/>
      <c r="Q20" s="792"/>
      <c r="R20" s="792"/>
      <c r="S20" s="143"/>
      <c r="T20" s="277">
        <v>3000</v>
      </c>
      <c r="U20" s="144"/>
      <c r="V20" s="272">
        <f>V18-P20</f>
        <v>30521.33</v>
      </c>
      <c r="W20" s="12"/>
      <c r="Y20" s="12"/>
      <c r="Z20" s="145" t="s">
        <v>335</v>
      </c>
      <c r="AA20" s="141"/>
      <c r="AB20" s="142"/>
      <c r="AC20" s="792"/>
      <c r="AD20" s="792"/>
      <c r="AE20" s="143"/>
      <c r="AF20" s="277">
        <v>2971.3300000000017</v>
      </c>
      <c r="AG20" s="144"/>
      <c r="AH20" s="272">
        <f>AH18-AB20</f>
        <v>37347.660000000003</v>
      </c>
      <c r="AI20" s="12"/>
      <c r="AK20" s="12"/>
      <c r="AL20" s="145">
        <v>45502</v>
      </c>
      <c r="AM20" s="141"/>
      <c r="AN20" s="142"/>
      <c r="AO20" s="792"/>
      <c r="AP20" s="792"/>
      <c r="AQ20" s="143"/>
      <c r="AR20" s="277"/>
      <c r="AS20" s="144"/>
      <c r="AT20" s="272">
        <f>AT18-AN20</f>
        <v>-5.9999999997671694E-2</v>
      </c>
      <c r="AU20" s="12"/>
      <c r="AW20" s="12"/>
      <c r="AX20" s="145">
        <v>45502</v>
      </c>
      <c r="AY20" s="141"/>
      <c r="AZ20" s="142"/>
      <c r="BA20" s="792"/>
      <c r="BB20" s="792"/>
      <c r="BC20" s="143"/>
      <c r="BD20" s="277"/>
      <c r="BE20" s="144"/>
      <c r="BF20" s="272">
        <f>BF18-AZ20</f>
        <v>0</v>
      </c>
      <c r="BG20" s="12"/>
      <c r="BI20" s="12"/>
      <c r="BJ20" s="44">
        <v>44781</v>
      </c>
      <c r="BK20" s="34"/>
      <c r="BL20" s="35"/>
      <c r="BM20" s="35"/>
      <c r="BN20" s="21"/>
      <c r="BO20" s="19"/>
      <c r="BP20" s="36"/>
      <c r="BQ20" s="37">
        <f>BQ18-BL20</f>
        <v>3011.0000000000036</v>
      </c>
      <c r="BR20" s="12"/>
      <c r="BT20" s="12"/>
      <c r="BU20" s="145" t="s">
        <v>335</v>
      </c>
      <c r="BV20" s="141"/>
      <c r="BW20" s="142"/>
      <c r="BX20" s="792"/>
      <c r="BY20" s="792"/>
      <c r="BZ20" s="143"/>
      <c r="CA20" s="277">
        <v>9431.3299999999945</v>
      </c>
      <c r="CB20" s="144"/>
      <c r="CC20" s="272">
        <f>CC18-BW20</f>
        <v>44952.659999999996</v>
      </c>
      <c r="CD20" s="12"/>
      <c r="CF20" s="12"/>
      <c r="CG20" s="145">
        <v>45502</v>
      </c>
      <c r="CH20" s="141">
        <v>45489</v>
      </c>
      <c r="CI20" s="142">
        <v>3000</v>
      </c>
      <c r="CJ20" s="792"/>
      <c r="CK20" s="792"/>
      <c r="CL20" s="143">
        <v>20913</v>
      </c>
      <c r="CM20" s="277"/>
      <c r="CN20" s="144"/>
      <c r="CO20" s="272">
        <f>CO18-CI20</f>
        <v>27521.33</v>
      </c>
      <c r="CP20" s="12"/>
      <c r="CR20" s="12"/>
      <c r="CS20" s="145">
        <v>45502</v>
      </c>
      <c r="CT20" s="141">
        <v>45502</v>
      </c>
      <c r="CU20" s="142">
        <v>3000</v>
      </c>
      <c r="CV20" s="792"/>
      <c r="CW20" s="792"/>
      <c r="CX20" s="143">
        <v>20943</v>
      </c>
      <c r="CY20" s="277"/>
      <c r="CZ20" s="144"/>
      <c r="DA20" s="272">
        <f>DA18-CU20</f>
        <v>27521.33</v>
      </c>
      <c r="DB20" s="12"/>
      <c r="DD20" s="12"/>
      <c r="DE20" s="145">
        <v>45502</v>
      </c>
      <c r="DF20" s="141"/>
      <c r="DG20" s="142"/>
      <c r="DH20" s="792"/>
      <c r="DI20" s="792"/>
      <c r="DJ20" s="143"/>
      <c r="DK20" s="277">
        <v>3000</v>
      </c>
      <c r="DL20" s="144"/>
      <c r="DM20" s="272">
        <f>DM18-DG20</f>
        <v>30521.33</v>
      </c>
      <c r="DN20" s="12"/>
      <c r="DP20" s="12"/>
      <c r="DQ20" s="145">
        <v>45502</v>
      </c>
      <c r="DR20" s="141"/>
      <c r="DS20" s="142"/>
      <c r="DT20" s="792"/>
      <c r="DU20" s="792"/>
      <c r="DV20" s="143"/>
      <c r="DW20" s="277">
        <v>3000</v>
      </c>
      <c r="DX20" s="144"/>
      <c r="DY20" s="272">
        <f>DY18-DS20</f>
        <v>30521.33</v>
      </c>
      <c r="DZ20" s="12"/>
      <c r="EB20" s="12"/>
      <c r="EC20" s="145">
        <v>45502</v>
      </c>
      <c r="ED20" s="141"/>
      <c r="EE20" s="142"/>
      <c r="EF20" s="792"/>
      <c r="EG20" s="792"/>
      <c r="EH20" s="143"/>
      <c r="EI20" s="277">
        <v>3000</v>
      </c>
      <c r="EJ20" s="144"/>
      <c r="EK20" s="272">
        <f>EK18-EE20</f>
        <v>34760.33</v>
      </c>
      <c r="EL20" s="12"/>
      <c r="EN20" s="12"/>
      <c r="EO20" s="145">
        <v>45502</v>
      </c>
      <c r="EP20" s="141"/>
      <c r="EQ20" s="142"/>
      <c r="ER20" s="792"/>
      <c r="ES20" s="792"/>
      <c r="ET20" s="143"/>
      <c r="EU20" s="277">
        <v>3000</v>
      </c>
      <c r="EV20" s="144"/>
      <c r="EW20" s="272">
        <f>EW18-EQ20</f>
        <v>30521.33</v>
      </c>
      <c r="EX20" s="12"/>
      <c r="EZ20" s="12"/>
      <c r="FA20" s="145">
        <v>45502</v>
      </c>
      <c r="FB20" s="141"/>
      <c r="FC20" s="142"/>
      <c r="FD20" s="792"/>
      <c r="FE20" s="792"/>
      <c r="FF20" s="143"/>
      <c r="FG20" s="277">
        <v>3000</v>
      </c>
      <c r="FH20" s="144"/>
      <c r="FI20" s="272">
        <f>FI18-FC20</f>
        <v>30521.33</v>
      </c>
      <c r="FJ20" s="12"/>
      <c r="FM20" s="793"/>
      <c r="FQ20" s="39"/>
      <c r="FR20" s="40"/>
      <c r="FS20" s="40"/>
      <c r="GB20" s="39"/>
      <c r="GC20" s="40"/>
      <c r="GD20" s="40"/>
      <c r="GM20" s="39"/>
      <c r="GN20" s="40"/>
      <c r="GO20" s="40"/>
      <c r="GX20" s="39"/>
      <c r="GY20" s="40"/>
      <c r="GZ20" s="40"/>
      <c r="HI20" s="39"/>
      <c r="HJ20" s="40"/>
      <c r="HK20" s="40"/>
      <c r="HT20" s="39"/>
      <c r="HU20" s="40"/>
      <c r="HV20" s="40"/>
      <c r="IE20" s="39"/>
      <c r="IF20" s="40"/>
      <c r="IG20" s="40"/>
      <c r="IP20" s="39"/>
      <c r="IQ20" s="40"/>
      <c r="IR20" s="40"/>
    </row>
    <row r="21" spans="1:252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8"/>
      <c r="BC21" s="41"/>
      <c r="BD21" s="278"/>
      <c r="BE21" s="43"/>
      <c r="BF21" s="10"/>
      <c r="BG21" s="12"/>
      <c r="BI21" s="12"/>
      <c r="BJ21" s="7"/>
      <c r="BK21" s="8"/>
      <c r="BL21" s="8"/>
      <c r="BM21" s="8"/>
      <c r="BN21" s="41"/>
      <c r="BO21" s="45"/>
      <c r="BP21" s="43"/>
      <c r="BQ21" s="8"/>
      <c r="BR21" s="12"/>
      <c r="BT21" s="12"/>
      <c r="BU21" s="7"/>
      <c r="BV21" s="8"/>
      <c r="BW21" s="8"/>
      <c r="BX21" s="8"/>
      <c r="BY21" s="8"/>
      <c r="BZ21" s="41"/>
      <c r="CA21" s="278"/>
      <c r="CB21" s="43"/>
      <c r="CC21" s="10"/>
      <c r="CD21" s="12"/>
      <c r="CF21" s="12"/>
      <c r="CG21" s="7"/>
      <c r="CH21" s="8"/>
      <c r="CI21" s="8"/>
      <c r="CJ21" s="8"/>
      <c r="CK21" s="8"/>
      <c r="CL21" s="41"/>
      <c r="CM21" s="278"/>
      <c r="CN21" s="43"/>
      <c r="CO21" s="10"/>
      <c r="CP21" s="12"/>
      <c r="CR21" s="12"/>
      <c r="CS21" s="7"/>
      <c r="CT21" s="8"/>
      <c r="CU21" s="8"/>
      <c r="CV21" s="8"/>
      <c r="CW21" s="8"/>
      <c r="CX21" s="41"/>
      <c r="CY21" s="278"/>
      <c r="CZ21" s="43"/>
      <c r="DA21" s="10"/>
      <c r="DB21" s="12"/>
      <c r="DD21" s="12"/>
      <c r="DE21" s="7"/>
      <c r="DF21" s="8"/>
      <c r="DG21" s="8"/>
      <c r="DH21" s="8"/>
      <c r="DI21" s="8"/>
      <c r="DJ21" s="41"/>
      <c r="DK21" s="278"/>
      <c r="DL21" s="43"/>
      <c r="DM21" s="10"/>
      <c r="DN21" s="12"/>
      <c r="DP21" s="12"/>
      <c r="DQ21" s="7"/>
      <c r="DR21" s="8"/>
      <c r="DS21" s="8"/>
      <c r="DT21" s="8"/>
      <c r="DU21" s="8"/>
      <c r="DV21" s="41"/>
      <c r="DW21" s="278"/>
      <c r="DX21" s="43"/>
      <c r="DY21" s="10"/>
      <c r="DZ21" s="12"/>
      <c r="EB21" s="12"/>
      <c r="EC21" s="7"/>
      <c r="ED21" s="8"/>
      <c r="EE21" s="8"/>
      <c r="EF21" s="8"/>
      <c r="EG21" s="8"/>
      <c r="EH21" s="41"/>
      <c r="EI21" s="278"/>
      <c r="EJ21" s="43"/>
      <c r="EK21" s="10"/>
      <c r="EL21" s="12"/>
      <c r="EN21" s="12"/>
      <c r="EO21" s="7"/>
      <c r="EP21" s="8"/>
      <c r="EQ21" s="8"/>
      <c r="ER21" s="8"/>
      <c r="ES21" s="8"/>
      <c r="ET21" s="41"/>
      <c r="EU21" s="278"/>
      <c r="EV21" s="43"/>
      <c r="EW21" s="10"/>
      <c r="EX21" s="12"/>
      <c r="EZ21" s="12"/>
      <c r="FA21" s="7"/>
      <c r="FB21" s="8"/>
      <c r="FC21" s="8"/>
      <c r="FD21" s="8"/>
      <c r="FE21" s="8"/>
      <c r="FF21" s="41"/>
      <c r="FG21" s="278"/>
      <c r="FH21" s="43"/>
      <c r="FI21" s="10"/>
      <c r="FJ21" s="12"/>
      <c r="FQ21" s="39"/>
      <c r="FR21" s="40"/>
      <c r="FS21" s="40"/>
      <c r="GB21" s="39"/>
      <c r="GC21" s="40"/>
      <c r="GD21" s="40"/>
      <c r="GM21" s="39"/>
      <c r="GN21" s="40"/>
      <c r="GO21" s="40"/>
      <c r="GX21" s="39"/>
      <c r="GY21" s="40"/>
      <c r="GZ21" s="40"/>
      <c r="HI21" s="39"/>
      <c r="HJ21" s="40"/>
      <c r="HK21" s="40"/>
      <c r="HT21" s="39"/>
      <c r="HU21" s="40"/>
      <c r="HV21" s="40"/>
      <c r="IE21" s="39"/>
      <c r="IF21" s="40"/>
      <c r="IG21" s="40"/>
      <c r="IP21" s="39"/>
      <c r="IQ21" s="40"/>
      <c r="IR21" s="40"/>
    </row>
    <row r="22" spans="1:252" s="4" customFormat="1" ht="15.6" x14ac:dyDescent="0.3">
      <c r="A22" s="12"/>
      <c r="B22" s="145">
        <v>45509</v>
      </c>
      <c r="C22" s="141"/>
      <c r="D22" s="142"/>
      <c r="E22" s="792"/>
      <c r="F22" s="792"/>
      <c r="G22" s="143"/>
      <c r="H22" s="277">
        <v>3000</v>
      </c>
      <c r="I22" s="144"/>
      <c r="J22" s="272">
        <f>J20-D22</f>
        <v>30521.33</v>
      </c>
      <c r="K22" s="12"/>
      <c r="M22" s="12"/>
      <c r="N22" s="145">
        <v>45509</v>
      </c>
      <c r="O22" s="141"/>
      <c r="P22" s="142"/>
      <c r="Q22" s="792"/>
      <c r="R22" s="792"/>
      <c r="S22" s="143"/>
      <c r="T22" s="277">
        <v>3000</v>
      </c>
      <c r="U22" s="144"/>
      <c r="V22" s="272">
        <f>V20-P22</f>
        <v>30521.33</v>
      </c>
      <c r="W22" s="12"/>
      <c r="Y22" s="12"/>
      <c r="Z22" s="145">
        <v>45502</v>
      </c>
      <c r="AA22" s="141"/>
      <c r="AB22" s="142"/>
      <c r="AC22" s="792"/>
      <c r="AD22" s="792"/>
      <c r="AE22" s="143"/>
      <c r="AF22" s="277">
        <v>3000</v>
      </c>
      <c r="AG22" s="144"/>
      <c r="AH22" s="272">
        <f>AH20-AB22</f>
        <v>37347.660000000003</v>
      </c>
      <c r="AI22" s="12"/>
      <c r="AK22" s="12"/>
      <c r="AL22" s="145">
        <v>45509</v>
      </c>
      <c r="AM22" s="141"/>
      <c r="AN22" s="142"/>
      <c r="AO22" s="792"/>
      <c r="AP22" s="792"/>
      <c r="AQ22" s="143"/>
      <c r="AR22" s="277"/>
      <c r="AS22" s="144"/>
      <c r="AT22" s="272">
        <f>AT20-AN22</f>
        <v>-5.9999999997671694E-2</v>
      </c>
      <c r="AU22" s="12"/>
      <c r="AW22" s="12"/>
      <c r="AX22" s="145">
        <v>45509</v>
      </c>
      <c r="AY22" s="141"/>
      <c r="AZ22" s="142"/>
      <c r="BA22" s="792"/>
      <c r="BB22" s="792"/>
      <c r="BC22" s="143"/>
      <c r="BD22" s="277"/>
      <c r="BE22" s="144"/>
      <c r="BF22" s="272">
        <f>BF20-AZ22</f>
        <v>0</v>
      </c>
      <c r="BG22" s="12"/>
      <c r="BI22" s="12"/>
      <c r="BJ22" s="44">
        <v>44809</v>
      </c>
      <c r="BK22" s="34"/>
      <c r="BL22" s="35"/>
      <c r="BM22" s="35"/>
      <c r="BN22" s="21"/>
      <c r="BO22" s="19"/>
      <c r="BP22" s="36"/>
      <c r="BQ22" s="37">
        <f>BQ20-BL22</f>
        <v>3011.0000000000036</v>
      </c>
      <c r="BR22" s="12"/>
      <c r="BT22" s="12"/>
      <c r="BU22" s="145">
        <v>45502</v>
      </c>
      <c r="BV22" s="141"/>
      <c r="BW22" s="142"/>
      <c r="BX22" s="792"/>
      <c r="BY22" s="792"/>
      <c r="BZ22" s="143"/>
      <c r="CA22" s="277">
        <v>3000</v>
      </c>
      <c r="CB22" s="144"/>
      <c r="CC22" s="272">
        <f>CC20-BW22</f>
        <v>44952.659999999996</v>
      </c>
      <c r="CD22" s="12"/>
      <c r="CF22" s="12"/>
      <c r="CG22" s="145">
        <v>45509</v>
      </c>
      <c r="CH22" s="141"/>
      <c r="CI22" s="142"/>
      <c r="CJ22" s="792"/>
      <c r="CK22" s="792"/>
      <c r="CL22" s="143"/>
      <c r="CM22" s="277">
        <v>3000</v>
      </c>
      <c r="CN22" s="144"/>
      <c r="CO22" s="272">
        <f>CO20-CI22</f>
        <v>27521.33</v>
      </c>
      <c r="CP22" s="12"/>
      <c r="CR22" s="12"/>
      <c r="CS22" s="145">
        <v>45509</v>
      </c>
      <c r="CT22" s="141">
        <v>45502</v>
      </c>
      <c r="CU22" s="142">
        <v>3000</v>
      </c>
      <c r="CV22" s="792"/>
      <c r="CW22" s="792"/>
      <c r="CX22" s="143">
        <v>20943</v>
      </c>
      <c r="CY22" s="277"/>
      <c r="CZ22" s="144"/>
      <c r="DA22" s="272">
        <f>DA20-CU22</f>
        <v>24521.33</v>
      </c>
      <c r="DB22" s="12"/>
      <c r="DD22" s="12"/>
      <c r="DE22" s="145">
        <v>45509</v>
      </c>
      <c r="DF22" s="141"/>
      <c r="DG22" s="142"/>
      <c r="DH22" s="792"/>
      <c r="DI22" s="792"/>
      <c r="DJ22" s="143"/>
      <c r="DK22" s="277">
        <v>3000</v>
      </c>
      <c r="DL22" s="144"/>
      <c r="DM22" s="272">
        <f>DM20-DG22</f>
        <v>30521.33</v>
      </c>
      <c r="DN22" s="12"/>
      <c r="DP22" s="12"/>
      <c r="DQ22" s="145">
        <v>45509</v>
      </c>
      <c r="DR22" s="141"/>
      <c r="DS22" s="142"/>
      <c r="DT22" s="792"/>
      <c r="DU22" s="792"/>
      <c r="DV22" s="143"/>
      <c r="DW22" s="277">
        <v>3000</v>
      </c>
      <c r="DX22" s="144"/>
      <c r="DY22" s="272">
        <f>DY20-DS22</f>
        <v>30521.33</v>
      </c>
      <c r="DZ22" s="12"/>
      <c r="EB22" s="12"/>
      <c r="EC22" s="145">
        <v>45509</v>
      </c>
      <c r="ED22" s="141"/>
      <c r="EE22" s="142"/>
      <c r="EF22" s="792"/>
      <c r="EG22" s="792"/>
      <c r="EH22" s="143"/>
      <c r="EI22" s="277">
        <v>3000</v>
      </c>
      <c r="EJ22" s="144"/>
      <c r="EK22" s="272">
        <f>EK20-EE22</f>
        <v>34760.33</v>
      </c>
      <c r="EL22" s="12"/>
      <c r="EN22" s="12"/>
      <c r="EO22" s="145">
        <v>45509</v>
      </c>
      <c r="EP22" s="141"/>
      <c r="EQ22" s="142"/>
      <c r="ER22" s="792"/>
      <c r="ES22" s="792"/>
      <c r="ET22" s="143"/>
      <c r="EU22" s="277">
        <v>3000</v>
      </c>
      <c r="EV22" s="144"/>
      <c r="EW22" s="272">
        <f>EW20-EQ22</f>
        <v>30521.33</v>
      </c>
      <c r="EX22" s="12"/>
      <c r="EZ22" s="12"/>
      <c r="FA22" s="145">
        <v>45509</v>
      </c>
      <c r="FB22" s="141"/>
      <c r="FC22" s="142"/>
      <c r="FD22" s="792"/>
      <c r="FE22" s="792"/>
      <c r="FF22" s="143"/>
      <c r="FG22" s="277">
        <v>3000</v>
      </c>
      <c r="FH22" s="144"/>
      <c r="FI22" s="272">
        <f>FI20-FC22</f>
        <v>30521.33</v>
      </c>
      <c r="FJ22" s="12"/>
      <c r="FQ22" s="39"/>
      <c r="FR22" s="40"/>
      <c r="FS22" s="40"/>
      <c r="GB22" s="39"/>
      <c r="GC22" s="40"/>
      <c r="GD22" s="40"/>
      <c r="GM22" s="39"/>
      <c r="GN22" s="40"/>
      <c r="GO22" s="40"/>
      <c r="GX22" s="39"/>
      <c r="GY22" s="40"/>
      <c r="GZ22" s="40"/>
      <c r="HI22" s="39"/>
      <c r="HJ22" s="40"/>
      <c r="HK22" s="40"/>
      <c r="HT22" s="39"/>
      <c r="HU22" s="40"/>
      <c r="HV22" s="40"/>
      <c r="IE22" s="39"/>
      <c r="IF22" s="40"/>
      <c r="IG22" s="40"/>
      <c r="IP22" s="39"/>
      <c r="IQ22" s="40"/>
      <c r="IR22" s="40"/>
    </row>
    <row r="23" spans="1:252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8"/>
      <c r="BC23" s="41"/>
      <c r="BD23" s="278"/>
      <c r="BE23" s="43"/>
      <c r="BF23" s="10"/>
      <c r="BG23" s="12"/>
      <c r="BI23" s="12"/>
      <c r="BJ23" s="7"/>
      <c r="BK23" s="8"/>
      <c r="BL23" s="8"/>
      <c r="BM23" s="8"/>
      <c r="BN23" s="41"/>
      <c r="BO23" s="45"/>
      <c r="BP23" s="43"/>
      <c r="BQ23" s="8"/>
      <c r="BR23" s="12"/>
      <c r="BT23" s="12"/>
      <c r="BU23" s="7"/>
      <c r="BV23" s="8"/>
      <c r="BW23" s="8"/>
      <c r="BX23" s="8"/>
      <c r="BY23" s="8"/>
      <c r="BZ23" s="41"/>
      <c r="CA23" s="278"/>
      <c r="CB23" s="43"/>
      <c r="CC23" s="10"/>
      <c r="CD23" s="12"/>
      <c r="CF23" s="12"/>
      <c r="CG23" s="7"/>
      <c r="CH23" s="8"/>
      <c r="CI23" s="8"/>
      <c r="CJ23" s="8"/>
      <c r="CK23" s="8"/>
      <c r="CL23" s="41"/>
      <c r="CM23" s="278"/>
      <c r="CN23" s="43"/>
      <c r="CO23" s="10"/>
      <c r="CP23" s="12"/>
      <c r="CR23" s="12"/>
      <c r="CS23" s="7"/>
      <c r="CT23" s="8"/>
      <c r="CU23" s="8"/>
      <c r="CV23" s="8"/>
      <c r="CW23" s="8"/>
      <c r="CX23" s="41"/>
      <c r="CY23" s="278"/>
      <c r="CZ23" s="43"/>
      <c r="DA23" s="10"/>
      <c r="DB23" s="12"/>
      <c r="DD23" s="12"/>
      <c r="DE23" s="7"/>
      <c r="DF23" s="8"/>
      <c r="DG23" s="8"/>
      <c r="DH23" s="8"/>
      <c r="DI23" s="8"/>
      <c r="DJ23" s="41"/>
      <c r="DK23" s="278"/>
      <c r="DL23" s="43"/>
      <c r="DM23" s="10"/>
      <c r="DN23" s="12"/>
      <c r="DP23" s="12"/>
      <c r="DQ23" s="7"/>
      <c r="DR23" s="8"/>
      <c r="DS23" s="8"/>
      <c r="DT23" s="8"/>
      <c r="DU23" s="8"/>
      <c r="DV23" s="41"/>
      <c r="DW23" s="278"/>
      <c r="DX23" s="43"/>
      <c r="DY23" s="10"/>
      <c r="DZ23" s="12"/>
      <c r="EB23" s="12"/>
      <c r="EC23" s="7"/>
      <c r="ED23" s="8"/>
      <c r="EE23" s="8"/>
      <c r="EF23" s="8"/>
      <c r="EG23" s="8"/>
      <c r="EH23" s="41"/>
      <c r="EI23" s="278"/>
      <c r="EJ23" s="43"/>
      <c r="EK23" s="10"/>
      <c r="EL23" s="12"/>
      <c r="EN23" s="12"/>
      <c r="EO23" s="7"/>
      <c r="EP23" s="8"/>
      <c r="EQ23" s="8"/>
      <c r="ER23" s="8"/>
      <c r="ES23" s="8"/>
      <c r="ET23" s="41"/>
      <c r="EU23" s="278"/>
      <c r="EV23" s="43"/>
      <c r="EW23" s="10"/>
      <c r="EX23" s="12"/>
      <c r="EZ23" s="12"/>
      <c r="FA23" s="7"/>
      <c r="FB23" s="8"/>
      <c r="FC23" s="8"/>
      <c r="FD23" s="8"/>
      <c r="FE23" s="8"/>
      <c r="FF23" s="41"/>
      <c r="FG23" s="278"/>
      <c r="FH23" s="43"/>
      <c r="FI23" s="10"/>
      <c r="FJ23" s="12"/>
      <c r="FQ23" s="39"/>
      <c r="FR23" s="40"/>
      <c r="FS23" s="40"/>
      <c r="GB23" s="39"/>
      <c r="GC23" s="40"/>
      <c r="GD23" s="40"/>
      <c r="GM23" s="39"/>
      <c r="GN23" s="40"/>
      <c r="GO23" s="40"/>
      <c r="GX23" s="39"/>
      <c r="GY23" s="40"/>
      <c r="GZ23" s="40"/>
      <c r="HI23" s="39"/>
      <c r="HJ23" s="40"/>
      <c r="HK23" s="40"/>
      <c r="HT23" s="39"/>
      <c r="HU23" s="40"/>
      <c r="HV23" s="40"/>
      <c r="IE23" s="39"/>
      <c r="IF23" s="40"/>
      <c r="IG23" s="40"/>
      <c r="IP23" s="39"/>
      <c r="IQ23" s="40"/>
      <c r="IR23" s="40"/>
    </row>
    <row r="24" spans="1:252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30521.33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30521.33</v>
      </c>
      <c r="W24" s="12"/>
      <c r="Y24" s="12"/>
      <c r="Z24" s="145">
        <v>45509</v>
      </c>
      <c r="AA24" s="141"/>
      <c r="AB24" s="142"/>
      <c r="AC24" s="142"/>
      <c r="AD24" s="142"/>
      <c r="AE24" s="143"/>
      <c r="AF24" s="277">
        <v>3000</v>
      </c>
      <c r="AG24" s="144"/>
      <c r="AH24" s="272">
        <f>AH22-AB24</f>
        <v>37347.660000000003</v>
      </c>
      <c r="AI24" s="12"/>
      <c r="AK24" s="12"/>
      <c r="AL24" s="145">
        <v>45540</v>
      </c>
      <c r="AM24" s="141"/>
      <c r="AN24" s="142"/>
      <c r="AO24" s="142"/>
      <c r="AP24" s="142"/>
      <c r="AQ24" s="143"/>
      <c r="AR24" s="277"/>
      <c r="AS24" s="144"/>
      <c r="AT24" s="272">
        <f>AT22-AN24</f>
        <v>-5.9999999997671694E-2</v>
      </c>
      <c r="AU24" s="12"/>
      <c r="AW24" s="12"/>
      <c r="AX24" s="145">
        <v>45540</v>
      </c>
      <c r="AY24" s="141"/>
      <c r="AZ24" s="142"/>
      <c r="BA24" s="142"/>
      <c r="BB24" s="142"/>
      <c r="BC24" s="143"/>
      <c r="BD24" s="277"/>
      <c r="BE24" s="144"/>
      <c r="BF24" s="272">
        <f>BF22-AZ24</f>
        <v>0</v>
      </c>
      <c r="BG24" s="12"/>
      <c r="BI24" s="12"/>
      <c r="BJ24" s="44">
        <v>44839</v>
      </c>
      <c r="BK24" s="34"/>
      <c r="BL24" s="35"/>
      <c r="BM24" s="35"/>
      <c r="BN24" s="21"/>
      <c r="BO24" s="19"/>
      <c r="BP24" s="36"/>
      <c r="BQ24" s="37">
        <f>BQ22-BL24</f>
        <v>3011.0000000000036</v>
      </c>
      <c r="BR24" s="12"/>
      <c r="BT24" s="12"/>
      <c r="BU24" s="145">
        <v>45509</v>
      </c>
      <c r="BV24" s="141"/>
      <c r="BW24" s="142"/>
      <c r="BX24" s="142"/>
      <c r="BY24" s="142"/>
      <c r="BZ24" s="143"/>
      <c r="CA24" s="277">
        <v>3000</v>
      </c>
      <c r="CB24" s="144"/>
      <c r="CC24" s="272">
        <f>CC22-BW24</f>
        <v>44952.659999999996</v>
      </c>
      <c r="CD24" s="12"/>
      <c r="CF24" s="12"/>
      <c r="CG24" s="145">
        <v>45540</v>
      </c>
      <c r="CH24" s="141"/>
      <c r="CI24" s="142"/>
      <c r="CJ24" s="142"/>
      <c r="CK24" s="142"/>
      <c r="CL24" s="143"/>
      <c r="CM24" s="277"/>
      <c r="CN24" s="144"/>
      <c r="CO24" s="272">
        <f>CO22-CI24</f>
        <v>27521.33</v>
      </c>
      <c r="CP24" s="12"/>
      <c r="CR24" s="12"/>
      <c r="CS24" s="145">
        <v>45540</v>
      </c>
      <c r="CT24" s="141"/>
      <c r="CU24" s="142"/>
      <c r="CV24" s="142"/>
      <c r="CW24" s="142"/>
      <c r="CX24" s="143"/>
      <c r="CY24" s="277"/>
      <c r="CZ24" s="144"/>
      <c r="DA24" s="272">
        <f>DA22-CU24</f>
        <v>24521.33</v>
      </c>
      <c r="DB24" s="12"/>
      <c r="DD24" s="12"/>
      <c r="DE24" s="145">
        <v>45540</v>
      </c>
      <c r="DF24" s="141"/>
      <c r="DG24" s="142"/>
      <c r="DH24" s="142"/>
      <c r="DI24" s="142"/>
      <c r="DJ24" s="143"/>
      <c r="DK24" s="277"/>
      <c r="DL24" s="144"/>
      <c r="DM24" s="272">
        <f>DM22-DG24</f>
        <v>30521.33</v>
      </c>
      <c r="DN24" s="12"/>
      <c r="DP24" s="12"/>
      <c r="DQ24" s="145">
        <v>45540</v>
      </c>
      <c r="DR24" s="141"/>
      <c r="DS24" s="142"/>
      <c r="DT24" s="142"/>
      <c r="DU24" s="142"/>
      <c r="DV24" s="143"/>
      <c r="DW24" s="277"/>
      <c r="DX24" s="144"/>
      <c r="DY24" s="272">
        <f>DY22-DS24</f>
        <v>30521.33</v>
      </c>
      <c r="DZ24" s="12"/>
      <c r="EB24" s="12"/>
      <c r="EC24" s="145">
        <v>45540</v>
      </c>
      <c r="ED24" s="141"/>
      <c r="EE24" s="142"/>
      <c r="EF24" s="142"/>
      <c r="EG24" s="142"/>
      <c r="EH24" s="143"/>
      <c r="EI24" s="277"/>
      <c r="EJ24" s="144"/>
      <c r="EK24" s="272">
        <f>EK22-EE24</f>
        <v>34760.33</v>
      </c>
      <c r="EL24" s="12"/>
      <c r="EN24" s="12"/>
      <c r="EO24" s="145">
        <v>45540</v>
      </c>
      <c r="EP24" s="141"/>
      <c r="EQ24" s="142"/>
      <c r="ER24" s="142"/>
      <c r="ES24" s="142"/>
      <c r="ET24" s="143"/>
      <c r="EU24" s="277"/>
      <c r="EV24" s="144"/>
      <c r="EW24" s="272">
        <f>EW22-EQ24</f>
        <v>30521.33</v>
      </c>
      <c r="EX24" s="12"/>
      <c r="EZ24" s="12"/>
      <c r="FA24" s="145">
        <v>45540</v>
      </c>
      <c r="FB24" s="141"/>
      <c r="FC24" s="142"/>
      <c r="FD24" s="142"/>
      <c r="FE24" s="142"/>
      <c r="FF24" s="143"/>
      <c r="FG24" s="277"/>
      <c r="FH24" s="144"/>
      <c r="FI24" s="272">
        <f>FI22-FC24</f>
        <v>30521.33</v>
      </c>
      <c r="FJ24" s="12"/>
      <c r="FQ24" s="39"/>
      <c r="FR24" s="40"/>
      <c r="FS24" s="40"/>
      <c r="GB24" s="39"/>
      <c r="GC24" s="40"/>
      <c r="GD24" s="40"/>
      <c r="GM24" s="39"/>
      <c r="GN24" s="40"/>
      <c r="GO24" s="40"/>
      <c r="GX24" s="39"/>
      <c r="GY24" s="40"/>
      <c r="GZ24" s="40"/>
      <c r="HI24" s="39"/>
      <c r="HJ24" s="40"/>
      <c r="HK24" s="40"/>
      <c r="HT24" s="39"/>
      <c r="HU24" s="40"/>
      <c r="HV24" s="40"/>
      <c r="IE24" s="39"/>
      <c r="IF24" s="40"/>
      <c r="IG24" s="40"/>
      <c r="IP24" s="39"/>
      <c r="IQ24" s="40"/>
      <c r="IR24" s="40"/>
    </row>
    <row r="25" spans="1:252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8"/>
      <c r="BC25" s="41"/>
      <c r="BD25" s="278"/>
      <c r="BE25" s="43"/>
      <c r="BF25" s="10"/>
      <c r="BG25" s="12"/>
      <c r="BI25" s="12"/>
      <c r="BJ25" s="7"/>
      <c r="BK25" s="8"/>
      <c r="BL25" s="8"/>
      <c r="BM25" s="8"/>
      <c r="BN25" s="41"/>
      <c r="BO25" s="45"/>
      <c r="BP25" s="43"/>
      <c r="BQ25" s="8"/>
      <c r="BR25" s="12"/>
      <c r="BT25" s="12"/>
      <c r="BU25" s="7"/>
      <c r="BV25" s="8"/>
      <c r="BW25" s="8"/>
      <c r="BX25" s="8"/>
      <c r="BY25" s="8"/>
      <c r="BZ25" s="41"/>
      <c r="CA25" s="278"/>
      <c r="CB25" s="43"/>
      <c r="CC25" s="10"/>
      <c r="CD25" s="12"/>
      <c r="CF25" s="12"/>
      <c r="CG25" s="7"/>
      <c r="CH25" s="8"/>
      <c r="CI25" s="8"/>
      <c r="CJ25" s="8"/>
      <c r="CK25" s="8"/>
      <c r="CL25" s="41"/>
      <c r="CM25" s="278"/>
      <c r="CN25" s="43"/>
      <c r="CO25" s="10"/>
      <c r="CP25" s="12"/>
      <c r="CR25" s="12"/>
      <c r="CS25" s="7"/>
      <c r="CT25" s="8"/>
      <c r="CU25" s="8"/>
      <c r="CV25" s="8"/>
      <c r="CW25" s="8"/>
      <c r="CX25" s="41"/>
      <c r="CY25" s="278"/>
      <c r="CZ25" s="43"/>
      <c r="DA25" s="10"/>
      <c r="DB25" s="12"/>
      <c r="DD25" s="12"/>
      <c r="DE25" s="7"/>
      <c r="DF25" s="8"/>
      <c r="DG25" s="8"/>
      <c r="DH25" s="8"/>
      <c r="DI25" s="8"/>
      <c r="DJ25" s="41"/>
      <c r="DK25" s="278"/>
      <c r="DL25" s="43"/>
      <c r="DM25" s="10"/>
      <c r="DN25" s="12"/>
      <c r="DP25" s="12"/>
      <c r="DQ25" s="7"/>
      <c r="DR25" s="8"/>
      <c r="DS25" s="8"/>
      <c r="DT25" s="8"/>
      <c r="DU25" s="8"/>
      <c r="DV25" s="41"/>
      <c r="DW25" s="278"/>
      <c r="DX25" s="43"/>
      <c r="DY25" s="10"/>
      <c r="DZ25" s="12"/>
      <c r="EB25" s="12"/>
      <c r="EC25" s="7"/>
      <c r="ED25" s="8"/>
      <c r="EE25" s="8"/>
      <c r="EF25" s="8"/>
      <c r="EG25" s="8"/>
      <c r="EH25" s="41"/>
      <c r="EI25" s="278"/>
      <c r="EJ25" s="43"/>
      <c r="EK25" s="10"/>
      <c r="EL25" s="12"/>
      <c r="EN25" s="12"/>
      <c r="EO25" s="7"/>
      <c r="EP25" s="8"/>
      <c r="EQ25" s="8"/>
      <c r="ER25" s="8"/>
      <c r="ES25" s="8"/>
      <c r="ET25" s="41"/>
      <c r="EU25" s="278"/>
      <c r="EV25" s="43"/>
      <c r="EW25" s="10"/>
      <c r="EX25" s="12"/>
      <c r="EZ25" s="12"/>
      <c r="FA25" s="7"/>
      <c r="FB25" s="8"/>
      <c r="FC25" s="8"/>
      <c r="FD25" s="8"/>
      <c r="FE25" s="8"/>
      <c r="FF25" s="41"/>
      <c r="FG25" s="278"/>
      <c r="FH25" s="43"/>
      <c r="FI25" s="10"/>
      <c r="FJ25" s="12"/>
      <c r="FQ25" s="39"/>
      <c r="FR25" s="40"/>
      <c r="FS25" s="40"/>
      <c r="GB25" s="39"/>
      <c r="GC25" s="40"/>
      <c r="GD25" s="40"/>
      <c r="GM25" s="39"/>
      <c r="GN25" s="40"/>
      <c r="GO25" s="40"/>
      <c r="GX25" s="39"/>
      <c r="GY25" s="40"/>
      <c r="GZ25" s="40"/>
      <c r="HI25" s="39"/>
      <c r="HJ25" s="40"/>
      <c r="HK25" s="40"/>
      <c r="HT25" s="39"/>
      <c r="HU25" s="40"/>
      <c r="HV25" s="40"/>
      <c r="IE25" s="39"/>
      <c r="IF25" s="40"/>
      <c r="IG25" s="40"/>
      <c r="IP25" s="39"/>
      <c r="IQ25" s="40"/>
      <c r="IR25" s="40"/>
    </row>
    <row r="26" spans="1:252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30521.33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30521.33</v>
      </c>
      <c r="W26" s="12"/>
      <c r="Y26" s="12"/>
      <c r="Z26" s="145">
        <v>45540</v>
      </c>
      <c r="AA26" s="141"/>
      <c r="AB26" s="142"/>
      <c r="AC26" s="142"/>
      <c r="AD26" s="142"/>
      <c r="AE26" s="143"/>
      <c r="AF26" s="277"/>
      <c r="AG26" s="144"/>
      <c r="AH26" s="272">
        <f>AH24-AB26</f>
        <v>37347.660000000003</v>
      </c>
      <c r="AI26" s="12"/>
      <c r="AK26" s="12"/>
      <c r="AL26" s="145">
        <v>45570</v>
      </c>
      <c r="AM26" s="141"/>
      <c r="AN26" s="142"/>
      <c r="AO26" s="142"/>
      <c r="AP26" s="142"/>
      <c r="AQ26" s="143"/>
      <c r="AR26" s="277"/>
      <c r="AS26" s="144"/>
      <c r="AT26" s="272">
        <f>AT24-AN26</f>
        <v>-5.9999999997671694E-2</v>
      </c>
      <c r="AU26" s="12"/>
      <c r="AW26" s="12"/>
      <c r="AX26" s="145">
        <v>45570</v>
      </c>
      <c r="AY26" s="141"/>
      <c r="AZ26" s="142"/>
      <c r="BA26" s="142"/>
      <c r="BB26" s="142"/>
      <c r="BC26" s="143"/>
      <c r="BD26" s="277"/>
      <c r="BE26" s="144"/>
      <c r="BF26" s="272">
        <f>BF24-AZ26</f>
        <v>0</v>
      </c>
      <c r="BG26" s="12"/>
      <c r="BI26" s="12"/>
      <c r="BJ26" s="44">
        <v>44870</v>
      </c>
      <c r="BK26" s="34"/>
      <c r="BL26" s="35"/>
      <c r="BM26" s="35"/>
      <c r="BN26" s="21"/>
      <c r="BO26" s="19"/>
      <c r="BP26" s="36"/>
      <c r="BQ26" s="37">
        <f>BQ24-BL26</f>
        <v>3011.0000000000036</v>
      </c>
      <c r="BR26" s="12"/>
      <c r="BT26" s="12"/>
      <c r="BU26" s="145">
        <v>45540</v>
      </c>
      <c r="BV26" s="141"/>
      <c r="BW26" s="142"/>
      <c r="BX26" s="142"/>
      <c r="BY26" s="142"/>
      <c r="BZ26" s="143"/>
      <c r="CA26" s="277"/>
      <c r="CB26" s="144"/>
      <c r="CC26" s="272">
        <f>CC24-BW26</f>
        <v>44952.659999999996</v>
      </c>
      <c r="CD26" s="12"/>
      <c r="CF26" s="12"/>
      <c r="CG26" s="145">
        <v>45570</v>
      </c>
      <c r="CH26" s="141"/>
      <c r="CI26" s="142"/>
      <c r="CJ26" s="142"/>
      <c r="CK26" s="142"/>
      <c r="CL26" s="143"/>
      <c r="CM26" s="277"/>
      <c r="CN26" s="144"/>
      <c r="CO26" s="272">
        <f>CO24-CI26</f>
        <v>27521.33</v>
      </c>
      <c r="CP26" s="12"/>
      <c r="CR26" s="12"/>
      <c r="CS26" s="145">
        <v>45570</v>
      </c>
      <c r="CT26" s="141"/>
      <c r="CU26" s="142"/>
      <c r="CV26" s="142"/>
      <c r="CW26" s="142"/>
      <c r="CX26" s="143"/>
      <c r="CY26" s="277"/>
      <c r="CZ26" s="144"/>
      <c r="DA26" s="272">
        <f>DA24-CU26</f>
        <v>24521.33</v>
      </c>
      <c r="DB26" s="12"/>
      <c r="DD26" s="12"/>
      <c r="DE26" s="145">
        <v>45570</v>
      </c>
      <c r="DF26" s="141"/>
      <c r="DG26" s="142"/>
      <c r="DH26" s="142"/>
      <c r="DI26" s="142"/>
      <c r="DJ26" s="143"/>
      <c r="DK26" s="277"/>
      <c r="DL26" s="144"/>
      <c r="DM26" s="272">
        <f>DM24-DG26</f>
        <v>30521.33</v>
      </c>
      <c r="DN26" s="12"/>
      <c r="DP26" s="12"/>
      <c r="DQ26" s="145">
        <v>45570</v>
      </c>
      <c r="DR26" s="141"/>
      <c r="DS26" s="142"/>
      <c r="DT26" s="142"/>
      <c r="DU26" s="142"/>
      <c r="DV26" s="143"/>
      <c r="DW26" s="277"/>
      <c r="DX26" s="144"/>
      <c r="DY26" s="272">
        <f>DY24-DS26</f>
        <v>30521.33</v>
      </c>
      <c r="DZ26" s="12"/>
      <c r="EB26" s="12"/>
      <c r="EC26" s="145">
        <v>45570</v>
      </c>
      <c r="ED26" s="141"/>
      <c r="EE26" s="142"/>
      <c r="EF26" s="142"/>
      <c r="EG26" s="142"/>
      <c r="EH26" s="143"/>
      <c r="EI26" s="277"/>
      <c r="EJ26" s="144"/>
      <c r="EK26" s="272">
        <f>EK24-EE26</f>
        <v>34760.33</v>
      </c>
      <c r="EL26" s="12"/>
      <c r="EN26" s="12"/>
      <c r="EO26" s="145">
        <v>45570</v>
      </c>
      <c r="EP26" s="141"/>
      <c r="EQ26" s="142"/>
      <c r="ER26" s="142"/>
      <c r="ES26" s="142"/>
      <c r="ET26" s="143"/>
      <c r="EU26" s="277"/>
      <c r="EV26" s="144"/>
      <c r="EW26" s="272">
        <f>EW24-EQ26</f>
        <v>30521.33</v>
      </c>
      <c r="EX26" s="12"/>
      <c r="EZ26" s="12"/>
      <c r="FA26" s="145">
        <v>45570</v>
      </c>
      <c r="FB26" s="141"/>
      <c r="FC26" s="142"/>
      <c r="FD26" s="142"/>
      <c r="FE26" s="142"/>
      <c r="FF26" s="143"/>
      <c r="FG26" s="277"/>
      <c r="FH26" s="144"/>
      <c r="FI26" s="272">
        <f>FI24-FC26</f>
        <v>30521.33</v>
      </c>
      <c r="FJ26" s="12"/>
      <c r="FQ26" s="39"/>
      <c r="FR26" s="40"/>
      <c r="FS26" s="40"/>
      <c r="GB26" s="39"/>
      <c r="GC26" s="40"/>
      <c r="GD26" s="40"/>
      <c r="GM26" s="39"/>
      <c r="GN26" s="40"/>
      <c r="GO26" s="40"/>
      <c r="GX26" s="39"/>
      <c r="GY26" s="40"/>
      <c r="GZ26" s="40"/>
      <c r="HI26" s="39"/>
      <c r="HJ26" s="40"/>
      <c r="HK26" s="40"/>
      <c r="HT26" s="39"/>
      <c r="HU26" s="40"/>
      <c r="HV26" s="40"/>
      <c r="IE26" s="39"/>
      <c r="IF26" s="40"/>
      <c r="IG26" s="40"/>
      <c r="IP26" s="39"/>
      <c r="IQ26" s="40"/>
      <c r="IR26" s="40"/>
    </row>
    <row r="27" spans="1:252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8"/>
      <c r="BC27" s="41"/>
      <c r="BD27" s="278"/>
      <c r="BE27" s="43"/>
      <c r="BF27" s="10"/>
      <c r="BG27" s="12"/>
      <c r="BI27" s="12"/>
      <c r="BJ27" s="7"/>
      <c r="BK27" s="8"/>
      <c r="BL27" s="8"/>
      <c r="BM27" s="8"/>
      <c r="BN27" s="41"/>
      <c r="BO27" s="45"/>
      <c r="BP27" s="43"/>
      <c r="BQ27" s="8"/>
      <c r="BR27" s="12"/>
      <c r="BT27" s="12"/>
      <c r="BU27" s="7"/>
      <c r="BV27" s="8"/>
      <c r="BW27" s="8"/>
      <c r="BX27" s="8"/>
      <c r="BY27" s="8"/>
      <c r="BZ27" s="41"/>
      <c r="CA27" s="278"/>
      <c r="CB27" s="43"/>
      <c r="CC27" s="10"/>
      <c r="CD27" s="12"/>
      <c r="CF27" s="12"/>
      <c r="CG27" s="7"/>
      <c r="CH27" s="8"/>
      <c r="CI27" s="8"/>
      <c r="CJ27" s="8"/>
      <c r="CK27" s="8"/>
      <c r="CL27" s="41"/>
      <c r="CM27" s="278"/>
      <c r="CN27" s="43"/>
      <c r="CO27" s="10"/>
      <c r="CP27" s="12"/>
      <c r="CR27" s="12"/>
      <c r="CS27" s="7"/>
      <c r="CT27" s="8"/>
      <c r="CU27" s="8"/>
      <c r="CV27" s="8"/>
      <c r="CW27" s="8"/>
      <c r="CX27" s="41"/>
      <c r="CY27" s="278"/>
      <c r="CZ27" s="43"/>
      <c r="DA27" s="10"/>
      <c r="DB27" s="12"/>
      <c r="DD27" s="12"/>
      <c r="DE27" s="7"/>
      <c r="DF27" s="8"/>
      <c r="DG27" s="8"/>
      <c r="DH27" s="8"/>
      <c r="DI27" s="8"/>
      <c r="DJ27" s="41"/>
      <c r="DK27" s="278"/>
      <c r="DL27" s="43"/>
      <c r="DM27" s="10"/>
      <c r="DN27" s="12"/>
      <c r="DP27" s="12"/>
      <c r="DQ27" s="7"/>
      <c r="DR27" s="8"/>
      <c r="DS27" s="8"/>
      <c r="DT27" s="8"/>
      <c r="DU27" s="8"/>
      <c r="DV27" s="41"/>
      <c r="DW27" s="278"/>
      <c r="DX27" s="43"/>
      <c r="DY27" s="10"/>
      <c r="DZ27" s="12"/>
      <c r="EB27" s="12"/>
      <c r="EC27" s="7"/>
      <c r="ED27" s="8"/>
      <c r="EE27" s="8"/>
      <c r="EF27" s="8"/>
      <c r="EG27" s="8"/>
      <c r="EH27" s="41"/>
      <c r="EI27" s="278"/>
      <c r="EJ27" s="43"/>
      <c r="EK27" s="10"/>
      <c r="EL27" s="12"/>
      <c r="EN27" s="12"/>
      <c r="EO27" s="7"/>
      <c r="EP27" s="8"/>
      <c r="EQ27" s="8"/>
      <c r="ER27" s="8"/>
      <c r="ES27" s="8"/>
      <c r="ET27" s="41"/>
      <c r="EU27" s="278"/>
      <c r="EV27" s="43"/>
      <c r="EW27" s="10"/>
      <c r="EX27" s="12"/>
      <c r="EZ27" s="12"/>
      <c r="FA27" s="7"/>
      <c r="FB27" s="8"/>
      <c r="FC27" s="8"/>
      <c r="FD27" s="8"/>
      <c r="FE27" s="8"/>
      <c r="FF27" s="41"/>
      <c r="FG27" s="278"/>
      <c r="FH27" s="43"/>
      <c r="FI27" s="10"/>
      <c r="FJ27" s="12"/>
      <c r="FQ27" s="39"/>
      <c r="FR27" s="40"/>
      <c r="FS27" s="40"/>
      <c r="GB27" s="39"/>
      <c r="GC27" s="40"/>
      <c r="GD27" s="40"/>
      <c r="GM27" s="39"/>
      <c r="GN27" s="40"/>
      <c r="GO27" s="40"/>
      <c r="GX27" s="39"/>
      <c r="GY27" s="40"/>
      <c r="GZ27" s="40"/>
      <c r="HI27" s="39"/>
      <c r="HJ27" s="40"/>
      <c r="HK27" s="40"/>
      <c r="HT27" s="39"/>
      <c r="HU27" s="40"/>
      <c r="HV27" s="40"/>
      <c r="IE27" s="39"/>
      <c r="IF27" s="40"/>
      <c r="IG27" s="40"/>
      <c r="IP27" s="39"/>
      <c r="IQ27" s="40"/>
      <c r="IR27" s="40"/>
    </row>
    <row r="28" spans="1:252" s="4" customFormat="1" ht="15.6" x14ac:dyDescent="0.3">
      <c r="A28" s="12"/>
      <c r="B28" s="145">
        <v>45601</v>
      </c>
      <c r="C28" s="141"/>
      <c r="D28" s="142"/>
      <c r="E28" s="792"/>
      <c r="F28" s="792"/>
      <c r="G28" s="143"/>
      <c r="H28" s="277"/>
      <c r="I28" s="144"/>
      <c r="J28" s="272">
        <f>J26-D28</f>
        <v>30521.33</v>
      </c>
      <c r="K28" s="12"/>
      <c r="M28" s="12"/>
      <c r="N28" s="145">
        <v>45601</v>
      </c>
      <c r="O28" s="141"/>
      <c r="P28" s="142"/>
      <c r="Q28" s="792"/>
      <c r="R28" s="792"/>
      <c r="S28" s="143"/>
      <c r="T28" s="277"/>
      <c r="U28" s="144"/>
      <c r="V28" s="272">
        <f>V26-P28</f>
        <v>30521.33</v>
      </c>
      <c r="W28" s="12"/>
      <c r="Y28" s="12"/>
      <c r="Z28" s="145">
        <v>45570</v>
      </c>
      <c r="AA28" s="141"/>
      <c r="AB28" s="142"/>
      <c r="AC28" s="792"/>
      <c r="AD28" s="792"/>
      <c r="AE28" s="143"/>
      <c r="AF28" s="277"/>
      <c r="AG28" s="144"/>
      <c r="AH28" s="272">
        <f>AH26-AB28</f>
        <v>37347.660000000003</v>
      </c>
      <c r="AI28" s="12"/>
      <c r="AK28" s="12"/>
      <c r="AL28" s="145">
        <v>45601</v>
      </c>
      <c r="AM28" s="141"/>
      <c r="AN28" s="142"/>
      <c r="AO28" s="792"/>
      <c r="AP28" s="792"/>
      <c r="AQ28" s="143"/>
      <c r="AR28" s="277"/>
      <c r="AS28" s="144"/>
      <c r="AT28" s="272">
        <f>AT26-AN28</f>
        <v>-5.9999999997671694E-2</v>
      </c>
      <c r="AU28" s="12"/>
      <c r="AW28" s="12"/>
      <c r="AX28" s="145">
        <v>45601</v>
      </c>
      <c r="AY28" s="141"/>
      <c r="AZ28" s="142"/>
      <c r="BA28" s="792"/>
      <c r="BB28" s="792"/>
      <c r="BC28" s="143"/>
      <c r="BD28" s="277"/>
      <c r="BE28" s="144"/>
      <c r="BF28" s="272">
        <f>BF26-AZ28</f>
        <v>0</v>
      </c>
      <c r="BG28" s="12"/>
      <c r="BI28" s="12"/>
      <c r="BJ28" s="44">
        <v>44900</v>
      </c>
      <c r="BK28" s="34"/>
      <c r="BL28" s="35"/>
      <c r="BM28" s="35"/>
      <c r="BN28" s="21"/>
      <c r="BO28" s="19"/>
      <c r="BP28" s="36"/>
      <c r="BQ28" s="37">
        <f>BQ26-BL28</f>
        <v>3011.0000000000036</v>
      </c>
      <c r="BR28" s="12"/>
      <c r="BT28" s="12"/>
      <c r="BU28" s="145">
        <v>45570</v>
      </c>
      <c r="BV28" s="141"/>
      <c r="BW28" s="142"/>
      <c r="BX28" s="792"/>
      <c r="BY28" s="792"/>
      <c r="BZ28" s="143"/>
      <c r="CA28" s="277"/>
      <c r="CB28" s="144"/>
      <c r="CC28" s="272">
        <f>CC26-BW28</f>
        <v>44952.659999999996</v>
      </c>
      <c r="CD28" s="12"/>
      <c r="CF28" s="12"/>
      <c r="CG28" s="145">
        <v>45601</v>
      </c>
      <c r="CH28" s="141"/>
      <c r="CI28" s="142"/>
      <c r="CJ28" s="792"/>
      <c r="CK28" s="792"/>
      <c r="CL28" s="143"/>
      <c r="CM28" s="277"/>
      <c r="CN28" s="144"/>
      <c r="CO28" s="272">
        <f>CO26-CI28</f>
        <v>27521.33</v>
      </c>
      <c r="CP28" s="12"/>
      <c r="CR28" s="12"/>
      <c r="CS28" s="145">
        <v>45601</v>
      </c>
      <c r="CT28" s="141"/>
      <c r="CU28" s="142"/>
      <c r="CV28" s="792"/>
      <c r="CW28" s="792"/>
      <c r="CX28" s="143"/>
      <c r="CY28" s="277"/>
      <c r="CZ28" s="144"/>
      <c r="DA28" s="272">
        <f>DA26-CU28</f>
        <v>24521.33</v>
      </c>
      <c r="DB28" s="12"/>
      <c r="DD28" s="12"/>
      <c r="DE28" s="145">
        <v>45601</v>
      </c>
      <c r="DF28" s="141"/>
      <c r="DG28" s="142"/>
      <c r="DH28" s="792"/>
      <c r="DI28" s="792"/>
      <c r="DJ28" s="143"/>
      <c r="DK28" s="277"/>
      <c r="DL28" s="144"/>
      <c r="DM28" s="272">
        <f>DM26-DG28</f>
        <v>30521.33</v>
      </c>
      <c r="DN28" s="12"/>
      <c r="DP28" s="12"/>
      <c r="DQ28" s="145">
        <v>45601</v>
      </c>
      <c r="DR28" s="141"/>
      <c r="DS28" s="142"/>
      <c r="DT28" s="792"/>
      <c r="DU28" s="792"/>
      <c r="DV28" s="143"/>
      <c r="DW28" s="277"/>
      <c r="DX28" s="144"/>
      <c r="DY28" s="272">
        <f>DY26-DS28</f>
        <v>30521.33</v>
      </c>
      <c r="DZ28" s="12"/>
      <c r="EB28" s="12"/>
      <c r="EC28" s="145">
        <v>45601</v>
      </c>
      <c r="ED28" s="141"/>
      <c r="EE28" s="142"/>
      <c r="EF28" s="792"/>
      <c r="EG28" s="792"/>
      <c r="EH28" s="143"/>
      <c r="EI28" s="277"/>
      <c r="EJ28" s="144"/>
      <c r="EK28" s="272">
        <f>EK26-EE28</f>
        <v>34760.33</v>
      </c>
      <c r="EL28" s="12"/>
      <c r="EN28" s="12"/>
      <c r="EO28" s="145">
        <v>45601</v>
      </c>
      <c r="EP28" s="141"/>
      <c r="EQ28" s="142"/>
      <c r="ER28" s="792"/>
      <c r="ES28" s="792"/>
      <c r="ET28" s="143"/>
      <c r="EU28" s="277"/>
      <c r="EV28" s="144"/>
      <c r="EW28" s="272">
        <f>EW26-EQ28</f>
        <v>30521.33</v>
      </c>
      <c r="EX28" s="12"/>
      <c r="EZ28" s="12"/>
      <c r="FA28" s="145">
        <v>45601</v>
      </c>
      <c r="FB28" s="141"/>
      <c r="FC28" s="142"/>
      <c r="FD28" s="792"/>
      <c r="FE28" s="792"/>
      <c r="FF28" s="143"/>
      <c r="FG28" s="277"/>
      <c r="FH28" s="144"/>
      <c r="FI28" s="272">
        <f>FI26-FC28</f>
        <v>30521.33</v>
      </c>
      <c r="FJ28" s="12"/>
      <c r="FQ28" s="39"/>
      <c r="FR28" s="40"/>
      <c r="FS28" s="40"/>
      <c r="GB28" s="39"/>
      <c r="GC28" s="40"/>
      <c r="GD28" s="40"/>
      <c r="GM28" s="39"/>
      <c r="GN28" s="40"/>
      <c r="GO28" s="40"/>
      <c r="GX28" s="39"/>
      <c r="GY28" s="40"/>
      <c r="GZ28" s="40"/>
      <c r="HI28" s="39"/>
      <c r="HJ28" s="40"/>
      <c r="HK28" s="40"/>
      <c r="HT28" s="39"/>
      <c r="HU28" s="40"/>
      <c r="HV28" s="40"/>
      <c r="IE28" s="39"/>
      <c r="IF28" s="40"/>
      <c r="IG28" s="40"/>
      <c r="IP28" s="39"/>
      <c r="IQ28" s="40"/>
      <c r="IR28" s="40"/>
    </row>
    <row r="29" spans="1:252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8"/>
      <c r="BC29" s="41"/>
      <c r="BD29" s="278"/>
      <c r="BE29" s="43"/>
      <c r="BF29" s="10"/>
      <c r="BG29" s="12"/>
      <c r="BI29" s="12"/>
      <c r="BJ29" s="7"/>
      <c r="BK29" s="8"/>
      <c r="BL29" s="8"/>
      <c r="BM29" s="8"/>
      <c r="BN29" s="41"/>
      <c r="BO29" s="45"/>
      <c r="BP29" s="43"/>
      <c r="BQ29" s="8"/>
      <c r="BR29" s="12"/>
      <c r="BT29" s="12"/>
      <c r="BU29" s="7"/>
      <c r="BV29" s="8"/>
      <c r="BW29" s="8"/>
      <c r="BX29" s="8"/>
      <c r="BY29" s="8"/>
      <c r="BZ29" s="41"/>
      <c r="CA29" s="278"/>
      <c r="CB29" s="43"/>
      <c r="CC29" s="10"/>
      <c r="CD29" s="12"/>
      <c r="CF29" s="12"/>
      <c r="CG29" s="7"/>
      <c r="CH29" s="8"/>
      <c r="CI29" s="8"/>
      <c r="CJ29" s="8"/>
      <c r="CK29" s="8"/>
      <c r="CL29" s="41"/>
      <c r="CM29" s="278"/>
      <c r="CN29" s="43"/>
      <c r="CO29" s="10"/>
      <c r="CP29" s="12"/>
      <c r="CR29" s="12"/>
      <c r="CS29" s="7"/>
      <c r="CT29" s="8"/>
      <c r="CU29" s="8"/>
      <c r="CV29" s="8"/>
      <c r="CW29" s="8"/>
      <c r="CX29" s="41"/>
      <c r="CY29" s="278"/>
      <c r="CZ29" s="43"/>
      <c r="DA29" s="10"/>
      <c r="DB29" s="12"/>
      <c r="DD29" s="12"/>
      <c r="DE29" s="7"/>
      <c r="DF29" s="8"/>
      <c r="DG29" s="8"/>
      <c r="DH29" s="8"/>
      <c r="DI29" s="8"/>
      <c r="DJ29" s="41"/>
      <c r="DK29" s="278"/>
      <c r="DL29" s="43"/>
      <c r="DM29" s="10"/>
      <c r="DN29" s="12"/>
      <c r="DP29" s="12"/>
      <c r="DQ29" s="7"/>
      <c r="DR29" s="8"/>
      <c r="DS29" s="8"/>
      <c r="DT29" s="8"/>
      <c r="DU29" s="8"/>
      <c r="DV29" s="41"/>
      <c r="DW29" s="278"/>
      <c r="DX29" s="43"/>
      <c r="DY29" s="10"/>
      <c r="DZ29" s="12"/>
      <c r="EB29" s="12"/>
      <c r="EC29" s="7"/>
      <c r="ED29" s="8"/>
      <c r="EE29" s="8"/>
      <c r="EF29" s="8"/>
      <c r="EG29" s="8"/>
      <c r="EH29" s="41"/>
      <c r="EI29" s="278"/>
      <c r="EJ29" s="43"/>
      <c r="EK29" s="10"/>
      <c r="EL29" s="12"/>
      <c r="EN29" s="12"/>
      <c r="EO29" s="7"/>
      <c r="EP29" s="8"/>
      <c r="EQ29" s="8"/>
      <c r="ER29" s="8"/>
      <c r="ES29" s="8"/>
      <c r="ET29" s="41"/>
      <c r="EU29" s="278"/>
      <c r="EV29" s="43"/>
      <c r="EW29" s="10"/>
      <c r="EX29" s="12"/>
      <c r="EZ29" s="12"/>
      <c r="FA29" s="7"/>
      <c r="FB29" s="8"/>
      <c r="FC29" s="8"/>
      <c r="FD29" s="8"/>
      <c r="FE29" s="8"/>
      <c r="FF29" s="41"/>
      <c r="FG29" s="278"/>
      <c r="FH29" s="43"/>
      <c r="FI29" s="10"/>
      <c r="FJ29" s="12"/>
      <c r="FQ29" s="39"/>
      <c r="FR29" s="40"/>
      <c r="FS29" s="40"/>
      <c r="GB29" s="39"/>
      <c r="GC29" s="40"/>
      <c r="GD29" s="40"/>
      <c r="GM29" s="39"/>
      <c r="GN29" s="40"/>
      <c r="GO29" s="40"/>
      <c r="GX29" s="39"/>
      <c r="GY29" s="40"/>
      <c r="GZ29" s="40"/>
      <c r="HI29" s="39"/>
      <c r="HJ29" s="40"/>
      <c r="HK29" s="40"/>
      <c r="HT29" s="39"/>
      <c r="HU29" s="40"/>
      <c r="HV29" s="40"/>
      <c r="IE29" s="39"/>
      <c r="IF29" s="40"/>
      <c r="IG29" s="40"/>
      <c r="IP29" s="39"/>
      <c r="IQ29" s="40"/>
      <c r="IR29" s="40"/>
    </row>
    <row r="30" spans="1:252" s="4" customFormat="1" ht="15.6" x14ac:dyDescent="0.3">
      <c r="A30" s="12"/>
      <c r="B30" s="145">
        <v>45631</v>
      </c>
      <c r="C30" s="141"/>
      <c r="D30" s="142"/>
      <c r="E30" s="792"/>
      <c r="F30" s="792"/>
      <c r="G30" s="143"/>
      <c r="H30" s="277"/>
      <c r="I30" s="144"/>
      <c r="J30" s="272">
        <f>J28-D30</f>
        <v>30521.33</v>
      </c>
      <c r="K30" s="12"/>
      <c r="M30" s="12"/>
      <c r="N30" s="145">
        <v>45631</v>
      </c>
      <c r="O30" s="141"/>
      <c r="P30" s="142"/>
      <c r="Q30" s="792"/>
      <c r="R30" s="792"/>
      <c r="S30" s="143"/>
      <c r="T30" s="277"/>
      <c r="U30" s="144"/>
      <c r="V30" s="272">
        <f>V28-P30</f>
        <v>30521.33</v>
      </c>
      <c r="W30" s="12"/>
      <c r="Y30" s="12"/>
      <c r="Z30" s="145">
        <v>45601</v>
      </c>
      <c r="AA30" s="141"/>
      <c r="AB30" s="142"/>
      <c r="AC30" s="792"/>
      <c r="AD30" s="792"/>
      <c r="AE30" s="143"/>
      <c r="AF30" s="277"/>
      <c r="AG30" s="144"/>
      <c r="AH30" s="272">
        <f>AH28-AB30</f>
        <v>37347.660000000003</v>
      </c>
      <c r="AI30" s="12"/>
      <c r="AK30" s="12"/>
      <c r="AL30" s="145">
        <v>45631</v>
      </c>
      <c r="AM30" s="141"/>
      <c r="AN30" s="142"/>
      <c r="AO30" s="792"/>
      <c r="AP30" s="792"/>
      <c r="AQ30" s="143"/>
      <c r="AR30" s="277"/>
      <c r="AS30" s="144"/>
      <c r="AT30" s="272">
        <f>AT28-AN30</f>
        <v>-5.9999999997671694E-2</v>
      </c>
      <c r="AU30" s="12"/>
      <c r="AW30" s="12"/>
      <c r="AX30" s="145">
        <v>45631</v>
      </c>
      <c r="AY30" s="141"/>
      <c r="AZ30" s="142"/>
      <c r="BA30" s="792"/>
      <c r="BB30" s="792"/>
      <c r="BC30" s="143"/>
      <c r="BD30" s="277"/>
      <c r="BE30" s="144"/>
      <c r="BF30" s="272">
        <f>BF28-AZ30</f>
        <v>0</v>
      </c>
      <c r="BG30" s="12"/>
      <c r="BI30" s="12"/>
      <c r="BJ30" s="44">
        <v>44931</v>
      </c>
      <c r="BK30" s="34"/>
      <c r="BL30" s="35"/>
      <c r="BM30" s="35"/>
      <c r="BN30" s="21"/>
      <c r="BO30" s="46"/>
      <c r="BP30" s="36"/>
      <c r="BQ30" s="37">
        <f>BQ28-BL30</f>
        <v>3011.0000000000036</v>
      </c>
      <c r="BR30" s="12"/>
      <c r="BT30" s="12"/>
      <c r="BU30" s="145">
        <v>45601</v>
      </c>
      <c r="BV30" s="141"/>
      <c r="BW30" s="142"/>
      <c r="BX30" s="792"/>
      <c r="BY30" s="792"/>
      <c r="BZ30" s="143"/>
      <c r="CA30" s="277"/>
      <c r="CB30" s="144"/>
      <c r="CC30" s="272">
        <f>CC28-BW30</f>
        <v>44952.659999999996</v>
      </c>
      <c r="CD30" s="12"/>
      <c r="CF30" s="12"/>
      <c r="CG30" s="145">
        <v>45631</v>
      </c>
      <c r="CH30" s="141"/>
      <c r="CI30" s="142"/>
      <c r="CJ30" s="792"/>
      <c r="CK30" s="792"/>
      <c r="CL30" s="143"/>
      <c r="CM30" s="277"/>
      <c r="CN30" s="144"/>
      <c r="CO30" s="272">
        <f>CO28-CI30</f>
        <v>27521.33</v>
      </c>
      <c r="CP30" s="12"/>
      <c r="CR30" s="12"/>
      <c r="CS30" s="145">
        <v>45631</v>
      </c>
      <c r="CT30" s="141"/>
      <c r="CU30" s="142"/>
      <c r="CV30" s="792"/>
      <c r="CW30" s="792"/>
      <c r="CX30" s="143"/>
      <c r="CY30" s="277"/>
      <c r="CZ30" s="144"/>
      <c r="DA30" s="272">
        <f>DA28-CU30</f>
        <v>24521.33</v>
      </c>
      <c r="DB30" s="12"/>
      <c r="DD30" s="12"/>
      <c r="DE30" s="145">
        <v>45631</v>
      </c>
      <c r="DF30" s="141"/>
      <c r="DG30" s="142"/>
      <c r="DH30" s="792"/>
      <c r="DI30" s="792"/>
      <c r="DJ30" s="143"/>
      <c r="DK30" s="277"/>
      <c r="DL30" s="144"/>
      <c r="DM30" s="272">
        <f>DM28-DG30</f>
        <v>30521.33</v>
      </c>
      <c r="DN30" s="12"/>
      <c r="DP30" s="12"/>
      <c r="DQ30" s="145">
        <v>45631</v>
      </c>
      <c r="DR30" s="141"/>
      <c r="DS30" s="142"/>
      <c r="DT30" s="792"/>
      <c r="DU30" s="792"/>
      <c r="DV30" s="143"/>
      <c r="DW30" s="277"/>
      <c r="DX30" s="144"/>
      <c r="DY30" s="272">
        <f>DY28-DS30</f>
        <v>30521.33</v>
      </c>
      <c r="DZ30" s="12"/>
      <c r="EB30" s="12"/>
      <c r="EC30" s="145">
        <v>45631</v>
      </c>
      <c r="ED30" s="141"/>
      <c r="EE30" s="142"/>
      <c r="EF30" s="792"/>
      <c r="EG30" s="792"/>
      <c r="EH30" s="143"/>
      <c r="EI30" s="277"/>
      <c r="EJ30" s="144"/>
      <c r="EK30" s="272">
        <f>EK28-EE30</f>
        <v>34760.33</v>
      </c>
      <c r="EL30" s="12"/>
      <c r="EN30" s="12"/>
      <c r="EO30" s="145">
        <v>45631</v>
      </c>
      <c r="EP30" s="141"/>
      <c r="EQ30" s="142"/>
      <c r="ER30" s="792"/>
      <c r="ES30" s="792"/>
      <c r="ET30" s="143"/>
      <c r="EU30" s="277"/>
      <c r="EV30" s="144"/>
      <c r="EW30" s="272">
        <f>EW28-EQ30</f>
        <v>30521.33</v>
      </c>
      <c r="EX30" s="12"/>
      <c r="EZ30" s="12"/>
      <c r="FA30" s="145">
        <v>45631</v>
      </c>
      <c r="FB30" s="141"/>
      <c r="FC30" s="142"/>
      <c r="FD30" s="792"/>
      <c r="FE30" s="792"/>
      <c r="FF30" s="143"/>
      <c r="FG30" s="277"/>
      <c r="FH30" s="144"/>
      <c r="FI30" s="272">
        <f>FI28-FC30</f>
        <v>30521.33</v>
      </c>
      <c r="FJ30" s="12"/>
      <c r="FQ30" s="39"/>
      <c r="FR30" s="40"/>
      <c r="FS30" s="40"/>
      <c r="GB30" s="39"/>
      <c r="GC30" s="40"/>
      <c r="GD30" s="40"/>
      <c r="GM30" s="39"/>
      <c r="GN30" s="40"/>
      <c r="GO30" s="40"/>
      <c r="GX30" s="39"/>
      <c r="GY30" s="40"/>
      <c r="GZ30" s="40"/>
      <c r="HI30" s="39"/>
      <c r="HJ30" s="40"/>
      <c r="HK30" s="40"/>
      <c r="HT30" s="39"/>
      <c r="HU30" s="40"/>
      <c r="HV30" s="40"/>
      <c r="IE30" s="39"/>
      <c r="IF30" s="40"/>
      <c r="IG30" s="40"/>
      <c r="IP30" s="39"/>
      <c r="IQ30" s="40"/>
      <c r="IR30" s="40"/>
    </row>
    <row r="31" spans="1:252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8"/>
      <c r="BC31" s="41"/>
      <c r="BD31" s="278"/>
      <c r="BE31" s="43"/>
      <c r="BF31" s="10"/>
      <c r="BG31" s="12"/>
      <c r="BI31" s="12"/>
      <c r="BJ31" s="7"/>
      <c r="BK31" s="8"/>
      <c r="BL31" s="8"/>
      <c r="BM31" s="8"/>
      <c r="BN31" s="41"/>
      <c r="BO31" s="45"/>
      <c r="BP31" s="43"/>
      <c r="BQ31" s="8"/>
      <c r="BR31" s="12"/>
      <c r="BT31" s="12"/>
      <c r="BU31" s="7"/>
      <c r="BV31" s="8"/>
      <c r="BW31" s="8"/>
      <c r="BX31" s="8"/>
      <c r="BY31" s="8"/>
      <c r="BZ31" s="41"/>
      <c r="CA31" s="278"/>
      <c r="CB31" s="43"/>
      <c r="CC31" s="10"/>
      <c r="CD31" s="12"/>
      <c r="CF31" s="12"/>
      <c r="CG31" s="7"/>
      <c r="CH31" s="8"/>
      <c r="CI31" s="8"/>
      <c r="CJ31" s="8"/>
      <c r="CK31" s="8"/>
      <c r="CL31" s="41"/>
      <c r="CM31" s="278"/>
      <c r="CN31" s="43"/>
      <c r="CO31" s="10"/>
      <c r="CP31" s="12"/>
      <c r="CR31" s="12"/>
      <c r="CS31" s="7"/>
      <c r="CT31" s="8"/>
      <c r="CU31" s="8"/>
      <c r="CV31" s="8"/>
      <c r="CW31" s="8"/>
      <c r="CX31" s="41"/>
      <c r="CY31" s="278"/>
      <c r="CZ31" s="43"/>
      <c r="DA31" s="10"/>
      <c r="DB31" s="12"/>
      <c r="DD31" s="12"/>
      <c r="DE31" s="7"/>
      <c r="DF31" s="8"/>
      <c r="DG31" s="8"/>
      <c r="DH31" s="8"/>
      <c r="DI31" s="8"/>
      <c r="DJ31" s="41"/>
      <c r="DK31" s="278"/>
      <c r="DL31" s="43"/>
      <c r="DM31" s="10"/>
      <c r="DN31" s="12"/>
      <c r="DP31" s="12"/>
      <c r="DQ31" s="7"/>
      <c r="DR31" s="8"/>
      <c r="DS31" s="8"/>
      <c r="DT31" s="8"/>
      <c r="DU31" s="8"/>
      <c r="DV31" s="41"/>
      <c r="DW31" s="278"/>
      <c r="DX31" s="43"/>
      <c r="DY31" s="10"/>
      <c r="DZ31" s="12"/>
      <c r="EB31" s="12"/>
      <c r="EC31" s="7"/>
      <c r="ED31" s="8"/>
      <c r="EE31" s="8"/>
      <c r="EF31" s="8"/>
      <c r="EG31" s="8"/>
      <c r="EH31" s="41"/>
      <c r="EI31" s="278"/>
      <c r="EJ31" s="43"/>
      <c r="EK31" s="10"/>
      <c r="EL31" s="12"/>
      <c r="EN31" s="12"/>
      <c r="EO31" s="7"/>
      <c r="EP31" s="8"/>
      <c r="EQ31" s="8"/>
      <c r="ER31" s="8"/>
      <c r="ES31" s="8"/>
      <c r="ET31" s="41"/>
      <c r="EU31" s="278"/>
      <c r="EV31" s="43"/>
      <c r="EW31" s="10"/>
      <c r="EX31" s="12"/>
      <c r="EZ31" s="12"/>
      <c r="FA31" s="7"/>
      <c r="FB31" s="8"/>
      <c r="FC31" s="8"/>
      <c r="FD31" s="8"/>
      <c r="FE31" s="8"/>
      <c r="FF31" s="41"/>
      <c r="FG31" s="278"/>
      <c r="FH31" s="43"/>
      <c r="FI31" s="10"/>
      <c r="FJ31" s="12"/>
      <c r="FQ31" s="39"/>
      <c r="FR31" s="40"/>
      <c r="FS31" s="40"/>
      <c r="GB31" s="39"/>
      <c r="GC31" s="40"/>
      <c r="GD31" s="40"/>
      <c r="GM31" s="39"/>
      <c r="GN31" s="40"/>
      <c r="GO31" s="40"/>
      <c r="GX31" s="39"/>
      <c r="GY31" s="40"/>
      <c r="GZ31" s="40"/>
      <c r="HI31" s="39"/>
      <c r="HJ31" s="40"/>
      <c r="HK31" s="40"/>
      <c r="HT31" s="39"/>
      <c r="HU31" s="40"/>
      <c r="HV31" s="40"/>
      <c r="IE31" s="39"/>
      <c r="IF31" s="40"/>
      <c r="IG31" s="40"/>
      <c r="IP31" s="39"/>
      <c r="IQ31" s="40"/>
      <c r="IR31" s="40"/>
    </row>
    <row r="32" spans="1:252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30521.33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30521.33</v>
      </c>
      <c r="W32" s="12"/>
      <c r="Y32" s="12"/>
      <c r="Z32" s="145">
        <v>45631</v>
      </c>
      <c r="AA32" s="141"/>
      <c r="AB32" s="142"/>
      <c r="AC32" s="142"/>
      <c r="AD32" s="142"/>
      <c r="AE32" s="143"/>
      <c r="AF32" s="277"/>
      <c r="AG32" s="144"/>
      <c r="AH32" s="272">
        <f>AH30-AB32</f>
        <v>37347.660000000003</v>
      </c>
      <c r="AI32" s="12"/>
      <c r="AK32" s="12"/>
      <c r="AL32" s="145">
        <v>45662</v>
      </c>
      <c r="AM32" s="141"/>
      <c r="AN32" s="142"/>
      <c r="AO32" s="142"/>
      <c r="AP32" s="142"/>
      <c r="AQ32" s="143"/>
      <c r="AR32" s="277"/>
      <c r="AS32" s="144"/>
      <c r="AT32" s="272">
        <f>AT30-AN32</f>
        <v>-5.9999999997671694E-2</v>
      </c>
      <c r="AU32" s="12"/>
      <c r="AW32" s="12"/>
      <c r="AX32" s="145">
        <v>45662</v>
      </c>
      <c r="AY32" s="141"/>
      <c r="AZ32" s="142"/>
      <c r="BA32" s="142"/>
      <c r="BB32" s="142"/>
      <c r="BC32" s="143"/>
      <c r="BD32" s="277"/>
      <c r="BE32" s="144"/>
      <c r="BF32" s="272">
        <f>BF30-AZ32</f>
        <v>0</v>
      </c>
      <c r="BG32" s="12"/>
      <c r="BI32" s="12"/>
      <c r="BJ32" s="44">
        <v>44962</v>
      </c>
      <c r="BK32" s="34"/>
      <c r="BL32" s="35"/>
      <c r="BM32" s="35"/>
      <c r="BN32" s="21"/>
      <c r="BO32" s="19"/>
      <c r="BP32" s="36"/>
      <c r="BQ32" s="37">
        <f>BQ30-BL32</f>
        <v>3011.0000000000036</v>
      </c>
      <c r="BR32" s="12"/>
      <c r="BT32" s="12"/>
      <c r="BU32" s="145">
        <v>45631</v>
      </c>
      <c r="BV32" s="141"/>
      <c r="BW32" s="142"/>
      <c r="BX32" s="142"/>
      <c r="BY32" s="142"/>
      <c r="BZ32" s="143"/>
      <c r="CA32" s="277"/>
      <c r="CB32" s="144"/>
      <c r="CC32" s="272">
        <f>CC30-BW32</f>
        <v>44952.659999999996</v>
      </c>
      <c r="CD32" s="12"/>
      <c r="CF32" s="12"/>
      <c r="CG32" s="145">
        <v>45662</v>
      </c>
      <c r="CH32" s="141"/>
      <c r="CI32" s="142"/>
      <c r="CJ32" s="142"/>
      <c r="CK32" s="142"/>
      <c r="CL32" s="143"/>
      <c r="CM32" s="277"/>
      <c r="CN32" s="144"/>
      <c r="CO32" s="272">
        <f>CO30-CI32</f>
        <v>27521.33</v>
      </c>
      <c r="CP32" s="12"/>
      <c r="CR32" s="12"/>
      <c r="CS32" s="145">
        <v>45662</v>
      </c>
      <c r="CT32" s="141"/>
      <c r="CU32" s="142"/>
      <c r="CV32" s="142"/>
      <c r="CW32" s="142"/>
      <c r="CX32" s="143"/>
      <c r="CY32" s="277"/>
      <c r="CZ32" s="144"/>
      <c r="DA32" s="272">
        <f>DA30-CU32</f>
        <v>24521.33</v>
      </c>
      <c r="DB32" s="12"/>
      <c r="DD32" s="12"/>
      <c r="DE32" s="145">
        <v>45662</v>
      </c>
      <c r="DF32" s="141"/>
      <c r="DG32" s="142"/>
      <c r="DH32" s="142"/>
      <c r="DI32" s="142"/>
      <c r="DJ32" s="143"/>
      <c r="DK32" s="277"/>
      <c r="DL32" s="144"/>
      <c r="DM32" s="272">
        <f>DM30-DG32</f>
        <v>30521.33</v>
      </c>
      <c r="DN32" s="12"/>
      <c r="DP32" s="12"/>
      <c r="DQ32" s="145">
        <v>45662</v>
      </c>
      <c r="DR32" s="141"/>
      <c r="DS32" s="142"/>
      <c r="DT32" s="142"/>
      <c r="DU32" s="142"/>
      <c r="DV32" s="143"/>
      <c r="DW32" s="277"/>
      <c r="DX32" s="144"/>
      <c r="DY32" s="272">
        <f>DY30-DS32</f>
        <v>30521.33</v>
      </c>
      <c r="DZ32" s="12"/>
      <c r="EB32" s="12"/>
      <c r="EC32" s="145">
        <v>45662</v>
      </c>
      <c r="ED32" s="141"/>
      <c r="EE32" s="142"/>
      <c r="EF32" s="142"/>
      <c r="EG32" s="142"/>
      <c r="EH32" s="143"/>
      <c r="EI32" s="277"/>
      <c r="EJ32" s="144"/>
      <c r="EK32" s="272">
        <f>EK30-EE32</f>
        <v>34760.33</v>
      </c>
      <c r="EL32" s="12"/>
      <c r="EN32" s="12"/>
      <c r="EO32" s="145">
        <v>45662</v>
      </c>
      <c r="EP32" s="141"/>
      <c r="EQ32" s="142"/>
      <c r="ER32" s="142"/>
      <c r="ES32" s="142"/>
      <c r="ET32" s="143"/>
      <c r="EU32" s="277"/>
      <c r="EV32" s="144"/>
      <c r="EW32" s="272">
        <f>EW30-EQ32</f>
        <v>30521.33</v>
      </c>
      <c r="EX32" s="12"/>
      <c r="EZ32" s="12"/>
      <c r="FA32" s="145">
        <v>45662</v>
      </c>
      <c r="FB32" s="141"/>
      <c r="FC32" s="142"/>
      <c r="FD32" s="142"/>
      <c r="FE32" s="142"/>
      <c r="FF32" s="143"/>
      <c r="FG32" s="277"/>
      <c r="FH32" s="144"/>
      <c r="FI32" s="272">
        <f>FI30-FC32</f>
        <v>30521.33</v>
      </c>
      <c r="FJ32" s="12"/>
      <c r="FQ32" s="39"/>
      <c r="FR32" s="40"/>
      <c r="FS32" s="40"/>
      <c r="GB32" s="39"/>
      <c r="GC32" s="40"/>
      <c r="GD32" s="40"/>
      <c r="GM32" s="39"/>
      <c r="GN32" s="40"/>
      <c r="GO32" s="40"/>
      <c r="GX32" s="39"/>
      <c r="GY32" s="40"/>
      <c r="GZ32" s="40"/>
      <c r="HI32" s="39"/>
      <c r="HJ32" s="40"/>
      <c r="HK32" s="40"/>
      <c r="HT32" s="39"/>
      <c r="HU32" s="40"/>
      <c r="HV32" s="40"/>
      <c r="IE32" s="39"/>
      <c r="IF32" s="40"/>
      <c r="IG32" s="40"/>
      <c r="IP32" s="39"/>
      <c r="IQ32" s="40"/>
      <c r="IR32" s="40"/>
    </row>
    <row r="33" spans="1:252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8"/>
      <c r="BC33" s="41"/>
      <c r="BD33" s="278"/>
      <c r="BE33" s="43"/>
      <c r="BF33" s="10"/>
      <c r="BG33" s="12"/>
      <c r="BI33" s="12"/>
      <c r="BJ33" s="7"/>
      <c r="BK33" s="8"/>
      <c r="BL33" s="8"/>
      <c r="BM33" s="8"/>
      <c r="BN33" s="41"/>
      <c r="BO33" s="45"/>
      <c r="BP33" s="43"/>
      <c r="BQ33" s="8"/>
      <c r="BR33" s="12"/>
      <c r="BT33" s="12"/>
      <c r="BU33" s="7"/>
      <c r="BV33" s="8"/>
      <c r="BW33" s="8"/>
      <c r="BX33" s="8"/>
      <c r="BY33" s="8"/>
      <c r="BZ33" s="41"/>
      <c r="CA33" s="278"/>
      <c r="CB33" s="43"/>
      <c r="CC33" s="10"/>
      <c r="CD33" s="12"/>
      <c r="CF33" s="12"/>
      <c r="CG33" s="7"/>
      <c r="CH33" s="8"/>
      <c r="CI33" s="8"/>
      <c r="CJ33" s="8"/>
      <c r="CK33" s="8"/>
      <c r="CL33" s="41"/>
      <c r="CM33" s="278"/>
      <c r="CN33" s="43"/>
      <c r="CO33" s="10"/>
      <c r="CP33" s="12"/>
      <c r="CR33" s="12"/>
      <c r="CS33" s="7"/>
      <c r="CT33" s="8"/>
      <c r="CU33" s="8"/>
      <c r="CV33" s="8"/>
      <c r="CW33" s="8"/>
      <c r="CX33" s="41"/>
      <c r="CY33" s="278"/>
      <c r="CZ33" s="43"/>
      <c r="DA33" s="10"/>
      <c r="DB33" s="12"/>
      <c r="DD33" s="12"/>
      <c r="DE33" s="7"/>
      <c r="DF33" s="8"/>
      <c r="DG33" s="8"/>
      <c r="DH33" s="8"/>
      <c r="DI33" s="8"/>
      <c r="DJ33" s="41"/>
      <c r="DK33" s="278"/>
      <c r="DL33" s="43"/>
      <c r="DM33" s="10"/>
      <c r="DN33" s="12"/>
      <c r="DP33" s="12"/>
      <c r="DQ33" s="7"/>
      <c r="DR33" s="8"/>
      <c r="DS33" s="8"/>
      <c r="DT33" s="8"/>
      <c r="DU33" s="8"/>
      <c r="DV33" s="41"/>
      <c r="DW33" s="278"/>
      <c r="DX33" s="43"/>
      <c r="DY33" s="10"/>
      <c r="DZ33" s="12"/>
      <c r="EB33" s="12"/>
      <c r="EC33" s="7"/>
      <c r="ED33" s="8"/>
      <c r="EE33" s="8"/>
      <c r="EF33" s="8"/>
      <c r="EG33" s="8"/>
      <c r="EH33" s="41"/>
      <c r="EI33" s="278"/>
      <c r="EJ33" s="43"/>
      <c r="EK33" s="10"/>
      <c r="EL33" s="12"/>
      <c r="EN33" s="12"/>
      <c r="EO33" s="7"/>
      <c r="EP33" s="8"/>
      <c r="EQ33" s="8"/>
      <c r="ER33" s="8"/>
      <c r="ES33" s="8"/>
      <c r="ET33" s="41"/>
      <c r="EU33" s="278"/>
      <c r="EV33" s="43"/>
      <c r="EW33" s="10"/>
      <c r="EX33" s="12"/>
      <c r="EZ33" s="12"/>
      <c r="FA33" s="7"/>
      <c r="FB33" s="8"/>
      <c r="FC33" s="8"/>
      <c r="FD33" s="8"/>
      <c r="FE33" s="8"/>
      <c r="FF33" s="41"/>
      <c r="FG33" s="278"/>
      <c r="FH33" s="43"/>
      <c r="FI33" s="10"/>
      <c r="FJ33" s="12"/>
      <c r="FQ33" s="39"/>
      <c r="FR33" s="40"/>
      <c r="FS33" s="40"/>
      <c r="GB33" s="39"/>
      <c r="GC33" s="40"/>
      <c r="GD33" s="40"/>
      <c r="GM33" s="39"/>
      <c r="GN33" s="40"/>
      <c r="GO33" s="40"/>
      <c r="GX33" s="39"/>
      <c r="GY33" s="40"/>
      <c r="GZ33" s="40"/>
      <c r="HI33" s="39"/>
      <c r="HJ33" s="40"/>
      <c r="HK33" s="40"/>
      <c r="HT33" s="39"/>
      <c r="HU33" s="40"/>
      <c r="HV33" s="40"/>
      <c r="IE33" s="39"/>
      <c r="IF33" s="40"/>
      <c r="IG33" s="40"/>
      <c r="IP33" s="39"/>
      <c r="IQ33" s="40"/>
      <c r="IR33" s="40"/>
    </row>
    <row r="34" spans="1:252" s="4" customFormat="1" ht="15.6" x14ac:dyDescent="0.3">
      <c r="A34" s="12"/>
      <c r="B34" s="145">
        <v>45693</v>
      </c>
      <c r="C34" s="141"/>
      <c r="D34" s="142"/>
      <c r="E34" s="792"/>
      <c r="F34" s="792"/>
      <c r="G34" s="143"/>
      <c r="H34" s="277"/>
      <c r="I34" s="144"/>
      <c r="J34" s="272">
        <f>J32-D34</f>
        <v>30521.33</v>
      </c>
      <c r="K34" s="12"/>
      <c r="M34" s="12"/>
      <c r="N34" s="145">
        <v>45693</v>
      </c>
      <c r="O34" s="141"/>
      <c r="P34" s="142"/>
      <c r="Q34" s="792"/>
      <c r="R34" s="792"/>
      <c r="S34" s="143"/>
      <c r="T34" s="277"/>
      <c r="U34" s="144"/>
      <c r="V34" s="272">
        <f>V32-P34</f>
        <v>30521.33</v>
      </c>
      <c r="W34" s="12"/>
      <c r="Y34" s="12"/>
      <c r="Z34" s="145">
        <v>45662</v>
      </c>
      <c r="AA34" s="141"/>
      <c r="AB34" s="142"/>
      <c r="AC34" s="792"/>
      <c r="AD34" s="792"/>
      <c r="AE34" s="143"/>
      <c r="AF34" s="277"/>
      <c r="AG34" s="144"/>
      <c r="AH34" s="272">
        <f>AH32-AB34</f>
        <v>37347.660000000003</v>
      </c>
      <c r="AI34" s="12"/>
      <c r="AK34" s="12"/>
      <c r="AL34" s="145">
        <v>45693</v>
      </c>
      <c r="AM34" s="141"/>
      <c r="AN34" s="142"/>
      <c r="AO34" s="792"/>
      <c r="AP34" s="792"/>
      <c r="AQ34" s="143"/>
      <c r="AR34" s="277"/>
      <c r="AS34" s="144"/>
      <c r="AT34" s="272">
        <f>AT32-AN34</f>
        <v>-5.9999999997671694E-2</v>
      </c>
      <c r="AU34" s="12"/>
      <c r="AW34" s="12"/>
      <c r="AX34" s="145">
        <v>45693</v>
      </c>
      <c r="AY34" s="141"/>
      <c r="AZ34" s="142"/>
      <c r="BA34" s="792"/>
      <c r="BB34" s="792"/>
      <c r="BC34" s="143"/>
      <c r="BD34" s="277"/>
      <c r="BE34" s="144"/>
      <c r="BF34" s="272">
        <f>BF32-AZ34</f>
        <v>0</v>
      </c>
      <c r="BG34" s="12"/>
      <c r="BI34" s="12"/>
      <c r="BJ34" s="44">
        <v>44990</v>
      </c>
      <c r="BK34" s="34"/>
      <c r="BL34" s="35"/>
      <c r="BM34" s="35"/>
      <c r="BN34" s="21"/>
      <c r="BO34" s="19"/>
      <c r="BP34" s="36"/>
      <c r="BQ34" s="37">
        <f>BQ32-BL34</f>
        <v>3011.0000000000036</v>
      </c>
      <c r="BR34" s="12"/>
      <c r="BT34" s="12"/>
      <c r="BU34" s="145">
        <v>45662</v>
      </c>
      <c r="BV34" s="141"/>
      <c r="BW34" s="142"/>
      <c r="BX34" s="792"/>
      <c r="BY34" s="792"/>
      <c r="BZ34" s="143"/>
      <c r="CA34" s="277"/>
      <c r="CB34" s="144"/>
      <c r="CC34" s="272">
        <f>CC32-BW34</f>
        <v>44952.659999999996</v>
      </c>
      <c r="CD34" s="12"/>
      <c r="CF34" s="12"/>
      <c r="CG34" s="145">
        <v>45693</v>
      </c>
      <c r="CH34" s="141"/>
      <c r="CI34" s="142"/>
      <c r="CJ34" s="792"/>
      <c r="CK34" s="792"/>
      <c r="CL34" s="143"/>
      <c r="CM34" s="277"/>
      <c r="CN34" s="144"/>
      <c r="CO34" s="272">
        <f>CO32-CI34</f>
        <v>27521.33</v>
      </c>
      <c r="CP34" s="12"/>
      <c r="CR34" s="12"/>
      <c r="CS34" s="145">
        <v>45693</v>
      </c>
      <c r="CT34" s="141"/>
      <c r="CU34" s="142"/>
      <c r="CV34" s="792"/>
      <c r="CW34" s="792"/>
      <c r="CX34" s="143"/>
      <c r="CY34" s="277"/>
      <c r="CZ34" s="144"/>
      <c r="DA34" s="272">
        <f>DA32-CU34</f>
        <v>24521.33</v>
      </c>
      <c r="DB34" s="12"/>
      <c r="DD34" s="12"/>
      <c r="DE34" s="145">
        <v>45693</v>
      </c>
      <c r="DF34" s="141"/>
      <c r="DG34" s="142"/>
      <c r="DH34" s="792"/>
      <c r="DI34" s="792"/>
      <c r="DJ34" s="143"/>
      <c r="DK34" s="277"/>
      <c r="DL34" s="144"/>
      <c r="DM34" s="272">
        <f>DM32-DG34</f>
        <v>30521.33</v>
      </c>
      <c r="DN34" s="12"/>
      <c r="DP34" s="12"/>
      <c r="DQ34" s="145">
        <v>45693</v>
      </c>
      <c r="DR34" s="141"/>
      <c r="DS34" s="142"/>
      <c r="DT34" s="792"/>
      <c r="DU34" s="792"/>
      <c r="DV34" s="143"/>
      <c r="DW34" s="277"/>
      <c r="DX34" s="144"/>
      <c r="DY34" s="272">
        <f>DY32-DS34</f>
        <v>30521.33</v>
      </c>
      <c r="DZ34" s="12"/>
      <c r="EB34" s="12"/>
      <c r="EC34" s="145">
        <v>45693</v>
      </c>
      <c r="ED34" s="141"/>
      <c r="EE34" s="142"/>
      <c r="EF34" s="792"/>
      <c r="EG34" s="792"/>
      <c r="EH34" s="143"/>
      <c r="EI34" s="277"/>
      <c r="EJ34" s="144"/>
      <c r="EK34" s="272">
        <f>EK32-EE34</f>
        <v>34760.33</v>
      </c>
      <c r="EL34" s="12"/>
      <c r="EN34" s="12"/>
      <c r="EO34" s="145">
        <v>45693</v>
      </c>
      <c r="EP34" s="141"/>
      <c r="EQ34" s="142"/>
      <c r="ER34" s="792"/>
      <c r="ES34" s="792"/>
      <c r="ET34" s="143"/>
      <c r="EU34" s="277"/>
      <c r="EV34" s="144"/>
      <c r="EW34" s="272">
        <f>EW32-EQ34</f>
        <v>30521.33</v>
      </c>
      <c r="EX34" s="12"/>
      <c r="EZ34" s="12"/>
      <c r="FA34" s="145">
        <v>45693</v>
      </c>
      <c r="FB34" s="141"/>
      <c r="FC34" s="142"/>
      <c r="FD34" s="792"/>
      <c r="FE34" s="792"/>
      <c r="FF34" s="143"/>
      <c r="FG34" s="277"/>
      <c r="FH34" s="144"/>
      <c r="FI34" s="272">
        <f>FI32-FC34</f>
        <v>30521.33</v>
      </c>
      <c r="FJ34" s="12"/>
      <c r="FQ34" s="39"/>
      <c r="FR34" s="40"/>
      <c r="FS34" s="40"/>
      <c r="GB34" s="39"/>
      <c r="GC34" s="40"/>
      <c r="GD34" s="40"/>
      <c r="GM34" s="39"/>
      <c r="GN34" s="40"/>
      <c r="GO34" s="40"/>
      <c r="GX34" s="39"/>
      <c r="GY34" s="40"/>
      <c r="GZ34" s="40"/>
      <c r="HI34" s="39"/>
      <c r="HJ34" s="40"/>
      <c r="HK34" s="40"/>
      <c r="HT34" s="39"/>
      <c r="HU34" s="40"/>
      <c r="HV34" s="40"/>
      <c r="IE34" s="39"/>
      <c r="IF34" s="40"/>
      <c r="IG34" s="40"/>
      <c r="IP34" s="39"/>
      <c r="IQ34" s="40"/>
      <c r="IR34" s="40"/>
    </row>
    <row r="35" spans="1:252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8"/>
      <c r="BC35" s="41"/>
      <c r="BD35" s="278"/>
      <c r="BE35" s="43"/>
      <c r="BF35" s="10"/>
      <c r="BG35" s="12"/>
      <c r="BI35" s="12"/>
      <c r="BJ35" s="7"/>
      <c r="BK35" s="8"/>
      <c r="BL35" s="8"/>
      <c r="BM35" s="8"/>
      <c r="BN35" s="41"/>
      <c r="BO35" s="45"/>
      <c r="BP35" s="43"/>
      <c r="BQ35" s="8"/>
      <c r="BR35" s="12"/>
      <c r="BT35" s="12"/>
      <c r="BU35" s="7"/>
      <c r="BV35" s="8"/>
      <c r="BW35" s="8"/>
      <c r="BX35" s="8"/>
      <c r="BY35" s="8"/>
      <c r="BZ35" s="41"/>
      <c r="CA35" s="278"/>
      <c r="CB35" s="43"/>
      <c r="CC35" s="10"/>
      <c r="CD35" s="12"/>
      <c r="CF35" s="12"/>
      <c r="CG35" s="7"/>
      <c r="CH35" s="8"/>
      <c r="CI35" s="8"/>
      <c r="CJ35" s="8"/>
      <c r="CK35" s="8"/>
      <c r="CL35" s="41"/>
      <c r="CM35" s="278"/>
      <c r="CN35" s="43"/>
      <c r="CO35" s="10"/>
      <c r="CP35" s="12"/>
      <c r="CR35" s="12"/>
      <c r="CS35" s="7"/>
      <c r="CT35" s="8"/>
      <c r="CU35" s="8"/>
      <c r="CV35" s="8"/>
      <c r="CW35" s="8"/>
      <c r="CX35" s="41"/>
      <c r="CY35" s="278"/>
      <c r="CZ35" s="43"/>
      <c r="DA35" s="10"/>
      <c r="DB35" s="12"/>
      <c r="DD35" s="12"/>
      <c r="DE35" s="7"/>
      <c r="DF35" s="8"/>
      <c r="DG35" s="8"/>
      <c r="DH35" s="8"/>
      <c r="DI35" s="8"/>
      <c r="DJ35" s="41"/>
      <c r="DK35" s="278"/>
      <c r="DL35" s="43"/>
      <c r="DM35" s="10"/>
      <c r="DN35" s="12"/>
      <c r="DP35" s="12"/>
      <c r="DQ35" s="7"/>
      <c r="DR35" s="8"/>
      <c r="DS35" s="8"/>
      <c r="DT35" s="8"/>
      <c r="DU35" s="8"/>
      <c r="DV35" s="41"/>
      <c r="DW35" s="278"/>
      <c r="DX35" s="43"/>
      <c r="DY35" s="10"/>
      <c r="DZ35" s="12"/>
      <c r="EB35" s="12"/>
      <c r="EC35" s="7"/>
      <c r="ED35" s="8"/>
      <c r="EE35" s="8"/>
      <c r="EF35" s="8"/>
      <c r="EG35" s="8"/>
      <c r="EH35" s="41"/>
      <c r="EI35" s="278"/>
      <c r="EJ35" s="43"/>
      <c r="EK35" s="10"/>
      <c r="EL35" s="12"/>
      <c r="EN35" s="12"/>
      <c r="EO35" s="7"/>
      <c r="EP35" s="8"/>
      <c r="EQ35" s="8"/>
      <c r="ER35" s="8"/>
      <c r="ES35" s="8"/>
      <c r="ET35" s="41"/>
      <c r="EU35" s="278"/>
      <c r="EV35" s="43"/>
      <c r="EW35" s="10"/>
      <c r="EX35" s="12"/>
      <c r="EZ35" s="12"/>
      <c r="FA35" s="7"/>
      <c r="FB35" s="8"/>
      <c r="FC35" s="8"/>
      <c r="FD35" s="8"/>
      <c r="FE35" s="8"/>
      <c r="FF35" s="41"/>
      <c r="FG35" s="278"/>
      <c r="FH35" s="43"/>
      <c r="FI35" s="10"/>
      <c r="FJ35" s="12"/>
      <c r="FQ35" s="39"/>
      <c r="FR35" s="40"/>
      <c r="FS35" s="40"/>
      <c r="GB35" s="39"/>
      <c r="GC35" s="40"/>
      <c r="GD35" s="40"/>
      <c r="GM35" s="39"/>
      <c r="GN35" s="40"/>
      <c r="GO35" s="40"/>
      <c r="GX35" s="39"/>
      <c r="GY35" s="40"/>
      <c r="GZ35" s="40"/>
      <c r="HI35" s="39"/>
      <c r="HJ35" s="40"/>
      <c r="HK35" s="40"/>
      <c r="HT35" s="39"/>
      <c r="HU35" s="40"/>
      <c r="HV35" s="40"/>
      <c r="IE35" s="39"/>
      <c r="IF35" s="40"/>
      <c r="IG35" s="40"/>
      <c r="IP35" s="39"/>
      <c r="IQ35" s="40"/>
      <c r="IR35" s="40"/>
    </row>
    <row r="36" spans="1:252" s="4" customFormat="1" ht="15.6" x14ac:dyDescent="0.3">
      <c r="A36" s="12"/>
      <c r="B36" s="145">
        <v>45721</v>
      </c>
      <c r="C36" s="141"/>
      <c r="D36" s="142"/>
      <c r="E36" s="792"/>
      <c r="F36" s="792"/>
      <c r="G36" s="143"/>
      <c r="H36" s="277"/>
      <c r="I36" s="144"/>
      <c r="J36" s="272">
        <f>J34-D36</f>
        <v>30521.33</v>
      </c>
      <c r="K36" s="12"/>
      <c r="M36" s="12"/>
      <c r="N36" s="145">
        <v>45721</v>
      </c>
      <c r="O36" s="141"/>
      <c r="P36" s="142"/>
      <c r="Q36" s="792"/>
      <c r="R36" s="792"/>
      <c r="S36" s="143"/>
      <c r="T36" s="277"/>
      <c r="U36" s="144"/>
      <c r="V36" s="272">
        <f>V34-P36</f>
        <v>30521.33</v>
      </c>
      <c r="W36" s="12"/>
      <c r="Y36" s="12"/>
      <c r="Z36" s="145">
        <v>45693</v>
      </c>
      <c r="AA36" s="141"/>
      <c r="AB36" s="142"/>
      <c r="AC36" s="792"/>
      <c r="AD36" s="792"/>
      <c r="AE36" s="143"/>
      <c r="AF36" s="277"/>
      <c r="AG36" s="144"/>
      <c r="AH36" s="272">
        <f>AH34-AB36</f>
        <v>37347.660000000003</v>
      </c>
      <c r="AI36" s="12"/>
      <c r="AK36" s="12"/>
      <c r="AL36" s="145">
        <v>45721</v>
      </c>
      <c r="AM36" s="141"/>
      <c r="AN36" s="142"/>
      <c r="AO36" s="792"/>
      <c r="AP36" s="792"/>
      <c r="AQ36" s="143"/>
      <c r="AR36" s="277"/>
      <c r="AS36" s="144"/>
      <c r="AT36" s="272">
        <f>AT34-AN36</f>
        <v>-5.9999999997671694E-2</v>
      </c>
      <c r="AU36" s="12"/>
      <c r="AW36" s="12"/>
      <c r="AX36" s="145">
        <v>45721</v>
      </c>
      <c r="AY36" s="141"/>
      <c r="AZ36" s="142"/>
      <c r="BA36" s="792"/>
      <c r="BB36" s="792"/>
      <c r="BC36" s="143"/>
      <c r="BD36" s="277"/>
      <c r="BE36" s="144"/>
      <c r="BF36" s="272">
        <f>BF34-AZ36</f>
        <v>0</v>
      </c>
      <c r="BG36" s="12"/>
      <c r="BI36" s="12"/>
      <c r="BJ36" s="44">
        <v>45021</v>
      </c>
      <c r="BK36" s="34"/>
      <c r="BL36" s="35"/>
      <c r="BM36" s="35"/>
      <c r="BN36" s="21"/>
      <c r="BO36" s="19"/>
      <c r="BP36" s="36"/>
      <c r="BQ36" s="37">
        <f>BQ34-BL36</f>
        <v>3011.0000000000036</v>
      </c>
      <c r="BR36" s="12"/>
      <c r="BT36" s="12"/>
      <c r="BU36" s="145">
        <v>45693</v>
      </c>
      <c r="BV36" s="141"/>
      <c r="BW36" s="142"/>
      <c r="BX36" s="792"/>
      <c r="BY36" s="792"/>
      <c r="BZ36" s="143"/>
      <c r="CA36" s="277"/>
      <c r="CB36" s="144"/>
      <c r="CC36" s="272">
        <f>CC34-BW36</f>
        <v>44952.659999999996</v>
      </c>
      <c r="CD36" s="12"/>
      <c r="CF36" s="12"/>
      <c r="CG36" s="145">
        <v>45721</v>
      </c>
      <c r="CH36" s="141"/>
      <c r="CI36" s="142"/>
      <c r="CJ36" s="792"/>
      <c r="CK36" s="792"/>
      <c r="CL36" s="143"/>
      <c r="CM36" s="277"/>
      <c r="CN36" s="144"/>
      <c r="CO36" s="272">
        <f>CO34-CI36</f>
        <v>27521.33</v>
      </c>
      <c r="CP36" s="12"/>
      <c r="CR36" s="12"/>
      <c r="CS36" s="145">
        <v>45721</v>
      </c>
      <c r="CT36" s="141"/>
      <c r="CU36" s="142"/>
      <c r="CV36" s="792"/>
      <c r="CW36" s="792"/>
      <c r="CX36" s="143"/>
      <c r="CY36" s="277"/>
      <c r="CZ36" s="144"/>
      <c r="DA36" s="272">
        <f>DA34-CU36</f>
        <v>24521.33</v>
      </c>
      <c r="DB36" s="12"/>
      <c r="DD36" s="12"/>
      <c r="DE36" s="145">
        <v>45721</v>
      </c>
      <c r="DF36" s="141"/>
      <c r="DG36" s="142"/>
      <c r="DH36" s="792"/>
      <c r="DI36" s="792"/>
      <c r="DJ36" s="143"/>
      <c r="DK36" s="277"/>
      <c r="DL36" s="144"/>
      <c r="DM36" s="272">
        <f>DM34-DG36</f>
        <v>30521.33</v>
      </c>
      <c r="DN36" s="12"/>
      <c r="DO36" s="40"/>
      <c r="DP36" s="12"/>
      <c r="DQ36" s="145">
        <v>45721</v>
      </c>
      <c r="DR36" s="141"/>
      <c r="DS36" s="142"/>
      <c r="DT36" s="792"/>
      <c r="DU36" s="792"/>
      <c r="DV36" s="143"/>
      <c r="DW36" s="277"/>
      <c r="DX36" s="144"/>
      <c r="DY36" s="272">
        <f>DY34-DS36</f>
        <v>30521.33</v>
      </c>
      <c r="DZ36" s="12"/>
      <c r="EA36" s="40"/>
      <c r="EB36" s="12"/>
      <c r="EC36" s="145">
        <v>45721</v>
      </c>
      <c r="ED36" s="141"/>
      <c r="EE36" s="142"/>
      <c r="EF36" s="792"/>
      <c r="EG36" s="792"/>
      <c r="EH36" s="143"/>
      <c r="EI36" s="277"/>
      <c r="EJ36" s="144"/>
      <c r="EK36" s="272">
        <f>EK34-EE36</f>
        <v>34760.33</v>
      </c>
      <c r="EL36" s="12"/>
      <c r="EM36" s="40"/>
      <c r="EN36" s="12"/>
      <c r="EO36" s="145">
        <v>45721</v>
      </c>
      <c r="EP36" s="141"/>
      <c r="EQ36" s="142"/>
      <c r="ER36" s="792"/>
      <c r="ES36" s="792"/>
      <c r="ET36" s="143"/>
      <c r="EU36" s="277"/>
      <c r="EV36" s="144"/>
      <c r="EW36" s="272">
        <f>EW34-EQ36</f>
        <v>30521.33</v>
      </c>
      <c r="EX36" s="12"/>
      <c r="EY36" s="40"/>
      <c r="EZ36" s="12"/>
      <c r="FA36" s="145">
        <v>45721</v>
      </c>
      <c r="FB36" s="141"/>
      <c r="FC36" s="142"/>
      <c r="FD36" s="792"/>
      <c r="FE36" s="792"/>
      <c r="FF36" s="143"/>
      <c r="FG36" s="277"/>
      <c r="FH36" s="144"/>
      <c r="FI36" s="272">
        <f>FI34-FC36</f>
        <v>30521.33</v>
      </c>
      <c r="FJ36" s="12"/>
      <c r="FK36" s="40"/>
      <c r="FL36" s="40"/>
      <c r="FM36" s="40"/>
      <c r="FU36" s="39"/>
      <c r="FV36" s="40"/>
      <c r="FW36" s="40"/>
      <c r="GF36" s="39"/>
      <c r="GG36" s="40"/>
      <c r="GH36" s="40"/>
      <c r="GQ36" s="39"/>
      <c r="GR36" s="40"/>
      <c r="GS36" s="40"/>
      <c r="HB36" s="39"/>
      <c r="HC36" s="40"/>
      <c r="HD36" s="40"/>
    </row>
    <row r="37" spans="1:252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8"/>
      <c r="BC37" s="41"/>
      <c r="BD37" s="278"/>
      <c r="BE37" s="43"/>
      <c r="BF37" s="10"/>
      <c r="BG37" s="12"/>
      <c r="BI37" s="12"/>
      <c r="BJ37" s="7"/>
      <c r="BK37" s="8"/>
      <c r="BL37" s="8"/>
      <c r="BM37" s="8"/>
      <c r="BN37" s="41"/>
      <c r="BO37" s="45"/>
      <c r="BP37" s="43"/>
      <c r="BQ37" s="8"/>
      <c r="BR37" s="12"/>
      <c r="BT37" s="12"/>
      <c r="BU37" s="7"/>
      <c r="BV37" s="8"/>
      <c r="BW37" s="8"/>
      <c r="BX37" s="8"/>
      <c r="BY37" s="8"/>
      <c r="BZ37" s="41"/>
      <c r="CA37" s="278"/>
      <c r="CB37" s="43"/>
      <c r="CC37" s="10"/>
      <c r="CD37" s="12"/>
      <c r="CF37" s="12"/>
      <c r="CG37" s="7"/>
      <c r="CH37" s="8"/>
      <c r="CI37" s="8"/>
      <c r="CJ37" s="8"/>
      <c r="CK37" s="8"/>
      <c r="CL37" s="41"/>
      <c r="CM37" s="278"/>
      <c r="CN37" s="43"/>
      <c r="CO37" s="10"/>
      <c r="CP37" s="12"/>
      <c r="CR37" s="12"/>
      <c r="CS37" s="7"/>
      <c r="CT37" s="8"/>
      <c r="CU37" s="8"/>
      <c r="CV37" s="8"/>
      <c r="CW37" s="8"/>
      <c r="CX37" s="41"/>
      <c r="CY37" s="278"/>
      <c r="CZ37" s="43"/>
      <c r="DA37" s="10"/>
      <c r="DB37" s="12"/>
      <c r="DD37" s="12"/>
      <c r="DE37" s="7"/>
      <c r="DF37" s="8"/>
      <c r="DG37" s="8"/>
      <c r="DH37" s="8"/>
      <c r="DI37" s="8"/>
      <c r="DJ37" s="41"/>
      <c r="DK37" s="278"/>
      <c r="DL37" s="43"/>
      <c r="DM37" s="10"/>
      <c r="DN37" s="12"/>
      <c r="DO37" s="40"/>
      <c r="DP37" s="12"/>
      <c r="DQ37" s="7"/>
      <c r="DR37" s="8"/>
      <c r="DS37" s="8"/>
      <c r="DT37" s="8"/>
      <c r="DU37" s="8"/>
      <c r="DV37" s="41"/>
      <c r="DW37" s="278"/>
      <c r="DX37" s="43"/>
      <c r="DY37" s="10"/>
      <c r="DZ37" s="12"/>
      <c r="EA37" s="40"/>
      <c r="EB37" s="12"/>
      <c r="EC37" s="7"/>
      <c r="ED37" s="8"/>
      <c r="EE37" s="8"/>
      <c r="EF37" s="8"/>
      <c r="EG37" s="8"/>
      <c r="EH37" s="41"/>
      <c r="EI37" s="278"/>
      <c r="EJ37" s="43"/>
      <c r="EK37" s="10"/>
      <c r="EL37" s="12"/>
      <c r="EM37" s="40"/>
      <c r="EN37" s="12"/>
      <c r="EO37" s="7"/>
      <c r="EP37" s="8"/>
      <c r="EQ37" s="8"/>
      <c r="ER37" s="8"/>
      <c r="ES37" s="8"/>
      <c r="ET37" s="41"/>
      <c r="EU37" s="278"/>
      <c r="EV37" s="43"/>
      <c r="EW37" s="10"/>
      <c r="EX37" s="12"/>
      <c r="EY37" s="40"/>
      <c r="EZ37" s="12"/>
      <c r="FA37" s="7"/>
      <c r="FB37" s="8"/>
      <c r="FC37" s="8"/>
      <c r="FD37" s="8"/>
      <c r="FE37" s="8"/>
      <c r="FF37" s="41"/>
      <c r="FG37" s="278"/>
      <c r="FH37" s="43"/>
      <c r="FI37" s="10"/>
      <c r="FJ37" s="12"/>
      <c r="FK37" s="40"/>
      <c r="FL37" s="40"/>
      <c r="FM37" s="40"/>
      <c r="FU37" s="39"/>
      <c r="FV37" s="40"/>
      <c r="FW37" s="40"/>
      <c r="GF37" s="39"/>
      <c r="GG37" s="40"/>
      <c r="GH37" s="40"/>
      <c r="GQ37" s="39"/>
      <c r="GR37" s="40"/>
      <c r="GS37" s="40"/>
      <c r="HB37" s="39"/>
      <c r="HC37" s="40"/>
      <c r="HD37" s="40"/>
    </row>
    <row r="38" spans="1:252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30521.33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30521.33</v>
      </c>
      <c r="W38" s="12"/>
      <c r="Y38" s="12"/>
      <c r="Z38" s="145">
        <v>45721</v>
      </c>
      <c r="AA38" s="141"/>
      <c r="AB38" s="142"/>
      <c r="AC38" s="142"/>
      <c r="AD38" s="142"/>
      <c r="AE38" s="143"/>
      <c r="AF38" s="277"/>
      <c r="AG38" s="144"/>
      <c r="AH38" s="272">
        <f>AH36-AB38</f>
        <v>37347.660000000003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-5.9999999997671694E-2</v>
      </c>
      <c r="AU38" s="12"/>
      <c r="AW38" s="12"/>
      <c r="AX38" s="145">
        <v>45752</v>
      </c>
      <c r="AY38" s="141"/>
      <c r="AZ38" s="142"/>
      <c r="BA38" s="142"/>
      <c r="BB38" s="142"/>
      <c r="BC38" s="143"/>
      <c r="BD38" s="277"/>
      <c r="BE38" s="144"/>
      <c r="BF38" s="272">
        <f>BF36-AZ38</f>
        <v>0</v>
      </c>
      <c r="BG38" s="12"/>
      <c r="BI38" s="12"/>
      <c r="BJ38" s="44">
        <v>45051</v>
      </c>
      <c r="BK38" s="34"/>
      <c r="BL38" s="35"/>
      <c r="BM38" s="35"/>
      <c r="BN38" s="21"/>
      <c r="BO38" s="19"/>
      <c r="BP38" s="36"/>
      <c r="BQ38" s="37">
        <f>BQ36-BL38</f>
        <v>3011.0000000000036</v>
      </c>
      <c r="BR38" s="12"/>
      <c r="BT38" s="12"/>
      <c r="BU38" s="145">
        <v>45721</v>
      </c>
      <c r="BV38" s="141"/>
      <c r="BW38" s="142"/>
      <c r="BX38" s="142"/>
      <c r="BY38" s="142"/>
      <c r="BZ38" s="143"/>
      <c r="CA38" s="277"/>
      <c r="CB38" s="144"/>
      <c r="CC38" s="272">
        <f>CC36-BW38</f>
        <v>44952.659999999996</v>
      </c>
      <c r="CD38" s="12"/>
      <c r="CF38" s="12"/>
      <c r="CG38" s="145">
        <v>45752</v>
      </c>
      <c r="CH38" s="141"/>
      <c r="CI38" s="142"/>
      <c r="CJ38" s="142"/>
      <c r="CK38" s="142"/>
      <c r="CL38" s="143"/>
      <c r="CM38" s="277"/>
      <c r="CN38" s="144"/>
      <c r="CO38" s="272">
        <f>CO36-CI38</f>
        <v>27521.33</v>
      </c>
      <c r="CP38" s="12"/>
      <c r="CR38" s="12"/>
      <c r="CS38" s="145">
        <v>45752</v>
      </c>
      <c r="CT38" s="141"/>
      <c r="CU38" s="142"/>
      <c r="CV38" s="142"/>
      <c r="CW38" s="142"/>
      <c r="CX38" s="143"/>
      <c r="CY38" s="277"/>
      <c r="CZ38" s="144"/>
      <c r="DA38" s="272">
        <f>DA36-CU38</f>
        <v>24521.33</v>
      </c>
      <c r="DB38" s="12"/>
      <c r="DD38" s="12"/>
      <c r="DE38" s="145">
        <v>45752</v>
      </c>
      <c r="DF38" s="141"/>
      <c r="DG38" s="142"/>
      <c r="DH38" s="142"/>
      <c r="DI38" s="142"/>
      <c r="DJ38" s="143"/>
      <c r="DK38" s="277"/>
      <c r="DL38" s="144"/>
      <c r="DM38" s="272">
        <f>DM36-DG38</f>
        <v>30521.33</v>
      </c>
      <c r="DN38" s="12"/>
      <c r="DO38" s="40"/>
      <c r="DP38" s="12"/>
      <c r="DQ38" s="145">
        <v>45752</v>
      </c>
      <c r="DR38" s="141"/>
      <c r="DS38" s="142"/>
      <c r="DT38" s="142"/>
      <c r="DU38" s="142"/>
      <c r="DV38" s="143"/>
      <c r="DW38" s="277"/>
      <c r="DX38" s="144"/>
      <c r="DY38" s="272">
        <f>DY36-DS38</f>
        <v>30521.33</v>
      </c>
      <c r="DZ38" s="12"/>
      <c r="EA38" s="40"/>
      <c r="EB38" s="12"/>
      <c r="EC38" s="145">
        <v>45752</v>
      </c>
      <c r="ED38" s="141"/>
      <c r="EE38" s="142"/>
      <c r="EF38" s="142"/>
      <c r="EG38" s="142"/>
      <c r="EH38" s="143"/>
      <c r="EI38" s="277"/>
      <c r="EJ38" s="144"/>
      <c r="EK38" s="272">
        <f>EK36-EE38</f>
        <v>34760.33</v>
      </c>
      <c r="EL38" s="12"/>
      <c r="EM38" s="40"/>
      <c r="EN38" s="12"/>
      <c r="EO38" s="145">
        <v>45752</v>
      </c>
      <c r="EP38" s="141"/>
      <c r="EQ38" s="142"/>
      <c r="ER38" s="142"/>
      <c r="ES38" s="142"/>
      <c r="ET38" s="143"/>
      <c r="EU38" s="277"/>
      <c r="EV38" s="144"/>
      <c r="EW38" s="272">
        <f>EW36-EQ38</f>
        <v>30521.33</v>
      </c>
      <c r="EX38" s="12"/>
      <c r="EY38" s="40"/>
      <c r="EZ38" s="12"/>
      <c r="FA38" s="145">
        <v>45752</v>
      </c>
      <c r="FB38" s="141"/>
      <c r="FC38" s="142"/>
      <c r="FD38" s="142"/>
      <c r="FE38" s="142"/>
      <c r="FF38" s="143"/>
      <c r="FG38" s="277"/>
      <c r="FH38" s="144"/>
      <c r="FI38" s="272">
        <f>FI36-FC38</f>
        <v>30521.33</v>
      </c>
      <c r="FJ38" s="12"/>
      <c r="FK38" s="40"/>
      <c r="FL38" s="40"/>
      <c r="FM38" s="40"/>
      <c r="FU38" s="39"/>
      <c r="FV38" s="40"/>
      <c r="FW38" s="40"/>
      <c r="GF38" s="39"/>
      <c r="GG38" s="40"/>
      <c r="GH38" s="40"/>
      <c r="GQ38" s="39"/>
      <c r="GR38" s="40"/>
      <c r="GS38" s="40"/>
      <c r="HB38" s="39"/>
      <c r="HC38" s="40"/>
      <c r="HD38" s="40"/>
    </row>
    <row r="39" spans="1:252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8"/>
      <c r="BC39" s="41"/>
      <c r="BD39" s="278"/>
      <c r="BE39" s="43"/>
      <c r="BF39" s="10"/>
      <c r="BG39" s="12"/>
      <c r="BI39" s="12"/>
      <c r="BJ39" s="7"/>
      <c r="BK39" s="8"/>
      <c r="BL39" s="8"/>
      <c r="BM39" s="8"/>
      <c r="BN39" s="41"/>
      <c r="BO39" s="45"/>
      <c r="BP39" s="43"/>
      <c r="BQ39" s="8"/>
      <c r="BR39" s="12"/>
      <c r="BT39" s="12"/>
      <c r="BU39" s="7"/>
      <c r="BV39" s="8"/>
      <c r="BW39" s="8"/>
      <c r="BX39" s="8"/>
      <c r="BY39" s="8"/>
      <c r="BZ39" s="41"/>
      <c r="CA39" s="278"/>
      <c r="CB39" s="43"/>
      <c r="CC39" s="10"/>
      <c r="CD39" s="12"/>
      <c r="CF39" s="12"/>
      <c r="CG39" s="7"/>
      <c r="CH39" s="8"/>
      <c r="CI39" s="8"/>
      <c r="CJ39" s="8"/>
      <c r="CK39" s="8"/>
      <c r="CL39" s="41"/>
      <c r="CM39" s="278"/>
      <c r="CN39" s="43"/>
      <c r="CO39" s="10"/>
      <c r="CP39" s="12"/>
      <c r="CR39" s="12"/>
      <c r="CS39" s="7"/>
      <c r="CT39" s="8"/>
      <c r="CU39" s="8"/>
      <c r="CV39" s="8"/>
      <c r="CW39" s="8"/>
      <c r="CX39" s="41"/>
      <c r="CY39" s="278"/>
      <c r="CZ39" s="43"/>
      <c r="DA39" s="10"/>
      <c r="DB39" s="12"/>
      <c r="DD39" s="12"/>
      <c r="DE39" s="7"/>
      <c r="DF39" s="8"/>
      <c r="DG39" s="8"/>
      <c r="DH39" s="8"/>
      <c r="DI39" s="8"/>
      <c r="DJ39" s="41"/>
      <c r="DK39" s="278"/>
      <c r="DL39" s="43"/>
      <c r="DM39" s="10"/>
      <c r="DN39" s="12"/>
      <c r="DP39" s="12"/>
      <c r="DQ39" s="7"/>
      <c r="DR39" s="8"/>
      <c r="DS39" s="8"/>
      <c r="DT39" s="8"/>
      <c r="DU39" s="8"/>
      <c r="DV39" s="41"/>
      <c r="DW39" s="278"/>
      <c r="DX39" s="43"/>
      <c r="DY39" s="10"/>
      <c r="DZ39" s="12"/>
      <c r="EB39" s="12"/>
      <c r="EC39" s="7"/>
      <c r="ED39" s="8"/>
      <c r="EE39" s="8"/>
      <c r="EF39" s="8"/>
      <c r="EG39" s="8"/>
      <c r="EH39" s="41"/>
      <c r="EI39" s="278"/>
      <c r="EJ39" s="43"/>
      <c r="EK39" s="10"/>
      <c r="EL39" s="12"/>
      <c r="EN39" s="12"/>
      <c r="EO39" s="7"/>
      <c r="EP39" s="8"/>
      <c r="EQ39" s="8"/>
      <c r="ER39" s="8"/>
      <c r="ES39" s="8"/>
      <c r="ET39" s="41"/>
      <c r="EU39" s="278"/>
      <c r="EV39" s="43"/>
      <c r="EW39" s="10"/>
      <c r="EX39" s="12"/>
      <c r="EZ39" s="12"/>
      <c r="FA39" s="7"/>
      <c r="FB39" s="8"/>
      <c r="FC39" s="8"/>
      <c r="FD39" s="8"/>
      <c r="FE39" s="8"/>
      <c r="FF39" s="41"/>
      <c r="FG39" s="278"/>
      <c r="FH39" s="43"/>
      <c r="FI39" s="10"/>
      <c r="FJ39" s="12"/>
      <c r="FQ39" s="39"/>
      <c r="FR39" s="40"/>
      <c r="FS39" s="40"/>
    </row>
    <row r="40" spans="1:252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30521.33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30521.33</v>
      </c>
      <c r="W40" s="12"/>
      <c r="Y40" s="12"/>
      <c r="Z40" s="145">
        <v>45752</v>
      </c>
      <c r="AA40" s="146"/>
      <c r="AB40" s="147"/>
      <c r="AC40" s="792"/>
      <c r="AD40" s="792"/>
      <c r="AE40" s="143"/>
      <c r="AF40" s="277"/>
      <c r="AG40" s="144"/>
      <c r="AH40" s="272">
        <f>AH38-AB40</f>
        <v>37347.660000000003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-5.9999999997671694E-2</v>
      </c>
      <c r="AU40" s="12"/>
      <c r="AW40" s="12"/>
      <c r="AX40" s="145"/>
      <c r="AY40" s="146"/>
      <c r="AZ40" s="147"/>
      <c r="BA40" s="792"/>
      <c r="BB40" s="792"/>
      <c r="BC40" s="143"/>
      <c r="BD40" s="277"/>
      <c r="BE40" s="144"/>
      <c r="BF40" s="272">
        <f>BF38-AZ40</f>
        <v>0</v>
      </c>
      <c r="BG40" s="12"/>
      <c r="BI40" s="12"/>
      <c r="BJ40" s="44" t="s">
        <v>22</v>
      </c>
      <c r="BK40" s="123"/>
      <c r="BL40" s="124"/>
      <c r="BM40" s="124"/>
      <c r="BN40" s="21"/>
      <c r="BO40" s="19"/>
      <c r="BP40" s="36"/>
      <c r="BQ40" s="125">
        <f>BQ36-BL40</f>
        <v>3011.0000000000036</v>
      </c>
      <c r="BR40" s="12"/>
      <c r="BT40" s="12"/>
      <c r="BU40" s="145">
        <v>45752</v>
      </c>
      <c r="BV40" s="146"/>
      <c r="BW40" s="147"/>
      <c r="BX40" s="792"/>
      <c r="BY40" s="792"/>
      <c r="BZ40" s="143"/>
      <c r="CA40" s="277"/>
      <c r="CB40" s="144"/>
      <c r="CC40" s="272">
        <f>CC38-BW40</f>
        <v>44952.659999999996</v>
      </c>
      <c r="CD40" s="12"/>
      <c r="CF40" s="12"/>
      <c r="CG40" s="145"/>
      <c r="CH40" s="146"/>
      <c r="CI40" s="147"/>
      <c r="CJ40" s="792"/>
      <c r="CK40" s="792"/>
      <c r="CL40" s="143"/>
      <c r="CM40" s="277"/>
      <c r="CN40" s="144"/>
      <c r="CO40" s="272">
        <f>CO38-CI40</f>
        <v>27521.33</v>
      </c>
      <c r="CP40" s="12"/>
      <c r="CR40" s="12"/>
      <c r="CS40" s="145"/>
      <c r="CT40" s="146"/>
      <c r="CU40" s="147"/>
      <c r="CV40" s="792"/>
      <c r="CW40" s="792"/>
      <c r="CX40" s="143"/>
      <c r="CY40" s="277"/>
      <c r="CZ40" s="144"/>
      <c r="DA40" s="272">
        <f>DA38-CU40</f>
        <v>24521.33</v>
      </c>
      <c r="DB40" s="12"/>
      <c r="DD40" s="12"/>
      <c r="DE40" s="145"/>
      <c r="DF40" s="146"/>
      <c r="DG40" s="147"/>
      <c r="DH40" s="792"/>
      <c r="DI40" s="792"/>
      <c r="DJ40" s="143"/>
      <c r="DK40" s="277"/>
      <c r="DL40" s="144"/>
      <c r="DM40" s="272">
        <f>DM38-DG40</f>
        <v>30521.33</v>
      </c>
      <c r="DN40" s="12"/>
      <c r="DP40" s="12"/>
      <c r="DQ40" s="145"/>
      <c r="DR40" s="146"/>
      <c r="DS40" s="147"/>
      <c r="DT40" s="792"/>
      <c r="DU40" s="792"/>
      <c r="DV40" s="143"/>
      <c r="DW40" s="277"/>
      <c r="DX40" s="144"/>
      <c r="DY40" s="272">
        <f>DY38-DS40</f>
        <v>30521.33</v>
      </c>
      <c r="DZ40" s="12"/>
      <c r="EB40" s="12"/>
      <c r="EC40" s="145"/>
      <c r="ED40" s="146"/>
      <c r="EE40" s="147"/>
      <c r="EF40" s="792"/>
      <c r="EG40" s="792"/>
      <c r="EH40" s="143"/>
      <c r="EI40" s="277"/>
      <c r="EJ40" s="144"/>
      <c r="EK40" s="272">
        <f>EK38-EE40</f>
        <v>34760.33</v>
      </c>
      <c r="EL40" s="12"/>
      <c r="EN40" s="12"/>
      <c r="EO40" s="145"/>
      <c r="EP40" s="146"/>
      <c r="EQ40" s="147"/>
      <c r="ER40" s="792"/>
      <c r="ES40" s="792"/>
      <c r="ET40" s="143"/>
      <c r="EU40" s="277"/>
      <c r="EV40" s="144"/>
      <c r="EW40" s="272">
        <f>EW38-EQ40</f>
        <v>30521.33</v>
      </c>
      <c r="EX40" s="12"/>
      <c r="EZ40" s="12"/>
      <c r="FA40" s="145"/>
      <c r="FB40" s="146"/>
      <c r="FC40" s="147"/>
      <c r="FD40" s="792"/>
      <c r="FE40" s="792"/>
      <c r="FF40" s="143"/>
      <c r="FG40" s="277"/>
      <c r="FH40" s="144"/>
      <c r="FI40" s="272">
        <f>FI38-FC40</f>
        <v>30521.33</v>
      </c>
      <c r="FJ40" s="12"/>
      <c r="FQ40" s="39"/>
      <c r="FR40" s="40"/>
      <c r="FS40" s="40"/>
    </row>
    <row r="41" spans="1:252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8"/>
      <c r="BC41" s="41"/>
      <c r="BD41" s="278"/>
      <c r="BE41" s="43"/>
      <c r="BF41" s="10"/>
      <c r="BG41" s="12"/>
      <c r="BI41" s="12"/>
      <c r="BJ41" s="7"/>
      <c r="BK41" s="8"/>
      <c r="BL41" s="8"/>
      <c r="BM41" s="8"/>
      <c r="BN41" s="41"/>
      <c r="BO41" s="45"/>
      <c r="BP41" s="43"/>
      <c r="BQ41" s="8"/>
      <c r="BR41" s="12"/>
      <c r="BT41" s="12"/>
      <c r="BU41" s="7"/>
      <c r="BV41" s="8"/>
      <c r="BW41" s="8"/>
      <c r="BX41" s="8"/>
      <c r="BY41" s="8"/>
      <c r="BZ41" s="41"/>
      <c r="CA41" s="278"/>
      <c r="CB41" s="43"/>
      <c r="CC41" s="10"/>
      <c r="CD41" s="12"/>
      <c r="CF41" s="12"/>
      <c r="CG41" s="7"/>
      <c r="CH41" s="8"/>
      <c r="CI41" s="8"/>
      <c r="CJ41" s="8"/>
      <c r="CK41" s="8"/>
      <c r="CL41" s="41"/>
      <c r="CM41" s="278"/>
      <c r="CN41" s="43"/>
      <c r="CO41" s="10"/>
      <c r="CP41" s="12"/>
      <c r="CR41" s="12"/>
      <c r="CS41" s="7"/>
      <c r="CT41" s="8"/>
      <c r="CU41" s="8"/>
      <c r="CV41" s="8"/>
      <c r="CW41" s="8"/>
      <c r="CX41" s="41"/>
      <c r="CY41" s="278"/>
      <c r="CZ41" s="43"/>
      <c r="DA41" s="10"/>
      <c r="DB41" s="12"/>
      <c r="DD41" s="12"/>
      <c r="DE41" s="7"/>
      <c r="DF41" s="8"/>
      <c r="DG41" s="8"/>
      <c r="DH41" s="8"/>
      <c r="DI41" s="8"/>
      <c r="DJ41" s="41"/>
      <c r="DK41" s="278"/>
      <c r="DL41" s="43"/>
      <c r="DM41" s="10"/>
      <c r="DN41" s="12"/>
      <c r="DP41" s="12"/>
      <c r="DQ41" s="7"/>
      <c r="DR41" s="8"/>
      <c r="DS41" s="8"/>
      <c r="DT41" s="8"/>
      <c r="DU41" s="8"/>
      <c r="DV41" s="41"/>
      <c r="DW41" s="278"/>
      <c r="DX41" s="43"/>
      <c r="DY41" s="10"/>
      <c r="DZ41" s="12"/>
      <c r="EB41" s="12"/>
      <c r="EC41" s="7"/>
      <c r="ED41" s="8"/>
      <c r="EE41" s="8"/>
      <c r="EF41" s="8"/>
      <c r="EG41" s="8"/>
      <c r="EH41" s="41"/>
      <c r="EI41" s="278"/>
      <c r="EJ41" s="43"/>
      <c r="EK41" s="10"/>
      <c r="EL41" s="12"/>
      <c r="EN41" s="12"/>
      <c r="EO41" s="7"/>
      <c r="EP41" s="8"/>
      <c r="EQ41" s="8"/>
      <c r="ER41" s="8"/>
      <c r="ES41" s="8"/>
      <c r="ET41" s="41"/>
      <c r="EU41" s="278"/>
      <c r="EV41" s="43"/>
      <c r="EW41" s="10"/>
      <c r="EX41" s="12"/>
      <c r="EZ41" s="12"/>
      <c r="FA41" s="7"/>
      <c r="FB41" s="8"/>
      <c r="FC41" s="8"/>
      <c r="FD41" s="8"/>
      <c r="FE41" s="8"/>
      <c r="FF41" s="41"/>
      <c r="FG41" s="278"/>
      <c r="FH41" s="43"/>
      <c r="FI41" s="10"/>
      <c r="FJ41" s="12"/>
      <c r="FQ41" s="39"/>
      <c r="FR41" s="40"/>
      <c r="FS41" s="40"/>
    </row>
    <row r="42" spans="1:252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35"/>
      <c r="BC42" s="21"/>
      <c r="BD42" s="280"/>
      <c r="BE42" s="36"/>
      <c r="BF42" s="36"/>
      <c r="BG42" s="12"/>
      <c r="BI42" s="12"/>
      <c r="BJ42" s="47" t="s">
        <v>22</v>
      </c>
      <c r="BK42" s="34"/>
      <c r="BL42" s="35"/>
      <c r="BM42" s="35"/>
      <c r="BN42" s="21"/>
      <c r="BO42" s="19"/>
      <c r="BP42" s="36"/>
      <c r="BQ42" s="37">
        <f>BQ38-BL42</f>
        <v>3011.0000000000036</v>
      </c>
      <c r="BR42" s="12"/>
      <c r="BT42" s="12"/>
      <c r="BU42" s="47" t="s">
        <v>22</v>
      </c>
      <c r="BV42" s="34"/>
      <c r="BW42" s="35"/>
      <c r="BX42" s="35"/>
      <c r="BY42" s="35"/>
      <c r="BZ42" s="21"/>
      <c r="CA42" s="280"/>
      <c r="CB42" s="36"/>
      <c r="CC42" s="36"/>
      <c r="CD42" s="12"/>
      <c r="CF42" s="12"/>
      <c r="CG42" s="47" t="s">
        <v>22</v>
      </c>
      <c r="CH42" s="34"/>
      <c r="CI42" s="35"/>
      <c r="CJ42" s="35"/>
      <c r="CK42" s="35"/>
      <c r="CL42" s="21"/>
      <c r="CM42" s="280"/>
      <c r="CN42" s="36"/>
      <c r="CO42" s="36"/>
      <c r="CP42" s="12"/>
      <c r="CR42" s="12"/>
      <c r="CS42" s="47" t="s">
        <v>22</v>
      </c>
      <c r="CT42" s="34"/>
      <c r="CU42" s="35"/>
      <c r="CV42" s="35"/>
      <c r="CW42" s="35"/>
      <c r="CX42" s="21"/>
      <c r="CY42" s="280"/>
      <c r="CZ42" s="36"/>
      <c r="DA42" s="36"/>
      <c r="DB42" s="12"/>
      <c r="DD42" s="12"/>
      <c r="DE42" s="47" t="s">
        <v>22</v>
      </c>
      <c r="DF42" s="34"/>
      <c r="DG42" s="35"/>
      <c r="DH42" s="35"/>
      <c r="DI42" s="35"/>
      <c r="DJ42" s="21"/>
      <c r="DK42" s="280"/>
      <c r="DL42" s="36"/>
      <c r="DM42" s="36"/>
      <c r="DN42" s="12"/>
      <c r="DP42" s="12"/>
      <c r="DQ42" s="47" t="s">
        <v>22</v>
      </c>
      <c r="DR42" s="34"/>
      <c r="DS42" s="35"/>
      <c r="DT42" s="35"/>
      <c r="DU42" s="35"/>
      <c r="DV42" s="21"/>
      <c r="DW42" s="280"/>
      <c r="DX42" s="36"/>
      <c r="DY42" s="36"/>
      <c r="DZ42" s="12"/>
      <c r="EB42" s="12"/>
      <c r="EC42" s="47" t="s">
        <v>22</v>
      </c>
      <c r="ED42" s="34"/>
      <c r="EE42" s="35"/>
      <c r="EF42" s="35"/>
      <c r="EG42" s="35"/>
      <c r="EH42" s="21"/>
      <c r="EI42" s="280"/>
      <c r="EJ42" s="36"/>
      <c r="EK42" s="36"/>
      <c r="EL42" s="12"/>
      <c r="EN42" s="12"/>
      <c r="EO42" s="47" t="s">
        <v>22</v>
      </c>
      <c r="EP42" s="34"/>
      <c r="EQ42" s="35"/>
      <c r="ER42" s="35"/>
      <c r="ES42" s="35"/>
      <c r="ET42" s="21"/>
      <c r="EU42" s="280"/>
      <c r="EV42" s="36"/>
      <c r="EW42" s="36"/>
      <c r="EX42" s="12"/>
      <c r="EZ42" s="12"/>
      <c r="FA42" s="47" t="s">
        <v>22</v>
      </c>
      <c r="FB42" s="34"/>
      <c r="FC42" s="35"/>
      <c r="FD42" s="35"/>
      <c r="FE42" s="35"/>
      <c r="FF42" s="21"/>
      <c r="FG42" s="280"/>
      <c r="FH42" s="36"/>
      <c r="FI42" s="36"/>
      <c r="FJ42" s="12"/>
      <c r="FQ42" s="39"/>
      <c r="FR42" s="40"/>
      <c r="FS42" s="40"/>
    </row>
    <row r="43" spans="1:252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8"/>
      <c r="BC43" s="41"/>
      <c r="BD43" s="278"/>
      <c r="BE43" s="43"/>
      <c r="BF43" s="10"/>
      <c r="BG43" s="12"/>
      <c r="BI43" s="12"/>
      <c r="BJ43" s="7"/>
      <c r="BK43" s="8"/>
      <c r="BL43" s="8"/>
      <c r="BM43" s="8"/>
      <c r="BN43" s="41"/>
      <c r="BO43" s="45"/>
      <c r="BP43" s="43"/>
      <c r="BQ43" s="8"/>
      <c r="BR43" s="12"/>
      <c r="BT43" s="12"/>
      <c r="BU43" s="7"/>
      <c r="BV43" s="8"/>
      <c r="BW43" s="8"/>
      <c r="BX43" s="8"/>
      <c r="BY43" s="8"/>
      <c r="BZ43" s="41"/>
      <c r="CA43" s="278"/>
      <c r="CB43" s="43"/>
      <c r="CC43" s="10"/>
      <c r="CD43" s="12"/>
      <c r="CF43" s="12"/>
      <c r="CG43" s="7"/>
      <c r="CH43" s="8"/>
      <c r="CI43" s="8"/>
      <c r="CJ43" s="8"/>
      <c r="CK43" s="8"/>
      <c r="CL43" s="41"/>
      <c r="CM43" s="278"/>
      <c r="CN43" s="43"/>
      <c r="CO43" s="10"/>
      <c r="CP43" s="12"/>
      <c r="CR43" s="12"/>
      <c r="CS43" s="7"/>
      <c r="CT43" s="8"/>
      <c r="CU43" s="8"/>
      <c r="CV43" s="8"/>
      <c r="CW43" s="8"/>
      <c r="CX43" s="41"/>
      <c r="CY43" s="278"/>
      <c r="CZ43" s="43"/>
      <c r="DA43" s="10"/>
      <c r="DB43" s="12"/>
      <c r="DD43" s="12"/>
      <c r="DE43" s="7"/>
      <c r="DF43" s="8"/>
      <c r="DG43" s="8"/>
      <c r="DH43" s="8"/>
      <c r="DI43" s="8"/>
      <c r="DJ43" s="41"/>
      <c r="DK43" s="278"/>
      <c r="DL43" s="43"/>
      <c r="DM43" s="10"/>
      <c r="DN43" s="12"/>
      <c r="DP43" s="12"/>
      <c r="DQ43" s="7"/>
      <c r="DR43" s="8"/>
      <c r="DS43" s="8"/>
      <c r="DT43" s="8"/>
      <c r="DU43" s="8"/>
      <c r="DV43" s="41"/>
      <c r="DW43" s="278"/>
      <c r="DX43" s="43"/>
      <c r="DY43" s="10"/>
      <c r="DZ43" s="12"/>
      <c r="EB43" s="12"/>
      <c r="EC43" s="7"/>
      <c r="ED43" s="8"/>
      <c r="EE43" s="8"/>
      <c r="EF43" s="8"/>
      <c r="EG43" s="8"/>
      <c r="EH43" s="41"/>
      <c r="EI43" s="278"/>
      <c r="EJ43" s="43"/>
      <c r="EK43" s="10"/>
      <c r="EL43" s="12"/>
      <c r="EN43" s="12"/>
      <c r="EO43" s="7"/>
      <c r="EP43" s="8"/>
      <c r="EQ43" s="8"/>
      <c r="ER43" s="8"/>
      <c r="ES43" s="8"/>
      <c r="ET43" s="41"/>
      <c r="EU43" s="278"/>
      <c r="EV43" s="43"/>
      <c r="EW43" s="10"/>
      <c r="EX43" s="12"/>
      <c r="EZ43" s="12"/>
      <c r="FA43" s="7"/>
      <c r="FB43" s="8"/>
      <c r="FC43" s="8"/>
      <c r="FD43" s="8"/>
      <c r="FE43" s="8"/>
      <c r="FF43" s="41"/>
      <c r="FG43" s="278"/>
      <c r="FH43" s="43"/>
      <c r="FI43" s="10"/>
      <c r="FJ43" s="12"/>
      <c r="FQ43" s="39"/>
      <c r="FR43" s="40"/>
      <c r="FS43" s="40"/>
    </row>
    <row r="44" spans="1:252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30521.33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30521.33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37347.660000000003</v>
      </c>
      <c r="AI44" s="12"/>
      <c r="AK44" s="12"/>
      <c r="AL44" s="145" t="s">
        <v>78</v>
      </c>
      <c r="AM44" s="141"/>
      <c r="AN44" s="142"/>
      <c r="AO44" s="142"/>
      <c r="AP44" s="142"/>
      <c r="AQ44" s="143"/>
      <c r="AR44" s="277"/>
      <c r="AS44" s="144"/>
      <c r="AT44" s="272">
        <f>AT40-AN44</f>
        <v>-5.9999999997671694E-2</v>
      </c>
      <c r="AU44" s="12"/>
      <c r="AW44" s="12"/>
      <c r="AX44" s="145" t="s">
        <v>78</v>
      </c>
      <c r="AY44" s="141"/>
      <c r="AZ44" s="142"/>
      <c r="BA44" s="142"/>
      <c r="BB44" s="142"/>
      <c r="BC44" s="143"/>
      <c r="BD44" s="277"/>
      <c r="BE44" s="144"/>
      <c r="BF44" s="272">
        <f>BF40-AZ44</f>
        <v>0</v>
      </c>
      <c r="BG44" s="12"/>
      <c r="BI44" s="12"/>
      <c r="BJ44" s="44" t="s">
        <v>74</v>
      </c>
      <c r="BK44" s="34"/>
      <c r="BL44" s="35"/>
      <c r="BM44" s="35"/>
      <c r="BN44" s="21"/>
      <c r="BO44" s="19"/>
      <c r="BP44" s="36"/>
      <c r="BQ44" s="37">
        <f>BQ42-BL44</f>
        <v>3011.0000000000036</v>
      </c>
      <c r="BR44" s="12"/>
      <c r="BT44" s="12"/>
      <c r="BU44" s="145" t="s">
        <v>78</v>
      </c>
      <c r="BV44" s="141"/>
      <c r="BW44" s="142"/>
      <c r="BX44" s="142"/>
      <c r="BY44" s="142"/>
      <c r="BZ44" s="143"/>
      <c r="CA44" s="277"/>
      <c r="CB44" s="144">
        <f>CA44*4%</f>
        <v>0</v>
      </c>
      <c r="CC44" s="272">
        <f>CC40-BW44</f>
        <v>44952.659999999996</v>
      </c>
      <c r="CD44" s="12"/>
      <c r="CF44" s="12"/>
      <c r="CG44" s="145" t="s">
        <v>78</v>
      </c>
      <c r="CH44" s="141"/>
      <c r="CI44" s="142"/>
      <c r="CJ44" s="142"/>
      <c r="CK44" s="142"/>
      <c r="CL44" s="143"/>
      <c r="CM44" s="277"/>
      <c r="CN44" s="144"/>
      <c r="CO44" s="272">
        <f>CO40-CI44</f>
        <v>27521.33</v>
      </c>
      <c r="CP44" s="12"/>
      <c r="CR44" s="12"/>
      <c r="CS44" s="145" t="s">
        <v>78</v>
      </c>
      <c r="CT44" s="141"/>
      <c r="CU44" s="142"/>
      <c r="CV44" s="142"/>
      <c r="CW44" s="142"/>
      <c r="CX44" s="143"/>
      <c r="CY44" s="277"/>
      <c r="CZ44" s="144"/>
      <c r="DA44" s="272">
        <f>DA40-CU44</f>
        <v>24521.33</v>
      </c>
      <c r="DB44" s="12"/>
      <c r="DD44" s="12"/>
      <c r="DE44" s="145" t="s">
        <v>78</v>
      </c>
      <c r="DF44" s="141"/>
      <c r="DG44" s="142"/>
      <c r="DH44" s="142"/>
      <c r="DI44" s="142"/>
      <c r="DJ44" s="143"/>
      <c r="DK44" s="277"/>
      <c r="DL44" s="144"/>
      <c r="DM44" s="272">
        <f>DM40-DG44</f>
        <v>30521.33</v>
      </c>
      <c r="DN44" s="12"/>
      <c r="DP44" s="12"/>
      <c r="DQ44" s="145" t="s">
        <v>78</v>
      </c>
      <c r="DR44" s="141"/>
      <c r="DS44" s="142"/>
      <c r="DT44" s="142"/>
      <c r="DU44" s="142"/>
      <c r="DV44" s="143"/>
      <c r="DW44" s="277"/>
      <c r="DX44" s="144"/>
      <c r="DY44" s="272">
        <f>DY40-DS44</f>
        <v>30521.33</v>
      </c>
      <c r="DZ44" s="12"/>
      <c r="EB44" s="12"/>
      <c r="EC44" s="145" t="s">
        <v>78</v>
      </c>
      <c r="ED44" s="141"/>
      <c r="EE44" s="142"/>
      <c r="EF44" s="142"/>
      <c r="EG44" s="142"/>
      <c r="EH44" s="143"/>
      <c r="EI44" s="277"/>
      <c r="EJ44" s="144"/>
      <c r="EK44" s="272">
        <f>EK40-EE44</f>
        <v>34760.33</v>
      </c>
      <c r="EL44" s="12"/>
      <c r="EN44" s="12"/>
      <c r="EO44" s="145" t="s">
        <v>78</v>
      </c>
      <c r="EP44" s="141"/>
      <c r="EQ44" s="142"/>
      <c r="ER44" s="142"/>
      <c r="ES44" s="142"/>
      <c r="ET44" s="143"/>
      <c r="EU44" s="277"/>
      <c r="EV44" s="144"/>
      <c r="EW44" s="272">
        <f>EW40-EQ44</f>
        <v>30521.33</v>
      </c>
      <c r="EX44" s="12"/>
      <c r="EZ44" s="12"/>
      <c r="FA44" s="145" t="s">
        <v>78</v>
      </c>
      <c r="FB44" s="141"/>
      <c r="FC44" s="142"/>
      <c r="FD44" s="142"/>
      <c r="FE44" s="142"/>
      <c r="FF44" s="143"/>
      <c r="FG44" s="277"/>
      <c r="FH44" s="144"/>
      <c r="FI44" s="272">
        <f>FI40-FC44</f>
        <v>30521.33</v>
      </c>
      <c r="FJ44" s="12"/>
      <c r="FQ44" s="39"/>
      <c r="FR44" s="40"/>
      <c r="FS44" s="40"/>
    </row>
    <row r="45" spans="1:252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8"/>
      <c r="BC45" s="41"/>
      <c r="BD45" s="278"/>
      <c r="BE45" s="43"/>
      <c r="BF45" s="10"/>
      <c r="BG45" s="12"/>
      <c r="BI45" s="12"/>
      <c r="BJ45" s="7"/>
      <c r="BK45" s="8"/>
      <c r="BL45" s="8"/>
      <c r="BM45" s="8"/>
      <c r="BN45" s="41"/>
      <c r="BO45" s="45"/>
      <c r="BP45" s="43"/>
      <c r="BQ45" s="8"/>
      <c r="BR45" s="12"/>
      <c r="BT45" s="12"/>
      <c r="BU45" s="7"/>
      <c r="BV45" s="8"/>
      <c r="BW45" s="8"/>
      <c r="BX45" s="8"/>
      <c r="BY45" s="8"/>
      <c r="BZ45" s="41"/>
      <c r="CA45" s="278"/>
      <c r="CB45" s="43"/>
      <c r="CC45" s="10"/>
      <c r="CD45" s="12"/>
      <c r="CF45" s="12"/>
      <c r="CG45" s="7"/>
      <c r="CH45" s="8"/>
      <c r="CI45" s="8"/>
      <c r="CJ45" s="8"/>
      <c r="CK45" s="8"/>
      <c r="CL45" s="41"/>
      <c r="CM45" s="278"/>
      <c r="CN45" s="43"/>
      <c r="CO45" s="10"/>
      <c r="CP45" s="12"/>
      <c r="CR45" s="12"/>
      <c r="CS45" s="7"/>
      <c r="CT45" s="8"/>
      <c r="CU45" s="8"/>
      <c r="CV45" s="8"/>
      <c r="CW45" s="8"/>
      <c r="CX45" s="41"/>
      <c r="CY45" s="278"/>
      <c r="CZ45" s="43"/>
      <c r="DA45" s="10"/>
      <c r="DB45" s="12"/>
      <c r="DD45" s="12"/>
      <c r="DE45" s="7"/>
      <c r="DF45" s="8"/>
      <c r="DG45" s="8"/>
      <c r="DH45" s="8"/>
      <c r="DI45" s="8"/>
      <c r="DJ45" s="41"/>
      <c r="DK45" s="278"/>
      <c r="DL45" s="43"/>
      <c r="DM45" s="10"/>
      <c r="DN45" s="12"/>
      <c r="DP45" s="12"/>
      <c r="DQ45" s="7"/>
      <c r="DR45" s="8"/>
      <c r="DS45" s="8"/>
      <c r="DT45" s="8"/>
      <c r="DU45" s="8"/>
      <c r="DV45" s="41"/>
      <c r="DW45" s="278"/>
      <c r="DX45" s="43"/>
      <c r="DY45" s="10"/>
      <c r="DZ45" s="12"/>
      <c r="EB45" s="12"/>
      <c r="EC45" s="7"/>
      <c r="ED45" s="8"/>
      <c r="EE45" s="8"/>
      <c r="EF45" s="8"/>
      <c r="EG45" s="8"/>
      <c r="EH45" s="41"/>
      <c r="EI45" s="278"/>
      <c r="EJ45" s="43"/>
      <c r="EK45" s="10"/>
      <c r="EL45" s="12"/>
      <c r="EN45" s="12"/>
      <c r="EO45" s="7"/>
      <c r="EP45" s="8"/>
      <c r="EQ45" s="8"/>
      <c r="ER45" s="8"/>
      <c r="ES45" s="8"/>
      <c r="ET45" s="41"/>
      <c r="EU45" s="278"/>
      <c r="EV45" s="43"/>
      <c r="EW45" s="10"/>
      <c r="EX45" s="12"/>
      <c r="EZ45" s="12"/>
      <c r="FA45" s="7"/>
      <c r="FB45" s="8"/>
      <c r="FC45" s="8"/>
      <c r="FD45" s="8"/>
      <c r="FE45" s="8"/>
      <c r="FF45" s="41"/>
      <c r="FG45" s="278"/>
      <c r="FH45" s="43"/>
      <c r="FI45" s="10"/>
      <c r="FJ45" s="12"/>
      <c r="FQ45" s="39"/>
      <c r="FR45" s="40"/>
      <c r="FS45" s="40"/>
    </row>
    <row r="46" spans="1:252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30521.33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30521.33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37347.660000000003</v>
      </c>
      <c r="AI46" s="12"/>
      <c r="AK46" s="12"/>
      <c r="AL46" s="145" t="s">
        <v>74</v>
      </c>
      <c r="AM46" s="141"/>
      <c r="AN46" s="142"/>
      <c r="AO46" s="142"/>
      <c r="AP46" s="142"/>
      <c r="AQ46" s="143"/>
      <c r="AR46" s="277"/>
      <c r="AS46" s="144"/>
      <c r="AT46" s="272">
        <f>AT44-AN46</f>
        <v>-5.9999999997671694E-2</v>
      </c>
      <c r="AU46" s="12"/>
      <c r="AW46" s="12"/>
      <c r="AX46" s="145" t="s">
        <v>74</v>
      </c>
      <c r="AY46" s="141"/>
      <c r="AZ46" s="142"/>
      <c r="BA46" s="142"/>
      <c r="BB46" s="142"/>
      <c r="BC46" s="143"/>
      <c r="BD46" s="277"/>
      <c r="BE46" s="144"/>
      <c r="BF46" s="272">
        <f>BF44-AZ46</f>
        <v>0</v>
      </c>
      <c r="BG46" s="12"/>
      <c r="BI46" s="12"/>
      <c r="BJ46" s="44"/>
      <c r="BK46" s="34"/>
      <c r="BL46" s="35"/>
      <c r="BM46" s="35"/>
      <c r="BN46" s="48"/>
      <c r="BO46" s="19"/>
      <c r="BP46" s="36"/>
      <c r="BQ46" s="37">
        <f>BQ44-BL46</f>
        <v>3011.0000000000036</v>
      </c>
      <c r="BR46" s="12"/>
      <c r="BT46" s="12"/>
      <c r="BU46" s="145" t="s">
        <v>74</v>
      </c>
      <c r="BV46" s="141"/>
      <c r="BW46" s="142"/>
      <c r="BX46" s="142"/>
      <c r="BY46" s="142"/>
      <c r="BZ46" s="143"/>
      <c r="CA46" s="277"/>
      <c r="CB46" s="144"/>
      <c r="CC46" s="272">
        <f>CC44-BW46</f>
        <v>44952.659999999996</v>
      </c>
      <c r="CD46" s="12"/>
      <c r="CF46" s="12"/>
      <c r="CG46" s="145" t="s">
        <v>74</v>
      </c>
      <c r="CH46" s="141"/>
      <c r="CI46" s="142"/>
      <c r="CJ46" s="142"/>
      <c r="CK46" s="142"/>
      <c r="CL46" s="143"/>
      <c r="CM46" s="277"/>
      <c r="CN46" s="144"/>
      <c r="CO46" s="272">
        <f>CO44-CI46</f>
        <v>27521.33</v>
      </c>
      <c r="CP46" s="12"/>
      <c r="CR46" s="12"/>
      <c r="CS46" s="145" t="s">
        <v>74</v>
      </c>
      <c r="CT46" s="141"/>
      <c r="CU46" s="142"/>
      <c r="CV46" s="142"/>
      <c r="CW46" s="142"/>
      <c r="CX46" s="143"/>
      <c r="CY46" s="277"/>
      <c r="CZ46" s="144"/>
      <c r="DA46" s="272">
        <f>DA44-CU46</f>
        <v>24521.33</v>
      </c>
      <c r="DB46" s="12"/>
      <c r="DD46" s="12"/>
      <c r="DE46" s="145" t="s">
        <v>74</v>
      </c>
      <c r="DF46" s="141"/>
      <c r="DG46" s="142"/>
      <c r="DH46" s="142"/>
      <c r="DI46" s="142"/>
      <c r="DJ46" s="143"/>
      <c r="DK46" s="277"/>
      <c r="DL46" s="144"/>
      <c r="DM46" s="272">
        <f>DM44-DG46</f>
        <v>30521.33</v>
      </c>
      <c r="DN46" s="12"/>
      <c r="DP46" s="12"/>
      <c r="DQ46" s="145" t="s">
        <v>74</v>
      </c>
      <c r="DR46" s="141"/>
      <c r="DS46" s="142"/>
      <c r="DT46" s="142"/>
      <c r="DU46" s="142"/>
      <c r="DV46" s="143"/>
      <c r="DW46" s="277"/>
      <c r="DX46" s="144"/>
      <c r="DY46" s="272">
        <f>DY44-DS46</f>
        <v>30521.33</v>
      </c>
      <c r="DZ46" s="12"/>
      <c r="EB46" s="12"/>
      <c r="EC46" s="145" t="s">
        <v>74</v>
      </c>
      <c r="ED46" s="141"/>
      <c r="EE46" s="142"/>
      <c r="EF46" s="142"/>
      <c r="EG46" s="142"/>
      <c r="EH46" s="143"/>
      <c r="EI46" s="277"/>
      <c r="EJ46" s="144"/>
      <c r="EK46" s="272">
        <f>EK44-EE46</f>
        <v>34760.33</v>
      </c>
      <c r="EL46" s="12"/>
      <c r="EN46" s="12"/>
      <c r="EO46" s="145" t="s">
        <v>74</v>
      </c>
      <c r="EP46" s="141"/>
      <c r="EQ46" s="142"/>
      <c r="ER46" s="142"/>
      <c r="ES46" s="142"/>
      <c r="ET46" s="143"/>
      <c r="EU46" s="277"/>
      <c r="EV46" s="144"/>
      <c r="EW46" s="272">
        <f>EW44-EQ46</f>
        <v>30521.33</v>
      </c>
      <c r="EX46" s="12"/>
      <c r="EZ46" s="12"/>
      <c r="FA46" s="145" t="s">
        <v>74</v>
      </c>
      <c r="FB46" s="141"/>
      <c r="FC46" s="142"/>
      <c r="FD46" s="142"/>
      <c r="FE46" s="142"/>
      <c r="FF46" s="143"/>
      <c r="FG46" s="277"/>
      <c r="FH46" s="144"/>
      <c r="FI46" s="272">
        <f>FI44-FC46</f>
        <v>30521.33</v>
      </c>
      <c r="FJ46" s="12"/>
    </row>
    <row r="47" spans="1:252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8"/>
      <c r="BC47" s="41"/>
      <c r="BD47" s="278"/>
      <c r="BE47" s="43"/>
      <c r="BF47" s="10"/>
      <c r="BG47" s="12"/>
      <c r="BI47" s="12"/>
      <c r="BJ47" s="7"/>
      <c r="BK47" s="8"/>
      <c r="BL47" s="8"/>
      <c r="BM47" s="8"/>
      <c r="BN47" s="41"/>
      <c r="BO47" s="45"/>
      <c r="BP47" s="43"/>
      <c r="BQ47" s="8"/>
      <c r="BR47" s="12"/>
      <c r="BT47" s="12"/>
      <c r="BU47" s="7"/>
      <c r="BV47" s="8"/>
      <c r="BW47" s="8"/>
      <c r="BX47" s="8"/>
      <c r="BY47" s="8"/>
      <c r="BZ47" s="41"/>
      <c r="CA47" s="278"/>
      <c r="CB47" s="43"/>
      <c r="CC47" s="10"/>
      <c r="CD47" s="12"/>
      <c r="CF47" s="12"/>
      <c r="CG47" s="7"/>
      <c r="CH47" s="8"/>
      <c r="CI47" s="8"/>
      <c r="CJ47" s="8"/>
      <c r="CK47" s="8"/>
      <c r="CL47" s="41"/>
      <c r="CM47" s="278"/>
      <c r="CN47" s="43"/>
      <c r="CO47" s="10"/>
      <c r="CP47" s="12"/>
      <c r="CR47" s="12"/>
      <c r="CS47" s="7"/>
      <c r="CT47" s="8"/>
      <c r="CU47" s="8"/>
      <c r="CV47" s="8"/>
      <c r="CW47" s="8"/>
      <c r="CX47" s="41"/>
      <c r="CY47" s="278"/>
      <c r="CZ47" s="43"/>
      <c r="DA47" s="10"/>
      <c r="DB47" s="12"/>
      <c r="DD47" s="12"/>
      <c r="DE47" s="7"/>
      <c r="DF47" s="8"/>
      <c r="DG47" s="8"/>
      <c r="DH47" s="8"/>
      <c r="DI47" s="8"/>
      <c r="DJ47" s="41"/>
      <c r="DK47" s="278"/>
      <c r="DL47" s="43"/>
      <c r="DM47" s="10"/>
      <c r="DN47" s="12"/>
      <c r="DP47" s="12"/>
      <c r="DQ47" s="7"/>
      <c r="DR47" s="8"/>
      <c r="DS47" s="8"/>
      <c r="DT47" s="8"/>
      <c r="DU47" s="8"/>
      <c r="DV47" s="41"/>
      <c r="DW47" s="278"/>
      <c r="DX47" s="43"/>
      <c r="DY47" s="10"/>
      <c r="DZ47" s="12"/>
      <c r="EB47" s="12"/>
      <c r="EC47" s="7"/>
      <c r="ED47" s="8"/>
      <c r="EE47" s="8"/>
      <c r="EF47" s="8"/>
      <c r="EG47" s="8"/>
      <c r="EH47" s="41"/>
      <c r="EI47" s="278"/>
      <c r="EJ47" s="43"/>
      <c r="EK47" s="10"/>
      <c r="EL47" s="12"/>
      <c r="EN47" s="12"/>
      <c r="EO47" s="7"/>
      <c r="EP47" s="8"/>
      <c r="EQ47" s="8"/>
      <c r="ER47" s="8"/>
      <c r="ES47" s="8"/>
      <c r="ET47" s="41"/>
      <c r="EU47" s="278"/>
      <c r="EV47" s="43"/>
      <c r="EW47" s="10"/>
      <c r="EX47" s="12"/>
      <c r="EZ47" s="12"/>
      <c r="FA47" s="7"/>
      <c r="FB47" s="8"/>
      <c r="FC47" s="8"/>
      <c r="FD47" s="8"/>
      <c r="FE47" s="8"/>
      <c r="FF47" s="41"/>
      <c r="FG47" s="278"/>
      <c r="FH47" s="43"/>
      <c r="FI47" s="10"/>
      <c r="FJ47" s="12"/>
    </row>
    <row r="48" spans="1:252" s="4" customFormat="1" ht="15.6" x14ac:dyDescent="0.3">
      <c r="A48" s="12"/>
      <c r="B48" s="145"/>
      <c r="C48" s="141"/>
      <c r="D48" s="142"/>
      <c r="E48" s="792"/>
      <c r="F48" s="792"/>
      <c r="G48" s="143"/>
      <c r="H48" s="277"/>
      <c r="I48" s="144"/>
      <c r="J48" s="272">
        <f>J46-D48</f>
        <v>30521.33</v>
      </c>
      <c r="K48" s="12"/>
      <c r="M48" s="12"/>
      <c r="N48" s="145"/>
      <c r="O48" s="141"/>
      <c r="P48" s="142"/>
      <c r="Q48" s="792"/>
      <c r="R48" s="792"/>
      <c r="S48" s="143"/>
      <c r="T48" s="277"/>
      <c r="U48" s="144"/>
      <c r="V48" s="272">
        <f>V46-P48</f>
        <v>30521.33</v>
      </c>
      <c r="W48" s="12"/>
      <c r="Y48" s="12"/>
      <c r="Z48" s="145"/>
      <c r="AA48" s="141"/>
      <c r="AB48" s="142"/>
      <c r="AC48" s="792"/>
      <c r="AD48" s="792"/>
      <c r="AE48" s="143"/>
      <c r="AF48" s="277"/>
      <c r="AG48" s="144"/>
      <c r="AH48" s="272">
        <f>AH46-AB48</f>
        <v>37347.660000000003</v>
      </c>
      <c r="AI48" s="12"/>
      <c r="AK48" s="12"/>
      <c r="AL48" s="145"/>
      <c r="AM48" s="141"/>
      <c r="AN48" s="142"/>
      <c r="AO48" s="792"/>
      <c r="AP48" s="792"/>
      <c r="AQ48" s="143"/>
      <c r="AR48" s="277"/>
      <c r="AS48" s="144"/>
      <c r="AT48" s="272">
        <f>AT46-AN48</f>
        <v>-5.9999999997671694E-2</v>
      </c>
      <c r="AU48" s="12"/>
      <c r="AW48" s="12"/>
      <c r="AX48" s="145"/>
      <c r="AY48" s="141"/>
      <c r="AZ48" s="142"/>
      <c r="BA48" s="792"/>
      <c r="BB48" s="792"/>
      <c r="BC48" s="143"/>
      <c r="BD48" s="277"/>
      <c r="BE48" s="144"/>
      <c r="BF48" s="272">
        <f>BF46-AZ48</f>
        <v>0</v>
      </c>
      <c r="BG48" s="12"/>
      <c r="BI48" s="12"/>
      <c r="BJ48" s="44" t="s">
        <v>105</v>
      </c>
      <c r="BK48" s="34"/>
      <c r="BL48" s="35"/>
      <c r="BM48" s="35"/>
      <c r="BN48" s="48"/>
      <c r="BO48" s="19"/>
      <c r="BP48" s="36"/>
      <c r="BQ48" s="37"/>
      <c r="BR48" s="12"/>
      <c r="BT48" s="12"/>
      <c r="BU48" s="145"/>
      <c r="BV48" s="141"/>
      <c r="BW48" s="142"/>
      <c r="BX48" s="792"/>
      <c r="BY48" s="792"/>
      <c r="BZ48" s="143"/>
      <c r="CA48" s="277"/>
      <c r="CB48" s="144"/>
      <c r="CC48" s="272">
        <f>CC46-BW48</f>
        <v>44952.659999999996</v>
      </c>
      <c r="CD48" s="12"/>
      <c r="CF48" s="12"/>
      <c r="CG48" s="145"/>
      <c r="CH48" s="141"/>
      <c r="CI48" s="142"/>
      <c r="CJ48" s="792"/>
      <c r="CK48" s="792"/>
      <c r="CL48" s="143"/>
      <c r="CM48" s="277"/>
      <c r="CN48" s="144"/>
      <c r="CO48" s="272">
        <f>CO46-CI48</f>
        <v>27521.33</v>
      </c>
      <c r="CP48" s="12"/>
      <c r="CR48" s="12"/>
      <c r="CS48" s="145"/>
      <c r="CT48" s="141"/>
      <c r="CU48" s="142"/>
      <c r="CV48" s="792"/>
      <c r="CW48" s="792"/>
      <c r="CX48" s="143"/>
      <c r="CY48" s="277"/>
      <c r="CZ48" s="144"/>
      <c r="DA48" s="272">
        <f>DA46-CU48</f>
        <v>24521.33</v>
      </c>
      <c r="DB48" s="12"/>
      <c r="DD48" s="12"/>
      <c r="DE48" s="145"/>
      <c r="DF48" s="141"/>
      <c r="DG48" s="142"/>
      <c r="DH48" s="792"/>
      <c r="DI48" s="792"/>
      <c r="DJ48" s="143"/>
      <c r="DK48" s="277"/>
      <c r="DL48" s="144"/>
      <c r="DM48" s="272">
        <f>DM46-DG48</f>
        <v>30521.33</v>
      </c>
      <c r="DN48" s="12"/>
      <c r="DP48" s="12"/>
      <c r="DQ48" s="145"/>
      <c r="DR48" s="141"/>
      <c r="DS48" s="142"/>
      <c r="DT48" s="792"/>
      <c r="DU48" s="792"/>
      <c r="DV48" s="143"/>
      <c r="DW48" s="277"/>
      <c r="DX48" s="144"/>
      <c r="DY48" s="272">
        <f>DY46-DS48</f>
        <v>30521.33</v>
      </c>
      <c r="DZ48" s="12"/>
      <c r="EB48" s="12"/>
      <c r="EC48" s="145"/>
      <c r="ED48" s="141"/>
      <c r="EE48" s="142"/>
      <c r="EF48" s="792"/>
      <c r="EG48" s="792"/>
      <c r="EH48" s="143"/>
      <c r="EI48" s="277"/>
      <c r="EJ48" s="144"/>
      <c r="EK48" s="272">
        <f>EK46-EE48</f>
        <v>34760.33</v>
      </c>
      <c r="EL48" s="12"/>
      <c r="EN48" s="12"/>
      <c r="EO48" s="145"/>
      <c r="EP48" s="141"/>
      <c r="EQ48" s="142"/>
      <c r="ER48" s="792"/>
      <c r="ES48" s="792"/>
      <c r="ET48" s="143"/>
      <c r="EU48" s="277"/>
      <c r="EV48" s="144"/>
      <c r="EW48" s="272">
        <f>EW46-EQ48</f>
        <v>30521.33</v>
      </c>
      <c r="EX48" s="12"/>
      <c r="EZ48" s="12"/>
      <c r="FA48" s="145"/>
      <c r="FB48" s="141"/>
      <c r="FC48" s="142"/>
      <c r="FD48" s="792"/>
      <c r="FE48" s="792"/>
      <c r="FF48" s="143"/>
      <c r="FG48" s="277"/>
      <c r="FH48" s="144"/>
      <c r="FI48" s="272">
        <f>FI46-FC48</f>
        <v>30521.33</v>
      </c>
      <c r="FJ48" s="12"/>
    </row>
    <row r="49" spans="1:364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8"/>
      <c r="BC49" s="41"/>
      <c r="BD49" s="278"/>
      <c r="BE49" s="43"/>
      <c r="BF49" s="10"/>
      <c r="BG49" s="12"/>
      <c r="BI49" s="12"/>
      <c r="BJ49" s="7"/>
      <c r="BK49" s="8"/>
      <c r="BL49" s="8"/>
      <c r="BM49" s="8"/>
      <c r="BN49" s="41"/>
      <c r="BO49" s="45"/>
      <c r="BP49" s="43"/>
      <c r="BQ49" s="8"/>
      <c r="BR49" s="12"/>
      <c r="BT49" s="12"/>
      <c r="BU49" s="7"/>
      <c r="BV49" s="8"/>
      <c r="BW49" s="8"/>
      <c r="BX49" s="8"/>
      <c r="BY49" s="8"/>
      <c r="BZ49" s="41"/>
      <c r="CA49" s="278"/>
      <c r="CB49" s="43"/>
      <c r="CC49" s="10"/>
      <c r="CD49" s="12"/>
      <c r="CF49" s="12"/>
      <c r="CG49" s="7"/>
      <c r="CH49" s="8"/>
      <c r="CI49" s="8"/>
      <c r="CJ49" s="8"/>
      <c r="CK49" s="8"/>
      <c r="CL49" s="41"/>
      <c r="CM49" s="278"/>
      <c r="CN49" s="43"/>
      <c r="CO49" s="10"/>
      <c r="CP49" s="12"/>
      <c r="CR49" s="12"/>
      <c r="CS49" s="7"/>
      <c r="CT49" s="8"/>
      <c r="CU49" s="8"/>
      <c r="CV49" s="8"/>
      <c r="CW49" s="8"/>
      <c r="CX49" s="41"/>
      <c r="CY49" s="278"/>
      <c r="CZ49" s="43"/>
      <c r="DA49" s="10"/>
      <c r="DB49" s="12"/>
      <c r="DD49" s="12"/>
      <c r="DE49" s="7"/>
      <c r="DF49" s="8"/>
      <c r="DG49" s="8"/>
      <c r="DH49" s="8"/>
      <c r="DI49" s="8"/>
      <c r="DJ49" s="41"/>
      <c r="DK49" s="278"/>
      <c r="DL49" s="43"/>
      <c r="DM49" s="10"/>
      <c r="DN49" s="12"/>
      <c r="DP49" s="12"/>
      <c r="DQ49" s="7"/>
      <c r="DR49" s="8"/>
      <c r="DS49" s="8"/>
      <c r="DT49" s="8"/>
      <c r="DU49" s="8"/>
      <c r="DV49" s="41"/>
      <c r="DW49" s="278"/>
      <c r="DX49" s="43"/>
      <c r="DY49" s="10"/>
      <c r="DZ49" s="12"/>
      <c r="EB49" s="12"/>
      <c r="EC49" s="7"/>
      <c r="ED49" s="8"/>
      <c r="EE49" s="8"/>
      <c r="EF49" s="8"/>
      <c r="EG49" s="8"/>
      <c r="EH49" s="41"/>
      <c r="EI49" s="278"/>
      <c r="EJ49" s="43"/>
      <c r="EK49" s="10"/>
      <c r="EL49" s="12"/>
      <c r="EN49" s="12"/>
      <c r="EO49" s="7"/>
      <c r="EP49" s="8"/>
      <c r="EQ49" s="8"/>
      <c r="ER49" s="8"/>
      <c r="ES49" s="8"/>
      <c r="ET49" s="41"/>
      <c r="EU49" s="278"/>
      <c r="EV49" s="43"/>
      <c r="EW49" s="10"/>
      <c r="EX49" s="12"/>
      <c r="EZ49" s="12"/>
      <c r="FA49" s="7"/>
      <c r="FB49" s="8"/>
      <c r="FC49" s="8"/>
      <c r="FD49" s="8"/>
      <c r="FE49" s="8"/>
      <c r="FF49" s="41"/>
      <c r="FG49" s="278"/>
      <c r="FH49" s="43"/>
      <c r="FI49" s="10"/>
      <c r="FJ49" s="12"/>
    </row>
    <row r="50" spans="1:364" s="4" customFormat="1" ht="15.6" customHeight="1" x14ac:dyDescent="0.3">
      <c r="A50" s="12"/>
      <c r="B50" s="145"/>
      <c r="C50" s="141"/>
      <c r="D50" s="142"/>
      <c r="E50" s="792"/>
      <c r="F50" s="792"/>
      <c r="G50" s="143"/>
      <c r="H50" s="277"/>
      <c r="I50" s="144"/>
      <c r="J50" s="272">
        <f>J48-D50</f>
        <v>30521.33</v>
      </c>
      <c r="K50" s="12"/>
      <c r="M50" s="12"/>
      <c r="N50" s="145"/>
      <c r="O50" s="141"/>
      <c r="P50" s="142"/>
      <c r="Q50" s="792"/>
      <c r="R50" s="792"/>
      <c r="S50" s="143"/>
      <c r="T50" s="277"/>
      <c r="U50" s="144"/>
      <c r="V50" s="272">
        <f>V48-P50</f>
        <v>30521.33</v>
      </c>
      <c r="W50" s="12"/>
      <c r="Y50" s="12"/>
      <c r="Z50" s="145"/>
      <c r="AA50" s="141"/>
      <c r="AB50" s="142"/>
      <c r="AC50" s="792"/>
      <c r="AD50" s="792"/>
      <c r="AE50" s="143"/>
      <c r="AF50" s="277"/>
      <c r="AG50" s="144"/>
      <c r="AH50" s="272">
        <f>AH48-AB50</f>
        <v>37347.660000000003</v>
      </c>
      <c r="AI50" s="12"/>
      <c r="AK50" s="12"/>
      <c r="AL50" s="145"/>
      <c r="AM50" s="141"/>
      <c r="AN50" s="142"/>
      <c r="AO50" s="792"/>
      <c r="AP50" s="792"/>
      <c r="AQ50" s="143"/>
      <c r="AR50" s="277"/>
      <c r="AS50" s="144"/>
      <c r="AT50" s="272">
        <f>AT48-AN50</f>
        <v>-5.9999999997671694E-2</v>
      </c>
      <c r="AU50" s="12"/>
      <c r="AW50" s="12"/>
      <c r="AX50" s="145"/>
      <c r="AY50" s="141"/>
      <c r="AZ50" s="142"/>
      <c r="BA50" s="792"/>
      <c r="BB50" s="792"/>
      <c r="BC50" s="143"/>
      <c r="BD50" s="277"/>
      <c r="BE50" s="144"/>
      <c r="BF50" s="272">
        <f>BF48-AZ50</f>
        <v>0</v>
      </c>
      <c r="BG50" s="12"/>
      <c r="BI50" s="12"/>
      <c r="BJ50" s="44"/>
      <c r="BK50" s="34"/>
      <c r="BL50" s="35"/>
      <c r="BM50" s="35"/>
      <c r="BN50" s="48"/>
      <c r="BO50" s="19"/>
      <c r="BP50" s="36"/>
      <c r="BQ50" s="37"/>
      <c r="BR50" s="12"/>
      <c r="BT50" s="12"/>
      <c r="BU50" s="145"/>
      <c r="BV50" s="141"/>
      <c r="BW50" s="142"/>
      <c r="BX50" s="792"/>
      <c r="BY50" s="792"/>
      <c r="BZ50" s="143"/>
      <c r="CA50" s="277"/>
      <c r="CB50" s="144"/>
      <c r="CC50" s="272">
        <f>CC48-BW50</f>
        <v>44952.659999999996</v>
      </c>
      <c r="CD50" s="12"/>
      <c r="CF50" s="12"/>
      <c r="CG50" s="145"/>
      <c r="CH50" s="141"/>
      <c r="CI50" s="142"/>
      <c r="CJ50" s="792"/>
      <c r="CK50" s="792"/>
      <c r="CL50" s="143"/>
      <c r="CM50" s="277"/>
      <c r="CN50" s="144"/>
      <c r="CO50" s="272">
        <f>CO48-CI50</f>
        <v>27521.33</v>
      </c>
      <c r="CP50" s="12"/>
      <c r="CR50" s="12"/>
      <c r="CS50" s="145"/>
      <c r="CT50" s="141"/>
      <c r="CU50" s="142"/>
      <c r="CV50" s="792"/>
      <c r="CW50" s="792"/>
      <c r="CX50" s="143"/>
      <c r="CY50" s="277"/>
      <c r="CZ50" s="144"/>
      <c r="DA50" s="272">
        <f>DA48-CU50</f>
        <v>24521.33</v>
      </c>
      <c r="DB50" s="12"/>
      <c r="DD50" s="12"/>
      <c r="DE50" s="145"/>
      <c r="DF50" s="141"/>
      <c r="DG50" s="142"/>
      <c r="DH50" s="792"/>
      <c r="DI50" s="792"/>
      <c r="DJ50" s="143"/>
      <c r="DK50" s="277"/>
      <c r="DL50" s="144"/>
      <c r="DM50" s="272">
        <f>DM48-DG50</f>
        <v>30521.33</v>
      </c>
      <c r="DN50" s="12"/>
      <c r="DP50" s="12"/>
      <c r="DQ50" s="145"/>
      <c r="DR50" s="141"/>
      <c r="DS50" s="142"/>
      <c r="DT50" s="792"/>
      <c r="DU50" s="792"/>
      <c r="DV50" s="143"/>
      <c r="DW50" s="277"/>
      <c r="DX50" s="144"/>
      <c r="DY50" s="272">
        <f>DY48-DS50</f>
        <v>30521.33</v>
      </c>
      <c r="DZ50" s="12"/>
      <c r="EB50" s="12"/>
      <c r="EC50" s="145"/>
      <c r="ED50" s="141"/>
      <c r="EE50" s="142"/>
      <c r="EF50" s="792"/>
      <c r="EG50" s="792"/>
      <c r="EH50" s="143"/>
      <c r="EI50" s="277"/>
      <c r="EJ50" s="144"/>
      <c r="EK50" s="272">
        <f>EK48-EE50</f>
        <v>34760.33</v>
      </c>
      <c r="EL50" s="12"/>
      <c r="EN50" s="12"/>
      <c r="EO50" s="145"/>
      <c r="EP50" s="141"/>
      <c r="EQ50" s="142"/>
      <c r="ER50" s="792"/>
      <c r="ES50" s="792"/>
      <c r="ET50" s="143"/>
      <c r="EU50" s="277"/>
      <c r="EV50" s="144"/>
      <c r="EW50" s="272">
        <f>EW48-EQ50</f>
        <v>30521.33</v>
      </c>
      <c r="EX50" s="12"/>
      <c r="EZ50" s="12"/>
      <c r="FA50" s="145"/>
      <c r="FB50" s="141"/>
      <c r="FC50" s="142"/>
      <c r="FD50" s="792"/>
      <c r="FE50" s="792"/>
      <c r="FF50" s="143"/>
      <c r="FG50" s="277"/>
      <c r="FH50" s="144"/>
      <c r="FI50" s="272">
        <f>FI48-FC50</f>
        <v>30521.33</v>
      </c>
      <c r="FJ50" s="12"/>
    </row>
    <row r="51" spans="1:364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8"/>
      <c r="BC51" s="41"/>
      <c r="BD51" s="278"/>
      <c r="BE51" s="43"/>
      <c r="BF51" s="10"/>
      <c r="BG51" s="12"/>
      <c r="BI51" s="12"/>
      <c r="BJ51" s="7"/>
      <c r="BK51" s="8"/>
      <c r="BL51" s="8"/>
      <c r="BM51" s="8"/>
      <c r="BN51" s="41"/>
      <c r="BO51" s="45"/>
      <c r="BP51" s="43"/>
      <c r="BQ51" s="8"/>
      <c r="BR51" s="12"/>
      <c r="BT51" s="12"/>
      <c r="BU51" s="7"/>
      <c r="BV51" s="8"/>
      <c r="BW51" s="8"/>
      <c r="BX51" s="8"/>
      <c r="BY51" s="8"/>
      <c r="BZ51" s="41"/>
      <c r="CA51" s="278"/>
      <c r="CB51" s="43"/>
      <c r="CC51" s="10"/>
      <c r="CD51" s="12"/>
      <c r="CF51" s="12"/>
      <c r="CG51" s="7"/>
      <c r="CH51" s="8"/>
      <c r="CI51" s="8"/>
      <c r="CJ51" s="8"/>
      <c r="CK51" s="8"/>
      <c r="CL51" s="41"/>
      <c r="CM51" s="278"/>
      <c r="CN51" s="43"/>
      <c r="CO51" s="10"/>
      <c r="CP51" s="12"/>
      <c r="CR51" s="12"/>
      <c r="CS51" s="7"/>
      <c r="CT51" s="8"/>
      <c r="CU51" s="8"/>
      <c r="CV51" s="8"/>
      <c r="CW51" s="8"/>
      <c r="CX51" s="41"/>
      <c r="CY51" s="278"/>
      <c r="CZ51" s="43"/>
      <c r="DA51" s="10"/>
      <c r="DB51" s="12"/>
      <c r="DD51" s="12"/>
      <c r="DE51" s="7"/>
      <c r="DF51" s="8"/>
      <c r="DG51" s="8"/>
      <c r="DH51" s="8"/>
      <c r="DI51" s="8"/>
      <c r="DJ51" s="41"/>
      <c r="DK51" s="278"/>
      <c r="DL51" s="43"/>
      <c r="DM51" s="10"/>
      <c r="DN51" s="12"/>
      <c r="DP51" s="12"/>
      <c r="DQ51" s="7"/>
      <c r="DR51" s="8"/>
      <c r="DS51" s="8"/>
      <c r="DT51" s="8"/>
      <c r="DU51" s="8"/>
      <c r="DV51" s="41"/>
      <c r="DW51" s="278"/>
      <c r="DX51" s="43"/>
      <c r="DY51" s="10"/>
      <c r="DZ51" s="12"/>
      <c r="EB51" s="12"/>
      <c r="EC51" s="7"/>
      <c r="ED51" s="8"/>
      <c r="EE51" s="8"/>
      <c r="EF51" s="8"/>
      <c r="EG51" s="8"/>
      <c r="EH51" s="41"/>
      <c r="EI51" s="278"/>
      <c r="EJ51" s="43"/>
      <c r="EK51" s="10"/>
      <c r="EL51" s="12"/>
      <c r="EN51" s="12"/>
      <c r="EO51" s="7"/>
      <c r="EP51" s="8"/>
      <c r="EQ51" s="8"/>
      <c r="ER51" s="8"/>
      <c r="ES51" s="8"/>
      <c r="ET51" s="41"/>
      <c r="EU51" s="278"/>
      <c r="EV51" s="43"/>
      <c r="EW51" s="10"/>
      <c r="EX51" s="12"/>
      <c r="EZ51" s="12"/>
      <c r="FA51" s="7"/>
      <c r="FB51" s="8"/>
      <c r="FC51" s="8"/>
      <c r="FD51" s="8"/>
      <c r="FE51" s="8"/>
      <c r="FF51" s="41"/>
      <c r="FG51" s="278"/>
      <c r="FH51" s="43"/>
      <c r="FI51" s="10"/>
      <c r="FJ51" s="12"/>
    </row>
    <row r="52" spans="1:364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30521.33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30521.33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37347.660000000003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-5.9999999997671694E-2</v>
      </c>
      <c r="AU52" s="12"/>
      <c r="AW52" s="12"/>
      <c r="AX52" s="145"/>
      <c r="AY52" s="141"/>
      <c r="AZ52" s="142"/>
      <c r="BA52" s="142"/>
      <c r="BB52" s="142"/>
      <c r="BC52" s="143"/>
      <c r="BD52" s="277"/>
      <c r="BE52" s="144"/>
      <c r="BF52" s="272">
        <f>BF50-AZ52</f>
        <v>0</v>
      </c>
      <c r="BG52" s="12"/>
      <c r="BI52" s="12"/>
      <c r="BJ52" s="44"/>
      <c r="BK52" s="34"/>
      <c r="BL52" s="35"/>
      <c r="BM52" s="35"/>
      <c r="BN52" s="48"/>
      <c r="BO52" s="19"/>
      <c r="BP52" s="36"/>
      <c r="BQ52" s="37"/>
      <c r="BR52" s="12"/>
      <c r="BT52" s="12"/>
      <c r="BU52" s="145"/>
      <c r="BV52" s="141"/>
      <c r="BW52" s="142"/>
      <c r="BX52" s="142"/>
      <c r="BY52" s="142"/>
      <c r="BZ52" s="143"/>
      <c r="CA52" s="277"/>
      <c r="CB52" s="144"/>
      <c r="CC52" s="272">
        <f>CC50-BW52</f>
        <v>44952.659999999996</v>
      </c>
      <c r="CD52" s="12"/>
      <c r="CF52" s="12"/>
      <c r="CG52" s="145"/>
      <c r="CH52" s="141"/>
      <c r="CI52" s="142"/>
      <c r="CJ52" s="142"/>
      <c r="CK52" s="142"/>
      <c r="CL52" s="143"/>
      <c r="CM52" s="277"/>
      <c r="CN52" s="144"/>
      <c r="CO52" s="272">
        <f>CO50-CI52</f>
        <v>27521.33</v>
      </c>
      <c r="CP52" s="12"/>
      <c r="CR52" s="12"/>
      <c r="CS52" s="145"/>
      <c r="CT52" s="141"/>
      <c r="CU52" s="142"/>
      <c r="CV52" s="142"/>
      <c r="CW52" s="142"/>
      <c r="CX52" s="143"/>
      <c r="CY52" s="277"/>
      <c r="CZ52" s="144"/>
      <c r="DA52" s="272">
        <f>DA50-CU52</f>
        <v>24521.33</v>
      </c>
      <c r="DB52" s="12"/>
      <c r="DD52" s="12"/>
      <c r="DE52" s="145"/>
      <c r="DF52" s="141"/>
      <c r="DG52" s="142"/>
      <c r="DH52" s="142"/>
      <c r="DI52" s="142"/>
      <c r="DJ52" s="143"/>
      <c r="DK52" s="277"/>
      <c r="DL52" s="144"/>
      <c r="DM52" s="272">
        <f>DM50-DG52</f>
        <v>30521.33</v>
      </c>
      <c r="DN52" s="12"/>
      <c r="DP52" s="12"/>
      <c r="DQ52" s="145"/>
      <c r="DR52" s="141"/>
      <c r="DS52" s="142"/>
      <c r="DT52" s="142"/>
      <c r="DU52" s="142"/>
      <c r="DV52" s="143"/>
      <c r="DW52" s="277"/>
      <c r="DX52" s="144"/>
      <c r="DY52" s="272">
        <f>DY50-DS52</f>
        <v>30521.33</v>
      </c>
      <c r="DZ52" s="12"/>
      <c r="EB52" s="12"/>
      <c r="EC52" s="145"/>
      <c r="ED52" s="141"/>
      <c r="EE52" s="142"/>
      <c r="EF52" s="142"/>
      <c r="EG52" s="142"/>
      <c r="EH52" s="143"/>
      <c r="EI52" s="277"/>
      <c r="EJ52" s="144"/>
      <c r="EK52" s="272">
        <f>EK50-EE52</f>
        <v>34760.33</v>
      </c>
      <c r="EL52" s="12"/>
      <c r="EN52" s="12"/>
      <c r="EO52" s="145"/>
      <c r="EP52" s="141"/>
      <c r="EQ52" s="142"/>
      <c r="ER52" s="142"/>
      <c r="ES52" s="142"/>
      <c r="ET52" s="143"/>
      <c r="EU52" s="277"/>
      <c r="EV52" s="144"/>
      <c r="EW52" s="272">
        <f>EW50-EQ52</f>
        <v>30521.33</v>
      </c>
      <c r="EX52" s="12"/>
      <c r="EZ52" s="12"/>
      <c r="FA52" s="145"/>
      <c r="FB52" s="141"/>
      <c r="FC52" s="142"/>
      <c r="FD52" s="142"/>
      <c r="FE52" s="142"/>
      <c r="FF52" s="143"/>
      <c r="FG52" s="277"/>
      <c r="FH52" s="144"/>
      <c r="FI52" s="272">
        <f>FI50-FC52</f>
        <v>30521.33</v>
      </c>
      <c r="FJ52" s="12"/>
    </row>
    <row r="53" spans="1:364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49"/>
      <c r="BC53" s="12"/>
      <c r="BD53" s="12"/>
      <c r="BE53" s="49"/>
      <c r="BF53" s="49"/>
      <c r="BG53" s="12"/>
      <c r="BI53" s="12"/>
      <c r="BJ53" s="12"/>
      <c r="BK53" s="49"/>
      <c r="BL53" s="49"/>
      <c r="BM53" s="49"/>
      <c r="BN53" s="12"/>
      <c r="BO53" s="12"/>
      <c r="BP53" s="49"/>
      <c r="BQ53" s="49"/>
      <c r="BR53" s="12"/>
      <c r="BT53" s="12"/>
      <c r="BU53" s="12"/>
      <c r="BV53" s="49"/>
      <c r="BW53" s="49"/>
      <c r="BX53" s="49"/>
      <c r="BY53" s="49"/>
      <c r="BZ53" s="12"/>
      <c r="CA53" s="12"/>
      <c r="CB53" s="49"/>
      <c r="CC53" s="49"/>
      <c r="CD53" s="12"/>
      <c r="CF53" s="12"/>
      <c r="CG53" s="12"/>
      <c r="CH53" s="49"/>
      <c r="CI53" s="49"/>
      <c r="CJ53" s="49"/>
      <c r="CK53" s="49"/>
      <c r="CL53" s="12"/>
      <c r="CM53" s="12"/>
      <c r="CN53" s="49"/>
      <c r="CO53" s="49"/>
      <c r="CP53" s="12"/>
      <c r="CR53" s="12"/>
      <c r="CS53" s="12"/>
      <c r="CT53" s="49"/>
      <c r="CU53" s="49"/>
      <c r="CV53" s="49"/>
      <c r="CW53" s="49"/>
      <c r="CX53" s="12"/>
      <c r="CY53" s="12"/>
      <c r="CZ53" s="49"/>
      <c r="DA53" s="49"/>
      <c r="DB53" s="12"/>
      <c r="DD53" s="12"/>
      <c r="DE53" s="12"/>
      <c r="DF53" s="49"/>
      <c r="DG53" s="49"/>
      <c r="DH53" s="49"/>
      <c r="DI53" s="49"/>
      <c r="DJ53" s="12"/>
      <c r="DK53" s="12"/>
      <c r="DL53" s="49"/>
      <c r="DM53" s="49"/>
      <c r="DN53" s="12"/>
      <c r="DP53" s="12"/>
      <c r="DQ53" s="12"/>
      <c r="DR53" s="49"/>
      <c r="DS53" s="49"/>
      <c r="DT53" s="49"/>
      <c r="DU53" s="49"/>
      <c r="DV53" s="12"/>
      <c r="DW53" s="12"/>
      <c r="DX53" s="49"/>
      <c r="DY53" s="49"/>
      <c r="DZ53" s="12"/>
      <c r="EB53" s="12"/>
      <c r="EC53" s="12"/>
      <c r="ED53" s="49"/>
      <c r="EE53" s="49"/>
      <c r="EF53" s="49"/>
      <c r="EG53" s="49"/>
      <c r="EH53" s="12"/>
      <c r="EI53" s="12"/>
      <c r="EJ53" s="49"/>
      <c r="EK53" s="49"/>
      <c r="EL53" s="12"/>
      <c r="EN53" s="12"/>
      <c r="EO53" s="12"/>
      <c r="EP53" s="49"/>
      <c r="EQ53" s="49"/>
      <c r="ER53" s="49"/>
      <c r="ES53" s="49"/>
      <c r="ET53" s="12"/>
      <c r="EU53" s="12"/>
      <c r="EV53" s="49"/>
      <c r="EW53" s="49"/>
      <c r="EX53" s="12"/>
      <c r="EZ53" s="12"/>
      <c r="FA53" s="12"/>
      <c r="FB53" s="49"/>
      <c r="FC53" s="49"/>
      <c r="FD53" s="49"/>
      <c r="FE53" s="49"/>
      <c r="FF53" s="12"/>
      <c r="FG53" s="12"/>
      <c r="FH53" s="49"/>
      <c r="FI53" s="49"/>
      <c r="FJ53" s="12"/>
    </row>
    <row r="54" spans="1:364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W54" s="50" t="s">
        <v>530</v>
      </c>
      <c r="AY54" s="51"/>
      <c r="AZ54" s="51"/>
      <c r="BA54" s="51"/>
      <c r="BB54" s="51"/>
      <c r="BE54" s="51"/>
      <c r="BF54" s="51"/>
      <c r="BH54" s="4"/>
      <c r="BJ54" s="51"/>
      <c r="BK54" s="51"/>
      <c r="BL54" s="51"/>
      <c r="BM54" s="51"/>
      <c r="BP54" s="51"/>
      <c r="BQ54" s="51"/>
      <c r="BS54" s="4"/>
      <c r="BT54" s="50" t="s">
        <v>530</v>
      </c>
      <c r="BV54" s="51"/>
      <c r="BW54" s="51"/>
      <c r="BX54" s="51"/>
      <c r="BY54" s="51"/>
      <c r="CB54" s="51"/>
      <c r="CC54" s="51"/>
      <c r="CE54" s="4"/>
      <c r="CF54" s="50" t="s">
        <v>530</v>
      </c>
      <c r="CH54" s="51"/>
      <c r="CI54" s="51"/>
      <c r="CJ54" s="51"/>
      <c r="CK54" s="51"/>
      <c r="CN54" s="51"/>
      <c r="CO54" s="51"/>
      <c r="CQ54" s="4"/>
      <c r="CR54" s="50" t="s">
        <v>530</v>
      </c>
      <c r="CT54" s="51"/>
      <c r="CU54" s="51"/>
      <c r="CV54" s="51"/>
      <c r="CW54" s="51"/>
      <c r="CZ54" s="51"/>
      <c r="DA54" s="51"/>
      <c r="DC54" s="4"/>
      <c r="DD54" s="50" t="s">
        <v>530</v>
      </c>
      <c r="DF54" s="51"/>
      <c r="DG54" s="51"/>
      <c r="DH54" s="51"/>
      <c r="DI54" s="51"/>
      <c r="DL54" s="51"/>
      <c r="DM54" s="51"/>
      <c r="DO54" s="4"/>
      <c r="DP54" s="50" t="s">
        <v>530</v>
      </c>
      <c r="DR54" s="51"/>
      <c r="DS54" s="51"/>
      <c r="DT54" s="51"/>
      <c r="DU54" s="51"/>
      <c r="DX54" s="51"/>
      <c r="DY54" s="51"/>
      <c r="EA54" s="4"/>
      <c r="EB54" s="50" t="s">
        <v>530</v>
      </c>
      <c r="ED54" s="51"/>
      <c r="EE54" s="51"/>
      <c r="EF54" s="51"/>
      <c r="EG54" s="51"/>
      <c r="EJ54" s="51"/>
      <c r="EK54" s="51"/>
      <c r="EM54" s="4"/>
      <c r="EN54" s="50" t="s">
        <v>530</v>
      </c>
      <c r="EP54" s="51"/>
      <c r="EQ54" s="51"/>
      <c r="ER54" s="51"/>
      <c r="ES54" s="51"/>
      <c r="EV54" s="51"/>
      <c r="EW54" s="51"/>
      <c r="EY54" s="4"/>
      <c r="EZ54" s="50" t="s">
        <v>530</v>
      </c>
      <c r="FB54" s="51"/>
      <c r="FC54" s="51"/>
      <c r="FD54" s="51"/>
      <c r="FE54" s="51"/>
      <c r="FH54" s="51"/>
      <c r="FI54" s="51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</row>
    <row r="55" spans="1:364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Y55" s="309" t="s">
        <v>371</v>
      </c>
      <c r="AZ55" s="309"/>
      <c r="BA55" s="309"/>
      <c r="BB55" s="309"/>
      <c r="BE55" s="309"/>
      <c r="BH55" s="342"/>
      <c r="BJ55" s="309" t="s">
        <v>371</v>
      </c>
      <c r="BK55" s="309"/>
      <c r="BL55" s="309"/>
      <c r="BM55" s="309"/>
      <c r="BP55" s="309"/>
      <c r="BS55" s="342"/>
      <c r="BV55" s="309" t="s">
        <v>371</v>
      </c>
      <c r="BW55" s="309"/>
      <c r="BX55" s="309"/>
      <c r="BY55" s="309"/>
      <c r="CB55" s="309"/>
      <c r="CE55" s="342"/>
      <c r="CH55" s="309" t="s">
        <v>371</v>
      </c>
      <c r="CI55" s="309"/>
      <c r="CJ55" s="309"/>
      <c r="CK55" s="309"/>
      <c r="CN55" s="309"/>
      <c r="CQ55" s="342"/>
      <c r="CT55" s="309" t="s">
        <v>371</v>
      </c>
      <c r="CU55" s="309"/>
      <c r="CV55" s="309"/>
      <c r="CW55" s="309"/>
      <c r="CZ55" s="309"/>
      <c r="DC55" s="342"/>
      <c r="DF55" s="309" t="s">
        <v>371</v>
      </c>
      <c r="DG55" s="309"/>
      <c r="DH55" s="309"/>
      <c r="DI55" s="309"/>
      <c r="DL55" s="309"/>
      <c r="DO55" s="342"/>
      <c r="DR55" s="309" t="s">
        <v>371</v>
      </c>
      <c r="DS55" s="309"/>
      <c r="DT55" s="309"/>
      <c r="DU55" s="309"/>
      <c r="DX55" s="309"/>
      <c r="EA55" s="342"/>
      <c r="ED55" s="309" t="s">
        <v>371</v>
      </c>
      <c r="EE55" s="309"/>
      <c r="EF55" s="309"/>
      <c r="EG55" s="309"/>
      <c r="EJ55" s="309"/>
      <c r="EM55" s="342"/>
      <c r="EP55" s="309" t="s">
        <v>371</v>
      </c>
      <c r="EQ55" s="309"/>
      <c r="ER55" s="309"/>
      <c r="ES55" s="309"/>
      <c r="EV55" s="309"/>
      <c r="EY55" s="342"/>
      <c r="FB55" s="309" t="s">
        <v>371</v>
      </c>
      <c r="FC55" s="309"/>
      <c r="FD55" s="309"/>
      <c r="FE55" s="309"/>
      <c r="FH55" s="309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  <c r="FW55" s="342"/>
      <c r="FX55" s="342"/>
      <c r="FY55" s="342"/>
      <c r="FZ55" s="342"/>
      <c r="GA55" s="342"/>
      <c r="GB55" s="342"/>
      <c r="GC55" s="342"/>
      <c r="GD55" s="342"/>
      <c r="GE55" s="342"/>
      <c r="GF55" s="342"/>
      <c r="GG55" s="342"/>
      <c r="GH55" s="342"/>
      <c r="GI55" s="342"/>
      <c r="GJ55" s="342"/>
      <c r="GK55" s="342"/>
      <c r="GL55" s="342"/>
      <c r="GM55" s="342"/>
      <c r="GN55" s="342"/>
      <c r="GO55" s="342"/>
      <c r="GP55" s="342"/>
      <c r="GQ55" s="342"/>
      <c r="GR55" s="342"/>
      <c r="GS55" s="342"/>
      <c r="GT55" s="342"/>
      <c r="GU55" s="342"/>
      <c r="GV55" s="342"/>
      <c r="GW55" s="342"/>
      <c r="GX55" s="342"/>
      <c r="GY55" s="342"/>
      <c r="GZ55" s="342"/>
      <c r="HA55" s="342"/>
      <c r="HB55" s="342"/>
      <c r="HC55" s="342"/>
      <c r="HD55" s="342"/>
      <c r="HE55" s="342"/>
      <c r="HF55" s="342"/>
      <c r="HG55" s="342"/>
      <c r="HH55" s="342"/>
      <c r="HI55" s="342"/>
      <c r="HJ55" s="342"/>
      <c r="HK55" s="342"/>
      <c r="HL55" s="342"/>
      <c r="HM55" s="342"/>
      <c r="HN55" s="342"/>
      <c r="HO55" s="342"/>
      <c r="HP55" s="342"/>
      <c r="HQ55" s="342"/>
      <c r="HR55" s="342"/>
      <c r="HS55" s="342"/>
      <c r="HT55" s="342"/>
      <c r="HU55" s="342"/>
      <c r="HV55" s="342"/>
      <c r="HW55" s="342"/>
      <c r="HX55" s="342"/>
      <c r="HY55" s="342"/>
      <c r="HZ55" s="342"/>
      <c r="IA55" s="342"/>
      <c r="IB55" s="342"/>
      <c r="IC55" s="342"/>
      <c r="ID55" s="342"/>
      <c r="IE55" s="342"/>
      <c r="IF55" s="342"/>
      <c r="IG55" s="342"/>
      <c r="IH55" s="342"/>
      <c r="II55" s="342"/>
      <c r="IJ55" s="342"/>
      <c r="IK55" s="342"/>
      <c r="IL55" s="342"/>
      <c r="IM55" s="342"/>
      <c r="IN55" s="342"/>
      <c r="IO55" s="342"/>
      <c r="IP55" s="342"/>
      <c r="IQ55" s="342"/>
      <c r="IR55" s="342"/>
      <c r="IS55" s="342"/>
      <c r="IT55" s="342"/>
      <c r="IU55" s="342"/>
      <c r="IV55" s="342"/>
      <c r="IW55" s="342"/>
      <c r="IX55" s="342"/>
      <c r="IY55" s="342"/>
      <c r="IZ55" s="342"/>
      <c r="JA55" s="342"/>
      <c r="JB55" s="342"/>
      <c r="JC55" s="342"/>
      <c r="JD55" s="342"/>
      <c r="JE55" s="342"/>
      <c r="JF55" s="342"/>
      <c r="JG55" s="342"/>
      <c r="JH55" s="342"/>
      <c r="JI55" s="342"/>
      <c r="JJ55" s="342"/>
      <c r="JK55" s="342"/>
      <c r="JL55" s="342"/>
      <c r="JM55" s="342"/>
      <c r="JN55" s="342"/>
      <c r="JO55" s="342"/>
      <c r="JP55" s="342"/>
      <c r="JQ55" s="342"/>
      <c r="JR55" s="342"/>
      <c r="JS55" s="342"/>
      <c r="JT55" s="342"/>
      <c r="JU55" s="342"/>
      <c r="JV55" s="342"/>
      <c r="JW55" s="342"/>
      <c r="JX55" s="342"/>
      <c r="JY55" s="342"/>
      <c r="JZ55" s="342"/>
      <c r="KA55" s="342"/>
      <c r="KB55" s="342"/>
      <c r="KC55" s="342"/>
      <c r="KD55" s="342"/>
      <c r="KE55" s="342"/>
      <c r="KF55" s="342"/>
      <c r="KG55" s="342"/>
      <c r="KH55" s="342"/>
      <c r="KI55" s="342"/>
      <c r="KJ55" s="342"/>
      <c r="KK55" s="342"/>
      <c r="KL55" s="342"/>
      <c r="KM55" s="342"/>
      <c r="KN55" s="342"/>
      <c r="KO55" s="342"/>
      <c r="KP55" s="342"/>
      <c r="KQ55" s="342"/>
      <c r="KR55" s="342"/>
      <c r="KS55" s="342"/>
      <c r="KT55" s="342"/>
      <c r="KU55" s="342"/>
      <c r="KV55" s="342"/>
      <c r="KW55" s="342"/>
      <c r="KX55" s="342"/>
      <c r="KY55" s="342"/>
      <c r="KZ55" s="342"/>
      <c r="LA55" s="342"/>
      <c r="LB55" s="342"/>
      <c r="LC55" s="342"/>
      <c r="LD55" s="342"/>
      <c r="LE55" s="342"/>
      <c r="LF55" s="342"/>
      <c r="LG55" s="342"/>
      <c r="LH55" s="342"/>
      <c r="LI55" s="342"/>
      <c r="LJ55" s="342"/>
      <c r="LK55" s="342"/>
      <c r="LL55" s="342"/>
      <c r="LM55" s="342"/>
      <c r="LN55" s="342"/>
      <c r="LO55" s="342"/>
      <c r="LP55" s="342"/>
      <c r="LQ55" s="342"/>
      <c r="LR55" s="342"/>
      <c r="LS55" s="342"/>
      <c r="LT55" s="342"/>
      <c r="LU55" s="342"/>
      <c r="LV55" s="342"/>
      <c r="LW55" s="342"/>
      <c r="LX55" s="342"/>
      <c r="LY55" s="342"/>
      <c r="LZ55" s="342"/>
      <c r="MA55" s="342"/>
      <c r="MB55" s="342"/>
      <c r="MC55" s="342"/>
      <c r="MD55" s="342"/>
      <c r="ME55" s="342"/>
      <c r="MF55" s="342"/>
      <c r="MG55" s="342"/>
      <c r="MH55" s="342"/>
      <c r="MI55" s="342"/>
      <c r="MJ55" s="342"/>
      <c r="MK55" s="342"/>
      <c r="ML55" s="342"/>
      <c r="MM55" s="342"/>
      <c r="MN55" s="342"/>
      <c r="MO55" s="342"/>
      <c r="MP55" s="342"/>
      <c r="MQ55" s="342"/>
      <c r="MR55" s="342"/>
      <c r="MS55" s="342"/>
      <c r="MT55" s="342"/>
      <c r="MU55" s="342"/>
      <c r="MV55" s="342"/>
      <c r="MW55" s="342"/>
      <c r="MX55" s="342"/>
      <c r="MY55" s="342"/>
      <c r="MZ55" s="342"/>
    </row>
    <row r="56" spans="1:364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2" t="s">
        <v>418</v>
      </c>
      <c r="AX56" s="50"/>
      <c r="AY56" s="51"/>
      <c r="AZ56" s="51"/>
      <c r="BA56" s="51"/>
      <c r="BB56" s="51"/>
      <c r="BC56" s="50"/>
      <c r="BD56" s="50"/>
      <c r="BE56" s="51"/>
      <c r="BF56" s="51"/>
      <c r="BG56" s="50"/>
      <c r="BI56" s="50"/>
      <c r="BJ56" s="51"/>
      <c r="BK56" s="51"/>
      <c r="BL56" s="51"/>
      <c r="BM56" s="51"/>
      <c r="BN56" s="50"/>
      <c r="BO56" s="50"/>
      <c r="BP56" s="51"/>
      <c r="BQ56" s="51"/>
      <c r="BR56" s="50"/>
      <c r="BS56" s="4"/>
      <c r="BT56" s="52" t="s">
        <v>418</v>
      </c>
      <c r="BU56" s="50"/>
      <c r="BV56" s="51"/>
      <c r="BW56" s="51"/>
      <c r="BX56" s="51"/>
      <c r="BY56" s="51"/>
      <c r="BZ56" s="50"/>
      <c r="CA56" s="50"/>
      <c r="CB56" s="51"/>
      <c r="CC56" s="51"/>
      <c r="CD56" s="50"/>
      <c r="CF56" s="52" t="s">
        <v>418</v>
      </c>
      <c r="CG56" s="50"/>
      <c r="CH56" s="51"/>
      <c r="CI56" s="51"/>
      <c r="CJ56" s="51"/>
      <c r="CK56" s="51"/>
      <c r="CL56" s="50"/>
      <c r="CM56" s="50"/>
      <c r="CN56" s="51"/>
      <c r="CO56" s="51"/>
      <c r="CP56" s="50"/>
      <c r="CR56" s="52" t="s">
        <v>418</v>
      </c>
      <c r="CS56" s="50"/>
      <c r="CT56" s="51"/>
      <c r="CU56" s="51"/>
      <c r="CV56" s="51"/>
      <c r="CW56" s="51"/>
      <c r="CX56" s="50"/>
      <c r="CY56" s="50"/>
      <c r="CZ56" s="51"/>
      <c r="DA56" s="51"/>
      <c r="DB56" s="50"/>
      <c r="DD56" s="52" t="s">
        <v>418</v>
      </c>
      <c r="DE56" s="50"/>
      <c r="DF56" s="51"/>
      <c r="DG56" s="51"/>
      <c r="DH56" s="51"/>
      <c r="DI56" s="51"/>
      <c r="DJ56" s="50"/>
      <c r="DK56" s="50"/>
      <c r="DL56" s="51"/>
      <c r="DM56" s="51"/>
      <c r="DN56" s="50"/>
      <c r="DP56" s="52" t="s">
        <v>418</v>
      </c>
      <c r="DQ56" s="50"/>
      <c r="DR56" s="51"/>
      <c r="DS56" s="51"/>
      <c r="DT56" s="51"/>
      <c r="DU56" s="51"/>
      <c r="DV56" s="50"/>
      <c r="DW56" s="50"/>
      <c r="DX56" s="51"/>
      <c r="DY56" s="51"/>
      <c r="DZ56" s="50"/>
      <c r="EB56" s="52" t="s">
        <v>418</v>
      </c>
      <c r="EC56" s="50"/>
      <c r="ED56" s="51"/>
      <c r="EE56" s="51"/>
      <c r="EF56" s="51"/>
      <c r="EG56" s="51"/>
      <c r="EH56" s="50"/>
      <c r="EI56" s="50"/>
      <c r="EJ56" s="51"/>
      <c r="EK56" s="51"/>
      <c r="EL56" s="50"/>
      <c r="EN56" s="52" t="s">
        <v>418</v>
      </c>
      <c r="EO56" s="50"/>
      <c r="EP56" s="51"/>
      <c r="EQ56" s="51"/>
      <c r="ER56" s="51"/>
      <c r="ES56" s="51"/>
      <c r="ET56" s="50"/>
      <c r="EU56" s="50"/>
      <c r="EV56" s="51"/>
      <c r="EW56" s="51"/>
      <c r="EX56" s="50"/>
      <c r="EZ56" s="52" t="s">
        <v>418</v>
      </c>
      <c r="FA56" s="50"/>
      <c r="FB56" s="51"/>
      <c r="FC56" s="51"/>
      <c r="FD56" s="51"/>
      <c r="FE56" s="51"/>
      <c r="FF56" s="50"/>
      <c r="FG56" s="50"/>
      <c r="FH56" s="51"/>
      <c r="FI56" s="51"/>
      <c r="FJ56" s="50"/>
    </row>
    <row r="57" spans="1:364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2" t="s">
        <v>339</v>
      </c>
      <c r="AX57" s="50"/>
      <c r="AY57" s="51"/>
      <c r="AZ57" s="51"/>
      <c r="BA57" s="51"/>
      <c r="BB57" s="51"/>
      <c r="BC57" s="50"/>
      <c r="BD57" s="50"/>
      <c r="BE57" s="51"/>
      <c r="BF57" s="50"/>
      <c r="BG57" s="50"/>
      <c r="BI57" s="50"/>
      <c r="BJ57" s="51"/>
      <c r="BK57" s="51"/>
      <c r="BL57" s="51"/>
      <c r="BM57" s="51"/>
      <c r="BN57" s="50"/>
      <c r="BO57" s="50"/>
      <c r="BP57" s="51"/>
      <c r="BQ57" s="50"/>
      <c r="BR57" s="50"/>
      <c r="BS57" s="4"/>
      <c r="BT57" s="52" t="s">
        <v>339</v>
      </c>
      <c r="BU57" s="50"/>
      <c r="BV57" s="51"/>
      <c r="BW57" s="51"/>
      <c r="BX57" s="51"/>
      <c r="BY57" s="51"/>
      <c r="BZ57" s="50"/>
      <c r="CA57" s="50"/>
      <c r="CB57" s="51"/>
      <c r="CC57" s="50"/>
      <c r="CD57" s="50"/>
      <c r="CF57" s="52" t="s">
        <v>339</v>
      </c>
      <c r="CG57" s="50"/>
      <c r="CH57" s="51"/>
      <c r="CI57" s="51"/>
      <c r="CJ57" s="51"/>
      <c r="CK57" s="51"/>
      <c r="CL57" s="50"/>
      <c r="CM57" s="50"/>
      <c r="CN57" s="51"/>
      <c r="CO57" s="50"/>
      <c r="CP57" s="50"/>
      <c r="CR57" s="52" t="s">
        <v>339</v>
      </c>
      <c r="CS57" s="50"/>
      <c r="CT57" s="51"/>
      <c r="CU57" s="51"/>
      <c r="CV57" s="51"/>
      <c r="CW57" s="51"/>
      <c r="CX57" s="50"/>
      <c r="CY57" s="50"/>
      <c r="CZ57" s="51"/>
      <c r="DA57" s="50"/>
      <c r="DB57" s="50"/>
      <c r="DD57" s="52" t="s">
        <v>339</v>
      </c>
      <c r="DE57" s="50"/>
      <c r="DF57" s="51"/>
      <c r="DG57" s="51"/>
      <c r="DH57" s="51"/>
      <c r="DI57" s="51"/>
      <c r="DJ57" s="50"/>
      <c r="DK57" s="50"/>
      <c r="DL57" s="51"/>
      <c r="DM57" s="50"/>
      <c r="DN57" s="50"/>
      <c r="DP57" s="52" t="s">
        <v>339</v>
      </c>
      <c r="DQ57" s="50"/>
      <c r="DR57" s="51"/>
      <c r="DS57" s="51"/>
      <c r="DT57" s="51"/>
      <c r="DU57" s="51"/>
      <c r="DV57" s="50"/>
      <c r="DW57" s="50"/>
      <c r="DX57" s="51"/>
      <c r="DY57" s="50"/>
      <c r="DZ57" s="50"/>
      <c r="EB57" s="52" t="s">
        <v>339</v>
      </c>
      <c r="EC57" s="50"/>
      <c r="ED57" s="51"/>
      <c r="EE57" s="51"/>
      <c r="EF57" s="51"/>
      <c r="EG57" s="51"/>
      <c r="EH57" s="50"/>
      <c r="EI57" s="50"/>
      <c r="EJ57" s="51"/>
      <c r="EK57" s="50"/>
      <c r="EL57" s="50"/>
      <c r="EN57" s="52" t="s">
        <v>339</v>
      </c>
      <c r="EO57" s="50"/>
      <c r="EP57" s="51"/>
      <c r="EQ57" s="51"/>
      <c r="ER57" s="51"/>
      <c r="ES57" s="51"/>
      <c r="ET57" s="50"/>
      <c r="EU57" s="50"/>
      <c r="EV57" s="51"/>
      <c r="EW57" s="50"/>
      <c r="EX57" s="50"/>
      <c r="EZ57" s="52" t="s">
        <v>339</v>
      </c>
      <c r="FA57" s="50"/>
      <c r="FB57" s="51"/>
      <c r="FC57" s="51"/>
      <c r="FD57" s="51"/>
      <c r="FE57" s="51"/>
      <c r="FF57" s="50"/>
      <c r="FG57" s="50"/>
      <c r="FH57" s="51"/>
      <c r="FI57" s="50"/>
      <c r="FJ57" s="50"/>
    </row>
    <row r="58" spans="1:364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2" t="s">
        <v>340</v>
      </c>
      <c r="AX58" s="50"/>
      <c r="AY58" s="51"/>
      <c r="AZ58" s="51"/>
      <c r="BA58" s="51"/>
      <c r="BB58" s="51"/>
      <c r="BC58" s="50"/>
      <c r="BD58" s="50"/>
      <c r="BE58" s="51"/>
      <c r="BF58" s="50"/>
      <c r="BG58" s="50"/>
      <c r="BI58" s="50"/>
      <c r="BJ58" s="51"/>
      <c r="BK58" s="51"/>
      <c r="BL58" s="51"/>
      <c r="BM58" s="51"/>
      <c r="BN58" s="50"/>
      <c r="BO58" s="50"/>
      <c r="BP58" s="51"/>
      <c r="BQ58" s="50"/>
      <c r="BR58" s="50"/>
      <c r="BS58" s="4"/>
      <c r="BT58" s="52" t="s">
        <v>340</v>
      </c>
      <c r="BU58" s="50"/>
      <c r="BV58" s="51"/>
      <c r="BW58" s="51"/>
      <c r="BX58" s="51"/>
      <c r="BY58" s="51"/>
      <c r="BZ58" s="50"/>
      <c r="CA58" s="50"/>
      <c r="CB58" s="51"/>
      <c r="CC58" s="50"/>
      <c r="CD58" s="50"/>
      <c r="CF58" s="52" t="s">
        <v>340</v>
      </c>
      <c r="CG58" s="50"/>
      <c r="CH58" s="51"/>
      <c r="CI58" s="51"/>
      <c r="CJ58" s="51"/>
      <c r="CK58" s="51"/>
      <c r="CL58" s="50"/>
      <c r="CM58" s="50"/>
      <c r="CN58" s="51"/>
      <c r="CO58" s="50"/>
      <c r="CP58" s="50"/>
      <c r="CR58" s="52" t="s">
        <v>340</v>
      </c>
      <c r="CS58" s="50"/>
      <c r="CT58" s="51"/>
      <c r="CU58" s="51"/>
      <c r="CV58" s="51"/>
      <c r="CW58" s="51"/>
      <c r="CX58" s="50"/>
      <c r="CY58" s="50"/>
      <c r="CZ58" s="51"/>
      <c r="DA58" s="50"/>
      <c r="DB58" s="50"/>
      <c r="DD58" s="52" t="s">
        <v>340</v>
      </c>
      <c r="DE58" s="50"/>
      <c r="DF58" s="51"/>
      <c r="DG58" s="51"/>
      <c r="DH58" s="51"/>
      <c r="DI58" s="51"/>
      <c r="DJ58" s="50"/>
      <c r="DK58" s="50"/>
      <c r="DL58" s="51"/>
      <c r="DM58" s="50"/>
      <c r="DN58" s="50"/>
      <c r="DP58" s="52" t="s">
        <v>340</v>
      </c>
      <c r="DQ58" s="50"/>
      <c r="DR58" s="51"/>
      <c r="DS58" s="51"/>
      <c r="DT58" s="51"/>
      <c r="DU58" s="51"/>
      <c r="DV58" s="50"/>
      <c r="DW58" s="50"/>
      <c r="DX58" s="51"/>
      <c r="DY58" s="50"/>
      <c r="DZ58" s="50"/>
      <c r="EB58" s="52" t="s">
        <v>340</v>
      </c>
      <c r="EC58" s="50"/>
      <c r="ED58" s="51"/>
      <c r="EE58" s="51"/>
      <c r="EF58" s="51"/>
      <c r="EG58" s="51"/>
      <c r="EH58" s="50"/>
      <c r="EI58" s="50"/>
      <c r="EJ58" s="51"/>
      <c r="EK58" s="50"/>
      <c r="EL58" s="50"/>
      <c r="EN58" s="52" t="s">
        <v>340</v>
      </c>
      <c r="EO58" s="50"/>
      <c r="EP58" s="51"/>
      <c r="EQ58" s="51"/>
      <c r="ER58" s="51"/>
      <c r="ES58" s="51"/>
      <c r="ET58" s="50"/>
      <c r="EU58" s="50"/>
      <c r="EV58" s="51"/>
      <c r="EW58" s="50"/>
      <c r="EX58" s="50"/>
      <c r="EZ58" s="52" t="s">
        <v>340</v>
      </c>
      <c r="FA58" s="50"/>
      <c r="FB58" s="51"/>
      <c r="FC58" s="51"/>
      <c r="FD58" s="51"/>
      <c r="FE58" s="51"/>
      <c r="FF58" s="50"/>
      <c r="FG58" s="50"/>
      <c r="FH58" s="51"/>
      <c r="FI58" s="50"/>
      <c r="FJ58" s="50"/>
    </row>
    <row r="59" spans="1:364" ht="26.7" customHeight="1" x14ac:dyDescent="0.3">
      <c r="A59" s="514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2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2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2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2"/>
      <c r="AX59" s="50"/>
      <c r="AY59" s="51"/>
      <c r="AZ59" s="51"/>
      <c r="BA59" s="51"/>
      <c r="BB59" s="51"/>
      <c r="BC59" s="51"/>
      <c r="BD59" s="55" t="s">
        <v>106</v>
      </c>
      <c r="BE59" s="51"/>
      <c r="BF59" s="50"/>
      <c r="BG59" s="50"/>
      <c r="BI59" s="50"/>
      <c r="BJ59" s="51"/>
      <c r="BK59" s="51"/>
      <c r="BL59" s="51"/>
      <c r="BM59" s="51"/>
      <c r="BN59" s="51"/>
      <c r="BO59" s="55" t="s">
        <v>106</v>
      </c>
      <c r="BP59" s="51"/>
      <c r="BQ59" s="50"/>
      <c r="BR59" s="50"/>
      <c r="BS59" s="4"/>
      <c r="BT59" s="514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  <c r="CF59" s="514"/>
      <c r="CG59" s="50"/>
      <c r="CH59" s="51"/>
      <c r="CI59" s="51"/>
      <c r="CJ59" s="51"/>
      <c r="CK59" s="51"/>
      <c r="CL59" s="51"/>
      <c r="CM59" s="55" t="s">
        <v>106</v>
      </c>
      <c r="CN59" s="51"/>
      <c r="CO59" s="50"/>
      <c r="CP59" s="50"/>
      <c r="CR59" s="514"/>
      <c r="CS59" s="50"/>
      <c r="CT59" s="51"/>
      <c r="CU59" s="51"/>
      <c r="CV59" s="51"/>
      <c r="CW59" s="51"/>
      <c r="CX59" s="51"/>
      <c r="CY59" s="55" t="s">
        <v>106</v>
      </c>
      <c r="CZ59" s="51"/>
      <c r="DA59" s="50"/>
      <c r="DB59" s="50"/>
      <c r="DD59" s="514"/>
      <c r="DE59" s="50"/>
      <c r="DF59" s="51"/>
      <c r="DG59" s="51"/>
      <c r="DH59" s="51"/>
      <c r="DI59" s="51"/>
      <c r="DJ59" s="51"/>
      <c r="DK59" s="55" t="s">
        <v>106</v>
      </c>
      <c r="DL59" s="51"/>
      <c r="DM59" s="50"/>
      <c r="DN59" s="50"/>
      <c r="DP59" s="514"/>
      <c r="DQ59" s="50"/>
      <c r="DR59" s="51"/>
      <c r="DS59" s="51"/>
      <c r="DT59" s="51"/>
      <c r="DU59" s="51"/>
      <c r="DV59" s="51"/>
      <c r="DW59" s="55" t="s">
        <v>106</v>
      </c>
      <c r="DX59" s="51"/>
      <c r="DY59" s="50"/>
      <c r="DZ59" s="50"/>
      <c r="EB59" s="514"/>
      <c r="EC59" s="50"/>
      <c r="ED59" s="51"/>
      <c r="EE59" s="51"/>
      <c r="EF59" s="51"/>
      <c r="EG59" s="51"/>
      <c r="EH59" s="51"/>
      <c r="EI59" s="55" t="s">
        <v>106</v>
      </c>
      <c r="EJ59" s="51"/>
      <c r="EK59" s="50"/>
      <c r="EL59" s="50"/>
      <c r="EN59" s="514"/>
      <c r="EO59" s="50"/>
      <c r="EP59" s="51"/>
      <c r="EQ59" s="51"/>
      <c r="ER59" s="51"/>
      <c r="ES59" s="51"/>
      <c r="ET59" s="51"/>
      <c r="EU59" s="55" t="s">
        <v>106</v>
      </c>
      <c r="EV59" s="51"/>
      <c r="EW59" s="50"/>
      <c r="EX59" s="50"/>
      <c r="EZ59" s="514"/>
      <c r="FA59" s="50"/>
      <c r="FB59" s="51"/>
      <c r="FC59" s="51"/>
      <c r="FD59" s="51"/>
      <c r="FE59" s="51"/>
      <c r="FF59" s="51"/>
      <c r="FG59" s="55" t="s">
        <v>106</v>
      </c>
      <c r="FH59" s="51"/>
      <c r="FI59" s="50"/>
      <c r="FJ59" s="50"/>
    </row>
    <row r="60" spans="1:364" x14ac:dyDescent="0.3">
      <c r="N60" s="2"/>
      <c r="R60" s="1"/>
      <c r="T60" s="2"/>
      <c r="V60" s="1"/>
      <c r="AP60" s="1"/>
      <c r="AR60" s="2"/>
      <c r="AT60" s="1"/>
      <c r="AX60" s="2"/>
      <c r="BB60" s="1"/>
      <c r="BD60" s="2"/>
      <c r="BF60" s="1"/>
      <c r="BH60" s="4"/>
      <c r="BI60" s="2"/>
      <c r="BJ60" s="2"/>
      <c r="BM60" s="1"/>
      <c r="BO60" s="2"/>
      <c r="BQ60" s="1"/>
      <c r="BR60" s="4"/>
      <c r="BU60" s="2"/>
      <c r="BY60" s="1"/>
      <c r="CA60" s="2"/>
      <c r="CC60" s="1"/>
      <c r="CE60" s="4"/>
      <c r="CG60" s="2"/>
      <c r="CK60" s="1"/>
      <c r="CM60" s="2"/>
      <c r="CO60" s="1"/>
      <c r="CQ60" s="4"/>
      <c r="CS60" s="2"/>
      <c r="CW60" s="1"/>
      <c r="CY60" s="2"/>
      <c r="DA60" s="1"/>
      <c r="DF60" s="1"/>
      <c r="DG60" s="1"/>
      <c r="DH60" s="1"/>
      <c r="DI60" s="1"/>
      <c r="DL60" s="1"/>
      <c r="DM60" s="1"/>
      <c r="DR60" s="1"/>
      <c r="DS60" s="1"/>
      <c r="DT60" s="1"/>
      <c r="DU60" s="1"/>
      <c r="DX60" s="1"/>
      <c r="DY60" s="1"/>
      <c r="ED60" s="1"/>
      <c r="EE60" s="1"/>
      <c r="EF60" s="1"/>
      <c r="EG60" s="1"/>
      <c r="EJ60" s="1"/>
      <c r="EK60" s="1"/>
      <c r="EP60" s="1"/>
      <c r="EQ60" s="1"/>
      <c r="ER60" s="1"/>
      <c r="ES60" s="1"/>
      <c r="EV60" s="1"/>
      <c r="EW60" s="1"/>
      <c r="FB60" s="1"/>
      <c r="FC60" s="1"/>
      <c r="FD60" s="1"/>
      <c r="FE60" s="1"/>
      <c r="FH60" s="1"/>
      <c r="FI60" s="1"/>
    </row>
    <row r="61" spans="1:364" x14ac:dyDescent="0.3">
      <c r="AP61" s="1"/>
      <c r="AR61" s="2"/>
      <c r="AT61" s="1"/>
      <c r="AX61" s="2"/>
      <c r="BB61" s="1"/>
      <c r="BD61" s="2"/>
      <c r="BF61" s="1"/>
      <c r="BJ61" s="2"/>
      <c r="CQ61" s="4"/>
      <c r="DF61" s="1"/>
      <c r="DG61" s="1"/>
      <c r="DH61" s="1"/>
      <c r="DI61" s="1"/>
      <c r="DL61" s="1"/>
      <c r="DM61" s="1"/>
      <c r="DR61" s="1"/>
      <c r="DS61" s="1"/>
      <c r="DT61" s="1"/>
      <c r="DU61" s="1"/>
      <c r="DX61" s="1"/>
      <c r="DY61" s="1"/>
      <c r="ED61" s="1"/>
      <c r="EE61" s="1"/>
      <c r="EF61" s="1"/>
      <c r="EG61" s="1"/>
      <c r="EJ61" s="1"/>
      <c r="EK61" s="1"/>
      <c r="EP61" s="1"/>
      <c r="EQ61" s="1"/>
      <c r="ER61" s="1"/>
      <c r="ES61" s="1"/>
      <c r="EV61" s="1"/>
      <c r="EW61" s="1"/>
      <c r="FB61" s="1"/>
      <c r="FC61" s="1"/>
      <c r="FD61" s="1"/>
      <c r="FE61" s="1"/>
      <c r="FH61" s="1"/>
      <c r="FI61" s="1"/>
    </row>
    <row r="62" spans="1:364" x14ac:dyDescent="0.3">
      <c r="AP62" s="1"/>
      <c r="AR62" s="2"/>
      <c r="AT62" s="1"/>
      <c r="AX62" s="2"/>
      <c r="BB62" s="1"/>
      <c r="BD62" s="2"/>
      <c r="BF62" s="1"/>
      <c r="BJ62" s="2"/>
      <c r="DF62" s="1"/>
      <c r="DG62" s="1"/>
      <c r="DH62" s="1"/>
      <c r="DI62" s="1"/>
      <c r="DL62" s="1"/>
      <c r="DM62" s="1"/>
      <c r="DR62" s="1"/>
      <c r="DS62" s="1"/>
      <c r="DT62" s="1"/>
      <c r="DU62" s="1"/>
      <c r="DX62" s="1"/>
      <c r="DY62" s="1"/>
      <c r="ED62" s="1"/>
      <c r="EE62" s="1"/>
      <c r="EF62" s="1"/>
      <c r="EG62" s="1"/>
      <c r="EJ62" s="1"/>
      <c r="EK62" s="1"/>
      <c r="EP62" s="1"/>
      <c r="EQ62" s="1"/>
      <c r="ER62" s="1"/>
      <c r="ES62" s="1"/>
      <c r="EV62" s="1"/>
      <c r="EW62" s="1"/>
      <c r="FB62" s="1"/>
      <c r="FC62" s="1"/>
      <c r="FD62" s="1"/>
      <c r="FE62" s="1"/>
      <c r="FH62" s="1"/>
      <c r="FI62" s="1"/>
    </row>
    <row r="63" spans="1:364" x14ac:dyDescent="0.3">
      <c r="AP63" s="1"/>
      <c r="AR63" s="2"/>
      <c r="AT63" s="1"/>
      <c r="AX63" s="2"/>
      <c r="BB63" s="1"/>
      <c r="BD63" s="2"/>
      <c r="BF63" s="1"/>
      <c r="BJ63" s="2"/>
      <c r="DF63" s="1"/>
      <c r="DG63" s="1"/>
      <c r="DH63" s="1"/>
      <c r="DI63" s="1"/>
      <c r="DL63" s="1"/>
      <c r="DM63" s="1"/>
      <c r="DR63" s="1"/>
      <c r="DS63" s="1"/>
      <c r="DT63" s="1"/>
      <c r="DU63" s="1"/>
      <c r="DX63" s="1"/>
      <c r="DY63" s="1"/>
      <c r="ED63" s="1"/>
      <c r="EE63" s="1"/>
      <c r="EF63" s="1"/>
      <c r="EG63" s="1"/>
      <c r="EJ63" s="1"/>
      <c r="EK63" s="1"/>
      <c r="EP63" s="1"/>
      <c r="EQ63" s="1"/>
      <c r="ER63" s="1"/>
      <c r="ES63" s="1"/>
      <c r="EV63" s="1"/>
      <c r="EW63" s="1"/>
      <c r="FB63" s="1"/>
      <c r="FC63" s="1"/>
      <c r="FD63" s="1"/>
      <c r="FE63" s="1"/>
      <c r="FH63" s="1"/>
      <c r="FI63" s="1"/>
    </row>
  </sheetData>
  <mergeCells count="294">
    <mergeCell ref="EF30:EG30"/>
    <mergeCell ref="EF34:EG34"/>
    <mergeCell ref="EF36:EG36"/>
    <mergeCell ref="EF48:EG48"/>
    <mergeCell ref="EF50:EG50"/>
    <mergeCell ref="ER16:ES16"/>
    <mergeCell ref="ER48:ES48"/>
    <mergeCell ref="ER50:ES50"/>
    <mergeCell ref="FD20:FE20"/>
    <mergeCell ref="FD22:FE22"/>
    <mergeCell ref="FD28:FE28"/>
    <mergeCell ref="FD30:FE30"/>
    <mergeCell ref="FD34:FE34"/>
    <mergeCell ref="FD36:FE36"/>
    <mergeCell ref="FD48:FE48"/>
    <mergeCell ref="FD50:FE50"/>
    <mergeCell ref="DH48:DI48"/>
    <mergeCell ref="DT20:DU20"/>
    <mergeCell ref="DT22:DU22"/>
    <mergeCell ref="DT28:DU28"/>
    <mergeCell ref="DT30:DU30"/>
    <mergeCell ref="DT34:DU34"/>
    <mergeCell ref="DT36:DU36"/>
    <mergeCell ref="DT48:DU48"/>
    <mergeCell ref="DT50:DU50"/>
    <mergeCell ref="CV34:CW34"/>
    <mergeCell ref="CV36:CW36"/>
    <mergeCell ref="CV48:CW48"/>
    <mergeCell ref="CV50:CW50"/>
    <mergeCell ref="BX30:BY30"/>
    <mergeCell ref="BX34:BY34"/>
    <mergeCell ref="BX36:BY36"/>
    <mergeCell ref="BX48:BY48"/>
    <mergeCell ref="BX50:BY50"/>
    <mergeCell ref="CJ30:CK30"/>
    <mergeCell ref="CJ34:CK34"/>
    <mergeCell ref="CJ36:CK36"/>
    <mergeCell ref="CJ48:CK48"/>
    <mergeCell ref="CJ50:CK50"/>
    <mergeCell ref="AO34:AP34"/>
    <mergeCell ref="AO36:AP36"/>
    <mergeCell ref="AO48:AP48"/>
    <mergeCell ref="AO50:AP50"/>
    <mergeCell ref="BA20:BB20"/>
    <mergeCell ref="BA22:BB22"/>
    <mergeCell ref="BA28:BB28"/>
    <mergeCell ref="E14:F14"/>
    <mergeCell ref="Q30:R30"/>
    <mergeCell ref="Q34:R34"/>
    <mergeCell ref="Q36:R36"/>
    <mergeCell ref="Q48:R48"/>
    <mergeCell ref="Q50:R50"/>
    <mergeCell ref="FM18:FM20"/>
    <mergeCell ref="E40:F40"/>
    <mergeCell ref="AC40:AD40"/>
    <mergeCell ref="AO40:AP40"/>
    <mergeCell ref="BA40:BB40"/>
    <mergeCell ref="BX40:BY40"/>
    <mergeCell ref="CJ40:CK40"/>
    <mergeCell ref="Q40:R40"/>
    <mergeCell ref="CV40:CW40"/>
    <mergeCell ref="DH40:DI40"/>
    <mergeCell ref="DT40:DU40"/>
    <mergeCell ref="EF40:EG40"/>
    <mergeCell ref="ER40:ES40"/>
    <mergeCell ref="FD40:FE40"/>
    <mergeCell ref="AC18:AD18"/>
    <mergeCell ref="AO18:AP18"/>
    <mergeCell ref="BA18:BB18"/>
    <mergeCell ref="E18:F18"/>
    <mergeCell ref="Q18:R18"/>
    <mergeCell ref="CV18:CW18"/>
    <mergeCell ref="E22:F22"/>
    <mergeCell ref="CV22:CW22"/>
    <mergeCell ref="DH22:DI22"/>
    <mergeCell ref="ER22:ES22"/>
    <mergeCell ref="AC14:AD14"/>
    <mergeCell ref="AO14:AP14"/>
    <mergeCell ref="BA14:BB14"/>
    <mergeCell ref="BX14:BY14"/>
    <mergeCell ref="CJ18:CK18"/>
    <mergeCell ref="Q14:R14"/>
    <mergeCell ref="E16:F16"/>
    <mergeCell ref="AC16:AD16"/>
    <mergeCell ref="AO16:AP16"/>
    <mergeCell ref="BA16:BB16"/>
    <mergeCell ref="BX16:BY16"/>
    <mergeCell ref="CJ16:CK16"/>
    <mergeCell ref="Q16:R16"/>
    <mergeCell ref="CV16:CW16"/>
    <mergeCell ref="CV14:CW14"/>
    <mergeCell ref="BX18:BY18"/>
    <mergeCell ref="BP10:BQ11"/>
    <mergeCell ref="G10:H11"/>
    <mergeCell ref="I10:J11"/>
    <mergeCell ref="AQ10:AR11"/>
    <mergeCell ref="AE10:AF11"/>
    <mergeCell ref="AG10:AH11"/>
    <mergeCell ref="AS10:AT11"/>
    <mergeCell ref="BC10:BD11"/>
    <mergeCell ref="BE10:BF11"/>
    <mergeCell ref="BN10:BO11"/>
    <mergeCell ref="G12:H12"/>
    <mergeCell ref="I12:J12"/>
    <mergeCell ref="I13:J13"/>
    <mergeCell ref="AE12:AF12"/>
    <mergeCell ref="AG12:AH12"/>
    <mergeCell ref="AG13:AH13"/>
    <mergeCell ref="AQ12:AR12"/>
    <mergeCell ref="AS12:AT12"/>
    <mergeCell ref="AS13:AT13"/>
    <mergeCell ref="BC12:BD12"/>
    <mergeCell ref="BE12:BF12"/>
    <mergeCell ref="B4:J4"/>
    <mergeCell ref="Z4:AH4"/>
    <mergeCell ref="AL4:AT4"/>
    <mergeCell ref="AX4:BF4"/>
    <mergeCell ref="B6:J6"/>
    <mergeCell ref="Z6:AH6"/>
    <mergeCell ref="AL6:AT6"/>
    <mergeCell ref="AX6:BF6"/>
    <mergeCell ref="B5:J5"/>
    <mergeCell ref="Z5:AH5"/>
    <mergeCell ref="AL5:AT5"/>
    <mergeCell ref="AX5:BF5"/>
    <mergeCell ref="N6:V6"/>
    <mergeCell ref="FH10:FI11"/>
    <mergeCell ref="DV10:DW11"/>
    <mergeCell ref="DX10:DY11"/>
    <mergeCell ref="EH10:EI11"/>
    <mergeCell ref="EJ10:EK11"/>
    <mergeCell ref="CG4:CO4"/>
    <mergeCell ref="N4:V4"/>
    <mergeCell ref="CS4:DA4"/>
    <mergeCell ref="DE4:DM4"/>
    <mergeCell ref="DQ4:DY4"/>
    <mergeCell ref="EC4:EK4"/>
    <mergeCell ref="EO4:EW4"/>
    <mergeCell ref="FA4:FI4"/>
    <mergeCell ref="EO6:EW6"/>
    <mergeCell ref="FA6:FI6"/>
    <mergeCell ref="U10:V11"/>
    <mergeCell ref="CX10:CY11"/>
    <mergeCell ref="CZ10:DA11"/>
    <mergeCell ref="DQ5:DY5"/>
    <mergeCell ref="CB10:CC11"/>
    <mergeCell ref="CL10:CM11"/>
    <mergeCell ref="FF10:FG11"/>
    <mergeCell ref="DJ10:DK11"/>
    <mergeCell ref="N5:V5"/>
    <mergeCell ref="B3:J3"/>
    <mergeCell ref="Z3:AH3"/>
    <mergeCell ref="AL3:AT3"/>
    <mergeCell ref="AX3:BF3"/>
    <mergeCell ref="B2:J2"/>
    <mergeCell ref="Z2:AH2"/>
    <mergeCell ref="AL2:AT2"/>
    <mergeCell ref="AX2:BF2"/>
    <mergeCell ref="BJ2:BQ2"/>
    <mergeCell ref="BJ3:BQ3"/>
    <mergeCell ref="N2:V2"/>
    <mergeCell ref="EC2:EK2"/>
    <mergeCell ref="EO2:EW2"/>
    <mergeCell ref="FA2:FI2"/>
    <mergeCell ref="BJ5:BQ5"/>
    <mergeCell ref="BJ6:BQ6"/>
    <mergeCell ref="EC3:EK3"/>
    <mergeCell ref="EO3:EW3"/>
    <mergeCell ref="FA3:FI3"/>
    <mergeCell ref="BU5:CC5"/>
    <mergeCell ref="CG5:CO5"/>
    <mergeCell ref="CS5:DA5"/>
    <mergeCell ref="DE5:DM5"/>
    <mergeCell ref="EC5:EK5"/>
    <mergeCell ref="EO5:EW5"/>
    <mergeCell ref="FA5:FI5"/>
    <mergeCell ref="BU6:CC6"/>
    <mergeCell ref="CG6:CO6"/>
    <mergeCell ref="CS6:DA6"/>
    <mergeCell ref="DE6:DM6"/>
    <mergeCell ref="DQ6:DY6"/>
    <mergeCell ref="EC6:EK6"/>
    <mergeCell ref="BU2:CC2"/>
    <mergeCell ref="CG2:CO2"/>
    <mergeCell ref="CS2:DA2"/>
    <mergeCell ref="DE2:DM2"/>
    <mergeCell ref="DQ2:DY2"/>
    <mergeCell ref="BU3:CC3"/>
    <mergeCell ref="CG3:CO3"/>
    <mergeCell ref="N3:V3"/>
    <mergeCell ref="CS3:DA3"/>
    <mergeCell ref="DE3:DM3"/>
    <mergeCell ref="DQ3:DY3"/>
    <mergeCell ref="DL10:DM11"/>
    <mergeCell ref="S10:T11"/>
    <mergeCell ref="BJ4:BR4"/>
    <mergeCell ref="BU4:CC4"/>
    <mergeCell ref="ET10:EU11"/>
    <mergeCell ref="EV10:EW11"/>
    <mergeCell ref="BZ10:CA11"/>
    <mergeCell ref="DH14:DI14"/>
    <mergeCell ref="CN10:CO11"/>
    <mergeCell ref="CJ14:CK14"/>
    <mergeCell ref="DV12:DW12"/>
    <mergeCell ref="DX12:DY12"/>
    <mergeCell ref="DX13:DY13"/>
    <mergeCell ref="EH12:EI12"/>
    <mergeCell ref="EJ12:EK12"/>
    <mergeCell ref="EJ13:EK13"/>
    <mergeCell ref="ET12:EU12"/>
    <mergeCell ref="EV12:EW12"/>
    <mergeCell ref="EV13:EW13"/>
    <mergeCell ref="S12:T12"/>
    <mergeCell ref="U12:V12"/>
    <mergeCell ref="U13:V13"/>
    <mergeCell ref="CX12:CY12"/>
    <mergeCell ref="CZ12:DA12"/>
    <mergeCell ref="CZ13:DA13"/>
    <mergeCell ref="DJ12:DK12"/>
    <mergeCell ref="DL12:DM12"/>
    <mergeCell ref="DL13:DM13"/>
    <mergeCell ref="BE13:BF13"/>
    <mergeCell ref="BZ12:CA12"/>
    <mergeCell ref="CB12:CC12"/>
    <mergeCell ref="CB13:CC13"/>
    <mergeCell ref="CL12:CM12"/>
    <mergeCell ref="CN12:CO12"/>
    <mergeCell ref="CN13:CO13"/>
    <mergeCell ref="FF12:FG12"/>
    <mergeCell ref="FH12:FI12"/>
    <mergeCell ref="FH13:FI13"/>
    <mergeCell ref="DH20:DI20"/>
    <mergeCell ref="ER20:ES20"/>
    <mergeCell ref="DT16:DU16"/>
    <mergeCell ref="EF16:EG16"/>
    <mergeCell ref="FD16:FE16"/>
    <mergeCell ref="EF18:EG18"/>
    <mergeCell ref="ER18:ES18"/>
    <mergeCell ref="FD18:FE18"/>
    <mergeCell ref="DH18:DI18"/>
    <mergeCell ref="DT18:DU18"/>
    <mergeCell ref="DH16:DI16"/>
    <mergeCell ref="EF20:EG20"/>
    <mergeCell ref="DT14:DU14"/>
    <mergeCell ref="EF14:EG14"/>
    <mergeCell ref="ER14:ES14"/>
    <mergeCell ref="FD14:FE14"/>
    <mergeCell ref="E20:F20"/>
    <mergeCell ref="E28:F28"/>
    <mergeCell ref="CV28:CW28"/>
    <mergeCell ref="DH28:DI28"/>
    <mergeCell ref="ER28:ES28"/>
    <mergeCell ref="BX20:BY20"/>
    <mergeCell ref="BX22:BY22"/>
    <mergeCell ref="BX28:BY28"/>
    <mergeCell ref="Q20:R20"/>
    <mergeCell ref="Q22:R22"/>
    <mergeCell ref="Q28:R28"/>
    <mergeCell ref="EF22:EG22"/>
    <mergeCell ref="EF28:EG28"/>
    <mergeCell ref="AC20:AD20"/>
    <mergeCell ref="AC22:AD22"/>
    <mergeCell ref="AC28:AD28"/>
    <mergeCell ref="AO20:AP20"/>
    <mergeCell ref="AO22:AP22"/>
    <mergeCell ref="AO28:AP28"/>
    <mergeCell ref="CV20:CW20"/>
    <mergeCell ref="CJ20:CK20"/>
    <mergeCell ref="CJ22:CK22"/>
    <mergeCell ref="CJ28:CK28"/>
    <mergeCell ref="E30:F30"/>
    <mergeCell ref="AC30:AD30"/>
    <mergeCell ref="CV30:CW30"/>
    <mergeCell ref="DH30:DI30"/>
    <mergeCell ref="ER30:ES30"/>
    <mergeCell ref="DH50:DI50"/>
    <mergeCell ref="DH34:DI34"/>
    <mergeCell ref="ER34:ES34"/>
    <mergeCell ref="E36:F36"/>
    <mergeCell ref="DH36:DI36"/>
    <mergeCell ref="ER36:ES36"/>
    <mergeCell ref="BA30:BB30"/>
    <mergeCell ref="BA34:BB34"/>
    <mergeCell ref="BA36:BB36"/>
    <mergeCell ref="BA48:BB48"/>
    <mergeCell ref="BA50:BB50"/>
    <mergeCell ref="E34:F34"/>
    <mergeCell ref="E48:F48"/>
    <mergeCell ref="E50:F50"/>
    <mergeCell ref="AC34:AD34"/>
    <mergeCell ref="AC36:AD36"/>
    <mergeCell ref="AC48:AD48"/>
    <mergeCell ref="AC50:AD50"/>
    <mergeCell ref="AO30:AP30"/>
  </mergeCells>
  <printOptions horizontalCentered="1" verticalCentered="1"/>
  <pageMargins left="7.874015748031496E-2" right="0" top="0.19685039370078741" bottom="0" header="0" footer="0"/>
  <pageSetup scale="80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39997558519241921"/>
  </sheetPr>
  <dimension ref="A1:FX65"/>
  <sheetViews>
    <sheetView topLeftCell="BX1" zoomScale="75" zoomScaleNormal="75" workbookViewId="0">
      <selection activeCell="CS11" sqref="CS11"/>
    </sheetView>
  </sheetViews>
  <sheetFormatPr defaultColWidth="9.33203125" defaultRowHeight="14.4" x14ac:dyDescent="0.3"/>
  <cols>
    <col min="1" max="1" width="3.33203125" style="1" customWidth="1"/>
    <col min="2" max="2" width="18.6640625" style="1" customWidth="1"/>
    <col min="3" max="3" width="15.77734375" style="2" customWidth="1"/>
    <col min="4" max="4" width="15.4414062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23" style="1" customWidth="1"/>
    <col min="15" max="15" width="14.5546875" style="2" customWidth="1"/>
    <col min="16" max="16" width="18.6640625" style="2" customWidth="1"/>
    <col min="17" max="17" width="12.6640625" style="2" customWidth="1"/>
    <col min="18" max="18" width="13.66406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3" style="1" customWidth="1"/>
    <col min="27" max="27" width="15.21875" style="2" customWidth="1"/>
    <col min="28" max="28" width="18.6640625" style="2" customWidth="1"/>
    <col min="29" max="29" width="12.6640625" style="2" customWidth="1"/>
    <col min="30" max="30" width="13.66406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4.44140625" style="2" customWidth="1"/>
    <col min="35" max="35" width="3.33203125" style="1" customWidth="1"/>
    <col min="36" max="36" width="4" style="1" customWidth="1"/>
    <col min="37" max="37" width="3.33203125" style="1" customWidth="1"/>
    <col min="38" max="38" width="18.6640625" style="1" customWidth="1"/>
    <col min="39" max="39" width="14.77734375" style="2" customWidth="1"/>
    <col min="40" max="40" width="15.44140625" style="2" customWidth="1"/>
    <col min="41" max="41" width="12" style="2" customWidth="1"/>
    <col min="42" max="42" width="10.33203125" style="2" customWidth="1"/>
    <col min="43" max="43" width="13" style="1" bestFit="1" customWidth="1"/>
    <col min="44" max="44" width="14.6640625" style="1" bestFit="1" customWidth="1"/>
    <col min="45" max="45" width="13.6640625" style="2" bestFit="1" customWidth="1"/>
    <col min="46" max="46" width="14.44140625" style="2" customWidth="1"/>
    <col min="47" max="47" width="3.33203125" style="1" customWidth="1"/>
    <col min="48" max="48" width="4" style="1" customWidth="1"/>
    <col min="49" max="49" width="2.5546875" style="1" hidden="1" customWidth="1"/>
    <col min="50" max="50" width="21.6640625" style="1" hidden="1" customWidth="1"/>
    <col min="51" max="51" width="14.5546875" style="2" hidden="1" customWidth="1"/>
    <col min="52" max="52" width="15.33203125" style="2" hidden="1" customWidth="1"/>
    <col min="53" max="53" width="13.44140625" style="2" hidden="1" customWidth="1"/>
    <col min="54" max="54" width="13.44140625" style="1" hidden="1" customWidth="1"/>
    <col min="55" max="55" width="11.44140625" style="1" hidden="1" customWidth="1"/>
    <col min="56" max="56" width="10.6640625" style="2" hidden="1" customWidth="1"/>
    <col min="57" max="57" width="13.5546875" style="2" hidden="1" customWidth="1"/>
    <col min="58" max="58" width="3.44140625" style="1" hidden="1" customWidth="1"/>
    <col min="59" max="59" width="4" style="1" hidden="1" customWidth="1"/>
    <col min="60" max="60" width="3.33203125" style="1" customWidth="1"/>
    <col min="61" max="61" width="26.44140625" style="1" customWidth="1"/>
    <col min="62" max="62" width="13.5546875" style="2" customWidth="1"/>
    <col min="63" max="63" width="15.44140625" style="2" customWidth="1"/>
    <col min="64" max="64" width="12.5546875" style="2" customWidth="1"/>
    <col min="65" max="65" width="11.109375" style="2" customWidth="1"/>
    <col min="66" max="66" width="13" style="1" bestFit="1" customWidth="1"/>
    <col min="67" max="67" width="14.6640625" style="1" bestFit="1" customWidth="1"/>
    <col min="68" max="68" width="13.6640625" style="2" bestFit="1" customWidth="1"/>
    <col min="69" max="69" width="14.44140625" style="2" customWidth="1"/>
    <col min="70" max="70" width="3.33203125" style="1" customWidth="1"/>
    <col min="71" max="71" width="4" style="1" customWidth="1"/>
    <col min="72" max="72" width="3.33203125" style="1" customWidth="1"/>
    <col min="73" max="73" width="23" style="1" customWidth="1"/>
    <col min="74" max="74" width="14.5546875" style="2" customWidth="1"/>
    <col min="75" max="75" width="18.6640625" style="2" customWidth="1"/>
    <col min="76" max="76" width="12.6640625" style="2" customWidth="1"/>
    <col min="77" max="77" width="13.6640625" style="2" customWidth="1"/>
    <col min="78" max="78" width="13" style="1" bestFit="1" customWidth="1"/>
    <col min="79" max="79" width="14.6640625" style="1" bestFit="1" customWidth="1"/>
    <col min="80" max="80" width="13.6640625" style="2" bestFit="1" customWidth="1"/>
    <col min="81" max="81" width="14.44140625" style="2" customWidth="1"/>
    <col min="82" max="82" width="3.33203125" style="1" customWidth="1"/>
    <col min="83" max="83" width="4" style="1" customWidth="1"/>
    <col min="84" max="84" width="3.33203125" style="1" customWidth="1"/>
    <col min="85" max="85" width="18.6640625" style="1" customWidth="1"/>
    <col min="86" max="86" width="16.44140625" style="2" customWidth="1"/>
    <col min="87" max="87" width="15.44140625" style="2" customWidth="1"/>
    <col min="88" max="88" width="12.109375" style="2" customWidth="1"/>
    <col min="89" max="89" width="11.6640625" style="2" customWidth="1"/>
    <col min="90" max="90" width="13" style="1" bestFit="1" customWidth="1"/>
    <col min="91" max="91" width="14.6640625" style="1" bestFit="1" customWidth="1"/>
    <col min="92" max="92" width="13.6640625" style="2" bestFit="1" customWidth="1"/>
    <col min="93" max="93" width="14.44140625" style="2" customWidth="1"/>
    <col min="94" max="94" width="3.33203125" style="1" customWidth="1"/>
    <col min="95" max="95" width="4" style="1" customWidth="1"/>
    <col min="96" max="96" width="9.33203125" style="1"/>
    <col min="97" max="97" width="28.33203125" style="1" customWidth="1"/>
    <col min="98" max="98" width="9.33203125" style="1"/>
    <col min="99" max="99" width="10.44140625" style="1" customWidth="1"/>
    <col min="100" max="104" width="9.33203125" style="1"/>
    <col min="105" max="105" width="10.5546875" style="1" customWidth="1"/>
    <col min="106" max="109" width="9.33203125" style="1"/>
    <col min="110" max="110" width="10.44140625" style="1" customWidth="1"/>
    <col min="111" max="115" width="9.33203125" style="1"/>
    <col min="116" max="116" width="10.5546875" style="1" customWidth="1"/>
    <col min="117" max="120" width="9.33203125" style="1"/>
    <col min="121" max="121" width="10.44140625" style="1" customWidth="1"/>
    <col min="122" max="126" width="9.33203125" style="1"/>
    <col min="127" max="127" width="10.5546875" style="1" customWidth="1"/>
    <col min="128" max="131" width="9.33203125" style="1"/>
    <col min="132" max="132" width="10.44140625" style="1" customWidth="1"/>
    <col min="133" max="137" width="9.33203125" style="1"/>
    <col min="138" max="138" width="10.5546875" style="1" customWidth="1"/>
    <col min="139" max="142" width="9.33203125" style="1"/>
    <col min="143" max="143" width="10.44140625" style="1" customWidth="1"/>
    <col min="144" max="148" width="9.33203125" style="1"/>
    <col min="149" max="149" width="10.5546875" style="1" customWidth="1"/>
    <col min="150" max="153" width="9.33203125" style="1"/>
    <col min="154" max="154" width="10.44140625" style="1" customWidth="1"/>
    <col min="155" max="159" width="9.33203125" style="1"/>
    <col min="160" max="160" width="10.5546875" style="1" customWidth="1"/>
    <col min="161" max="164" width="9.33203125" style="1"/>
    <col min="165" max="165" width="10.44140625" style="1" customWidth="1"/>
    <col min="166" max="170" width="9.33203125" style="1"/>
    <col min="171" max="171" width="10.5546875" style="1" customWidth="1"/>
    <col min="172" max="174" width="9.33203125" style="1"/>
    <col min="175" max="175" width="19.44140625" style="1" customWidth="1"/>
    <col min="176" max="176" width="10.44140625" style="1" customWidth="1"/>
    <col min="177" max="181" width="9.33203125" style="1"/>
    <col min="182" max="182" width="10.5546875" style="1" customWidth="1"/>
    <col min="183" max="185" width="9.33203125" style="1"/>
    <col min="186" max="186" width="18.6640625" style="1" customWidth="1"/>
    <col min="187" max="187" width="10.44140625" style="1" customWidth="1"/>
    <col min="188" max="192" width="9.33203125" style="1"/>
    <col min="193" max="193" width="10.5546875" style="1" customWidth="1"/>
    <col min="194" max="16384" width="9.33203125" style="1"/>
  </cols>
  <sheetData>
    <row r="1" spans="1:180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5"/>
      <c r="BC1" s="25"/>
      <c r="BD1" s="26"/>
      <c r="BE1" s="26"/>
      <c r="BF1" s="25"/>
      <c r="BH1" s="25"/>
      <c r="BI1" s="25"/>
      <c r="BJ1" s="26"/>
      <c r="BK1" s="26"/>
      <c r="BL1" s="26"/>
      <c r="BM1" s="26"/>
      <c r="BN1" s="25"/>
      <c r="BO1" s="25"/>
      <c r="BP1" s="26"/>
      <c r="BQ1" s="26"/>
      <c r="BR1" s="25"/>
      <c r="BT1" s="25"/>
      <c r="BU1" s="25"/>
      <c r="BV1" s="26"/>
      <c r="BW1" s="26"/>
      <c r="BX1" s="26"/>
      <c r="BY1" s="26"/>
      <c r="BZ1" s="25"/>
      <c r="CA1" s="25"/>
      <c r="CB1" s="26"/>
      <c r="CC1" s="26"/>
      <c r="CD1" s="25"/>
      <c r="CF1" s="25"/>
      <c r="CG1" s="25"/>
      <c r="CH1" s="26"/>
      <c r="CI1" s="26"/>
      <c r="CJ1" s="26"/>
      <c r="CK1" s="26"/>
      <c r="CL1" s="25"/>
      <c r="CM1" s="25"/>
      <c r="CN1" s="26"/>
      <c r="CO1" s="26"/>
      <c r="CP1" s="25"/>
    </row>
    <row r="2" spans="1:180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10" t="s">
        <v>0</v>
      </c>
      <c r="AY2" s="810"/>
      <c r="AZ2" s="810"/>
      <c r="BA2" s="810"/>
      <c r="BB2" s="810"/>
      <c r="BC2" s="810"/>
      <c r="BD2" s="810"/>
      <c r="BE2" s="810"/>
      <c r="BF2" s="27"/>
      <c r="BH2" s="27"/>
      <c r="BI2" s="809" t="s">
        <v>0</v>
      </c>
      <c r="BJ2" s="809"/>
      <c r="BK2" s="809"/>
      <c r="BL2" s="809"/>
      <c r="BM2" s="809"/>
      <c r="BN2" s="809"/>
      <c r="BO2" s="809"/>
      <c r="BP2" s="809"/>
      <c r="BQ2" s="809"/>
      <c r="BR2" s="27"/>
      <c r="BT2" s="27"/>
      <c r="BU2" s="809" t="s">
        <v>0</v>
      </c>
      <c r="BV2" s="809"/>
      <c r="BW2" s="809"/>
      <c r="BX2" s="809"/>
      <c r="BY2" s="809"/>
      <c r="BZ2" s="809"/>
      <c r="CA2" s="809"/>
      <c r="CB2" s="809"/>
      <c r="CC2" s="809"/>
      <c r="CD2" s="27"/>
      <c r="CF2" s="27"/>
      <c r="CG2" s="809" t="s">
        <v>0</v>
      </c>
      <c r="CH2" s="809"/>
      <c r="CI2" s="809"/>
      <c r="CJ2" s="809"/>
      <c r="CK2" s="809"/>
      <c r="CL2" s="809"/>
      <c r="CM2" s="809"/>
      <c r="CN2" s="809"/>
      <c r="CO2" s="809"/>
      <c r="CP2" s="27"/>
    </row>
    <row r="3" spans="1:180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8" t="s">
        <v>1</v>
      </c>
      <c r="AY3" s="808"/>
      <c r="AZ3" s="808"/>
      <c r="BA3" s="808"/>
      <c r="BB3" s="808"/>
      <c r="BC3" s="808"/>
      <c r="BD3" s="808"/>
      <c r="BE3" s="808"/>
      <c r="BF3" s="12"/>
      <c r="BH3" s="12"/>
      <c r="BI3" s="807" t="s">
        <v>1</v>
      </c>
      <c r="BJ3" s="807"/>
      <c r="BK3" s="807"/>
      <c r="BL3" s="807"/>
      <c r="BM3" s="807"/>
      <c r="BN3" s="807"/>
      <c r="BO3" s="807"/>
      <c r="BP3" s="807"/>
      <c r="BQ3" s="807"/>
      <c r="BR3" s="12"/>
      <c r="BT3" s="12"/>
      <c r="BU3" s="807" t="s">
        <v>1</v>
      </c>
      <c r="BV3" s="807"/>
      <c r="BW3" s="807"/>
      <c r="BX3" s="807"/>
      <c r="BY3" s="807"/>
      <c r="BZ3" s="807"/>
      <c r="CA3" s="807"/>
      <c r="CB3" s="807"/>
      <c r="CC3" s="807"/>
      <c r="CD3" s="12"/>
      <c r="CF3" s="12"/>
      <c r="CG3" s="807" t="s">
        <v>1</v>
      </c>
      <c r="CH3" s="807"/>
      <c r="CI3" s="807"/>
      <c r="CJ3" s="807"/>
      <c r="CK3" s="807"/>
      <c r="CL3" s="807"/>
      <c r="CM3" s="807"/>
      <c r="CN3" s="807"/>
      <c r="CO3" s="807"/>
      <c r="CP3" s="12"/>
    </row>
    <row r="4" spans="1:180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666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6" t="s">
        <v>24</v>
      </c>
      <c r="AY4" s="806"/>
      <c r="AZ4" s="806"/>
      <c r="BA4" s="806"/>
      <c r="BB4" s="806"/>
      <c r="BC4" s="806"/>
      <c r="BD4" s="806"/>
      <c r="BE4" s="806"/>
      <c r="BF4" s="12"/>
      <c r="BH4" s="12"/>
      <c r="BI4" s="805" t="s">
        <v>666</v>
      </c>
      <c r="BJ4" s="805"/>
      <c r="BK4" s="805"/>
      <c r="BL4" s="805"/>
      <c r="BM4" s="805"/>
      <c r="BN4" s="805"/>
      <c r="BO4" s="805"/>
      <c r="BP4" s="805"/>
      <c r="BQ4" s="805"/>
      <c r="BR4" s="12"/>
      <c r="BT4" s="12"/>
      <c r="BU4" s="805" t="s">
        <v>666</v>
      </c>
      <c r="BV4" s="805"/>
      <c r="BW4" s="805"/>
      <c r="BX4" s="805"/>
      <c r="BY4" s="805"/>
      <c r="BZ4" s="805"/>
      <c r="CA4" s="805"/>
      <c r="CB4" s="805"/>
      <c r="CC4" s="805"/>
      <c r="CD4" s="12"/>
      <c r="CF4" s="12"/>
      <c r="CG4" s="805" t="s">
        <v>666</v>
      </c>
      <c r="CH4" s="805"/>
      <c r="CI4" s="805"/>
      <c r="CJ4" s="805"/>
      <c r="CK4" s="805"/>
      <c r="CL4" s="805"/>
      <c r="CM4" s="805"/>
      <c r="CN4" s="805"/>
      <c r="CO4" s="805"/>
      <c r="CP4" s="12"/>
    </row>
    <row r="5" spans="1:180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6" t="s">
        <v>9</v>
      </c>
      <c r="AY5" s="806"/>
      <c r="AZ5" s="806"/>
      <c r="BA5" s="806"/>
      <c r="BB5" s="806"/>
      <c r="BC5" s="806"/>
      <c r="BD5" s="806"/>
      <c r="BE5" s="806"/>
      <c r="BF5" s="12"/>
      <c r="BH5" s="12"/>
      <c r="BI5" s="805" t="s">
        <v>336</v>
      </c>
      <c r="BJ5" s="805"/>
      <c r="BK5" s="805"/>
      <c r="BL5" s="805"/>
      <c r="BM5" s="805"/>
      <c r="BN5" s="805"/>
      <c r="BO5" s="805"/>
      <c r="BP5" s="805"/>
      <c r="BQ5" s="805"/>
      <c r="BR5" s="12"/>
      <c r="BT5" s="12"/>
      <c r="BU5" s="805" t="s">
        <v>336</v>
      </c>
      <c r="BV5" s="805"/>
      <c r="BW5" s="805"/>
      <c r="BX5" s="805"/>
      <c r="BY5" s="805"/>
      <c r="BZ5" s="805"/>
      <c r="CA5" s="805"/>
      <c r="CB5" s="805"/>
      <c r="CC5" s="805"/>
      <c r="CD5" s="12"/>
      <c r="CF5" s="12"/>
      <c r="CG5" s="805" t="s">
        <v>336</v>
      </c>
      <c r="CH5" s="805"/>
      <c r="CI5" s="805"/>
      <c r="CJ5" s="805"/>
      <c r="CK5" s="805"/>
      <c r="CL5" s="805"/>
      <c r="CM5" s="805"/>
      <c r="CN5" s="805"/>
      <c r="CO5" s="805"/>
      <c r="CP5" s="12"/>
    </row>
    <row r="6" spans="1:180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3" t="s">
        <v>76</v>
      </c>
      <c r="AY6" s="803"/>
      <c r="AZ6" s="803"/>
      <c r="BA6" s="803"/>
      <c r="BB6" s="803"/>
      <c r="BC6" s="803"/>
      <c r="BD6" s="803"/>
      <c r="BE6" s="803"/>
      <c r="BF6" s="12"/>
      <c r="BH6" s="12"/>
      <c r="BI6" s="802" t="str">
        <f>PreK!$B$6</f>
        <v>as of August 1, 2024</v>
      </c>
      <c r="BJ6" s="802"/>
      <c r="BK6" s="802"/>
      <c r="BL6" s="802"/>
      <c r="BM6" s="802"/>
      <c r="BN6" s="802"/>
      <c r="BO6" s="802"/>
      <c r="BP6" s="802"/>
      <c r="BQ6" s="802"/>
      <c r="BR6" s="12"/>
      <c r="BT6" s="12"/>
      <c r="BU6" s="802" t="str">
        <f>PreK!$B$6</f>
        <v>as of August 1, 2024</v>
      </c>
      <c r="BV6" s="802"/>
      <c r="BW6" s="802"/>
      <c r="BX6" s="802"/>
      <c r="BY6" s="802"/>
      <c r="BZ6" s="802"/>
      <c r="CA6" s="802"/>
      <c r="CB6" s="802"/>
      <c r="CC6" s="802"/>
      <c r="CD6" s="12"/>
      <c r="CF6" s="12"/>
      <c r="CG6" s="802" t="str">
        <f>PreK!$B$6</f>
        <v>as of August 1, 2024</v>
      </c>
      <c r="CH6" s="802"/>
      <c r="CI6" s="802"/>
      <c r="CJ6" s="802"/>
      <c r="CK6" s="802"/>
      <c r="CL6" s="802"/>
      <c r="CM6" s="802"/>
      <c r="CN6" s="802"/>
      <c r="CO6" s="802"/>
      <c r="CP6" s="12"/>
    </row>
    <row r="7" spans="1:180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23"/>
      <c r="BC7" s="23"/>
      <c r="BD7" s="8"/>
      <c r="BE7" s="8"/>
      <c r="BF7" s="12"/>
      <c r="BH7" s="12"/>
      <c r="BI7" s="23"/>
      <c r="BJ7" s="8"/>
      <c r="BK7" s="8"/>
      <c r="BL7" s="8"/>
      <c r="BM7" s="8"/>
      <c r="BN7" s="23"/>
      <c r="BO7" s="23"/>
      <c r="BP7" s="8"/>
      <c r="BQ7" s="8"/>
      <c r="BR7" s="12"/>
      <c r="BT7" s="12"/>
      <c r="BU7" s="23"/>
      <c r="BV7" s="8"/>
      <c r="BW7" s="8"/>
      <c r="BX7" s="8"/>
      <c r="BY7" s="8"/>
      <c r="BZ7" s="23"/>
      <c r="CA7" s="23"/>
      <c r="CB7" s="8"/>
      <c r="CC7" s="8"/>
      <c r="CD7" s="12"/>
      <c r="CF7" s="12"/>
      <c r="CG7" s="23"/>
      <c r="CH7" s="8"/>
      <c r="CI7" s="8"/>
      <c r="CJ7" s="8"/>
      <c r="CK7" s="8"/>
      <c r="CL7" s="23"/>
      <c r="CM7" s="23"/>
      <c r="CN7" s="8"/>
      <c r="CO7" s="8"/>
      <c r="CP7" s="12"/>
    </row>
    <row r="8" spans="1:180" s="4" customFormat="1" ht="21" x14ac:dyDescent="0.3">
      <c r="A8" s="12"/>
      <c r="B8" s="140" t="s">
        <v>3</v>
      </c>
      <c r="C8" s="266" t="s">
        <v>48</v>
      </c>
      <c r="D8" s="142"/>
      <c r="E8" s="140"/>
      <c r="F8" s="154"/>
      <c r="G8" s="140" t="s">
        <v>4</v>
      </c>
      <c r="H8" s="298" t="s">
        <v>367</v>
      </c>
      <c r="I8" s="142"/>
      <c r="J8" s="142"/>
      <c r="K8" s="12"/>
      <c r="M8" s="12"/>
      <c r="N8" s="140" t="s">
        <v>3</v>
      </c>
      <c r="O8" s="266" t="s">
        <v>1080</v>
      </c>
      <c r="P8" s="142"/>
      <c r="Q8" s="140"/>
      <c r="R8" s="154"/>
      <c r="S8" s="140" t="s">
        <v>4</v>
      </c>
      <c r="T8" s="298" t="s">
        <v>367</v>
      </c>
      <c r="U8" s="142"/>
      <c r="V8" s="142"/>
      <c r="W8" s="12"/>
      <c r="Y8" s="12"/>
      <c r="Z8" s="140" t="s">
        <v>3</v>
      </c>
      <c r="AA8" s="266" t="s">
        <v>674</v>
      </c>
      <c r="AB8" s="142"/>
      <c r="AC8" s="140"/>
      <c r="AD8" s="154"/>
      <c r="AE8" s="140" t="s">
        <v>4</v>
      </c>
      <c r="AF8" s="298" t="s">
        <v>367</v>
      </c>
      <c r="AG8" s="142"/>
      <c r="AH8" s="142"/>
      <c r="AI8" s="12"/>
      <c r="AK8" s="12"/>
      <c r="AL8" s="140" t="s">
        <v>3</v>
      </c>
      <c r="AM8" s="266" t="s">
        <v>50</v>
      </c>
      <c r="AN8" s="142"/>
      <c r="AO8" s="140"/>
      <c r="AP8" s="154"/>
      <c r="AQ8" s="140" t="s">
        <v>4</v>
      </c>
      <c r="AR8" s="298" t="s">
        <v>367</v>
      </c>
      <c r="AS8" s="142"/>
      <c r="AT8" s="142"/>
      <c r="AU8" s="12"/>
      <c r="AW8" s="12"/>
      <c r="AX8" s="29" t="s">
        <v>3</v>
      </c>
      <c r="AY8" s="31" t="s">
        <v>77</v>
      </c>
      <c r="AZ8" s="30"/>
      <c r="BA8" s="30"/>
      <c r="BB8" s="32"/>
      <c r="BC8" s="32"/>
      <c r="BD8" s="30"/>
      <c r="BE8" s="30"/>
      <c r="BF8" s="12"/>
      <c r="BH8" s="12"/>
      <c r="BI8" s="140" t="s">
        <v>3</v>
      </c>
      <c r="BJ8" s="266" t="s">
        <v>55</v>
      </c>
      <c r="BK8" s="142"/>
      <c r="BL8" s="140"/>
      <c r="BM8" s="154"/>
      <c r="BN8" s="140" t="s">
        <v>4</v>
      </c>
      <c r="BO8" s="298" t="s">
        <v>367</v>
      </c>
      <c r="BP8" s="142"/>
      <c r="BQ8" s="142"/>
      <c r="BR8" s="12"/>
      <c r="BT8" s="12"/>
      <c r="BU8" s="140" t="s">
        <v>3</v>
      </c>
      <c r="BV8" s="266" t="s">
        <v>667</v>
      </c>
      <c r="BW8" s="142"/>
      <c r="BX8" s="140"/>
      <c r="BY8" s="154"/>
      <c r="BZ8" s="140" t="s">
        <v>4</v>
      </c>
      <c r="CA8" s="298" t="s">
        <v>367</v>
      </c>
      <c r="CB8" s="142"/>
      <c r="CC8" s="142"/>
      <c r="CD8" s="12"/>
      <c r="CF8" s="12"/>
      <c r="CG8" s="140" t="s">
        <v>3</v>
      </c>
      <c r="CH8" s="266" t="s">
        <v>53</v>
      </c>
      <c r="CI8" s="142"/>
      <c r="CJ8" s="140"/>
      <c r="CK8" s="154"/>
      <c r="CL8" s="140" t="s">
        <v>4</v>
      </c>
      <c r="CM8" s="298" t="s">
        <v>367</v>
      </c>
      <c r="CN8" s="142"/>
      <c r="CO8" s="142"/>
      <c r="CP8" s="12"/>
    </row>
    <row r="9" spans="1:180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D9" s="8"/>
      <c r="BE9" s="8"/>
      <c r="BF9" s="12"/>
      <c r="BH9" s="12"/>
      <c r="BI9" s="7"/>
      <c r="BJ9" s="8"/>
      <c r="BK9" s="8"/>
      <c r="BL9" s="8"/>
      <c r="BM9" s="8"/>
      <c r="BP9" s="8"/>
      <c r="BQ9" s="8"/>
      <c r="BR9" s="12"/>
      <c r="BT9" s="12"/>
      <c r="BU9" s="7"/>
      <c r="BV9" s="8"/>
      <c r="BW9" s="8"/>
      <c r="BX9" s="8"/>
      <c r="BY9" s="8"/>
      <c r="CB9" s="8"/>
      <c r="CC9" s="8"/>
      <c r="CD9" s="12"/>
      <c r="CF9" s="12"/>
      <c r="CG9" s="7"/>
      <c r="CH9" s="8"/>
      <c r="CI9" s="8"/>
      <c r="CJ9" s="8"/>
      <c r="CK9" s="8"/>
      <c r="CN9" s="8"/>
      <c r="CO9" s="8"/>
      <c r="CP9" s="12"/>
    </row>
    <row r="10" spans="1:180" s="4" customFormat="1" ht="18.75" customHeight="1" x14ac:dyDescent="0.3">
      <c r="A10" s="12"/>
      <c r="B10" s="261" t="s">
        <v>5</v>
      </c>
      <c r="C10" s="269">
        <v>24823.94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0</v>
      </c>
      <c r="J10" s="800"/>
      <c r="K10" s="12"/>
      <c r="M10" s="12"/>
      <c r="N10" s="261" t="s">
        <v>5</v>
      </c>
      <c r="O10" s="269">
        <v>26821.33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0</v>
      </c>
      <c r="V10" s="800"/>
      <c r="W10" s="12"/>
      <c r="Y10" s="12"/>
      <c r="Z10" s="261" t="s">
        <v>5</v>
      </c>
      <c r="AA10" s="269">
        <v>24823.94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0</v>
      </c>
      <c r="AH10" s="800"/>
      <c r="AI10" s="12"/>
      <c r="AK10" s="12"/>
      <c r="AL10" s="261" t="s">
        <v>5</v>
      </c>
      <c r="AM10" s="269">
        <v>26821.33</v>
      </c>
      <c r="AN10" s="263" t="s">
        <v>341</v>
      </c>
      <c r="AO10" s="269"/>
      <c r="AP10" s="262"/>
      <c r="AQ10" s="801" t="s">
        <v>10</v>
      </c>
      <c r="AR10" s="801"/>
      <c r="AS10" s="800">
        <f>SUM(AR16:AR52)</f>
        <v>0</v>
      </c>
      <c r="AT10" s="800"/>
      <c r="AU10" s="12"/>
      <c r="AW10" s="12"/>
      <c r="AX10" s="7" t="s">
        <v>5</v>
      </c>
      <c r="AY10" s="10">
        <v>29923.94</v>
      </c>
      <c r="AZ10" s="11" t="s">
        <v>25</v>
      </c>
      <c r="BA10" s="10"/>
      <c r="BB10" s="804" t="s">
        <v>10</v>
      </c>
      <c r="BC10" s="804"/>
      <c r="BD10" s="800">
        <f>SUM(BC16:BC38)</f>
        <v>0</v>
      </c>
      <c r="BE10" s="800"/>
      <c r="BF10" s="12"/>
      <c r="BH10" s="12"/>
      <c r="BI10" s="261" t="s">
        <v>5</v>
      </c>
      <c r="BJ10" s="269">
        <v>26821.33</v>
      </c>
      <c r="BK10" s="263" t="s">
        <v>341</v>
      </c>
      <c r="BL10" s="269">
        <f>830+2160</f>
        <v>2990</v>
      </c>
      <c r="BM10" s="262"/>
      <c r="BN10" s="801" t="s">
        <v>10</v>
      </c>
      <c r="BO10" s="801"/>
      <c r="BP10" s="800">
        <f>SUM(BO16:BO52)</f>
        <v>4400</v>
      </c>
      <c r="BQ10" s="800"/>
      <c r="BR10" s="12"/>
      <c r="BT10" s="12"/>
      <c r="BU10" s="261" t="s">
        <v>5</v>
      </c>
      <c r="BV10" s="269">
        <v>26821.33</v>
      </c>
      <c r="BW10" s="263" t="s">
        <v>341</v>
      </c>
      <c r="BX10" s="269"/>
      <c r="BY10" s="262"/>
      <c r="BZ10" s="801" t="s">
        <v>10</v>
      </c>
      <c r="CA10" s="801"/>
      <c r="CB10" s="800">
        <f>SUM(CA16:CA52)</f>
        <v>4400</v>
      </c>
      <c r="CC10" s="800"/>
      <c r="CD10" s="12"/>
      <c r="CF10" s="12"/>
      <c r="CG10" s="261" t="s">
        <v>5</v>
      </c>
      <c r="CH10" s="269">
        <v>35821.33</v>
      </c>
      <c r="CI10" s="263" t="s">
        <v>341</v>
      </c>
      <c r="CJ10" s="269"/>
      <c r="CK10" s="262"/>
      <c r="CL10" s="801" t="s">
        <v>10</v>
      </c>
      <c r="CM10" s="801"/>
      <c r="CN10" s="800">
        <f>SUM(CM16:CM52)</f>
        <v>13347</v>
      </c>
      <c r="CO10" s="800"/>
      <c r="CP10" s="12"/>
      <c r="CS10" s="14">
        <f>I10+U10+AS10+BP10+CB10+CN10+AG10</f>
        <v>22147</v>
      </c>
    </row>
    <row r="11" spans="1:180" s="4" customFormat="1" ht="18.75" customHeight="1" x14ac:dyDescent="0.3">
      <c r="A11" s="12"/>
      <c r="B11" s="261" t="s">
        <v>6</v>
      </c>
      <c r="C11" s="269">
        <v>7347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7347</v>
      </c>
      <c r="P11" s="263" t="s">
        <v>609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7347</v>
      </c>
      <c r="AB11" s="263" t="s">
        <v>609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>
        <v>7347</v>
      </c>
      <c r="AN11" s="263" t="s">
        <v>26</v>
      </c>
      <c r="AO11" s="269"/>
      <c r="AP11" s="262"/>
      <c r="AQ11" s="801"/>
      <c r="AR11" s="801"/>
      <c r="AS11" s="800"/>
      <c r="AT11" s="800"/>
      <c r="AU11" s="12"/>
      <c r="AW11" s="12"/>
      <c r="AX11" s="7" t="s">
        <v>6</v>
      </c>
      <c r="AY11" s="10">
        <v>3011</v>
      </c>
      <c r="AZ11" s="11" t="s">
        <v>26</v>
      </c>
      <c r="BA11" s="10"/>
      <c r="BB11" s="804"/>
      <c r="BC11" s="804"/>
      <c r="BD11" s="800"/>
      <c r="BE11" s="800"/>
      <c r="BF11" s="12"/>
      <c r="BH11" s="12"/>
      <c r="BI11" s="261" t="s">
        <v>6</v>
      </c>
      <c r="BJ11" s="269">
        <v>7347</v>
      </c>
      <c r="BK11" s="263" t="s">
        <v>26</v>
      </c>
      <c r="BL11" s="269"/>
      <c r="BM11" s="262"/>
      <c r="BN11" s="801"/>
      <c r="BO11" s="801"/>
      <c r="BP11" s="800"/>
      <c r="BQ11" s="800"/>
      <c r="BR11" s="12"/>
      <c r="BT11" s="12"/>
      <c r="BU11" s="261" t="s">
        <v>6</v>
      </c>
      <c r="BV11" s="269">
        <v>7347</v>
      </c>
      <c r="BW11" s="263" t="s">
        <v>609</v>
      </c>
      <c r="BX11" s="269"/>
      <c r="BY11" s="262"/>
      <c r="BZ11" s="801"/>
      <c r="CA11" s="801"/>
      <c r="CB11" s="800"/>
      <c r="CC11" s="800"/>
      <c r="CD11" s="12"/>
      <c r="CF11" s="12"/>
      <c r="CG11" s="261" t="s">
        <v>6</v>
      </c>
      <c r="CH11" s="269">
        <v>7347</v>
      </c>
      <c r="CI11" s="263" t="s">
        <v>26</v>
      </c>
      <c r="CJ11" s="269"/>
      <c r="CK11" s="262"/>
      <c r="CL11" s="801"/>
      <c r="CM11" s="801"/>
      <c r="CN11" s="800"/>
      <c r="CO11" s="800"/>
      <c r="CP11" s="12"/>
      <c r="CS11" s="9"/>
    </row>
    <row r="12" spans="1:180" s="4" customFormat="1" ht="18.75" customHeight="1" x14ac:dyDescent="0.3">
      <c r="A12" s="12"/>
      <c r="B12" s="261" t="s">
        <v>21</v>
      </c>
      <c r="C12" s="269">
        <f>SUM(I16:I52)</f>
        <v>0</v>
      </c>
      <c r="D12" s="264"/>
      <c r="E12" s="270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3" t="s">
        <v>420</v>
      </c>
      <c r="Q12" s="269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3" t="s">
        <v>420</v>
      </c>
      <c r="AC12" s="269"/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261" t="s">
        <v>21</v>
      </c>
      <c r="AM12" s="269">
        <f>SUM(AS16:AS52)</f>
        <v>0</v>
      </c>
      <c r="AN12" s="264"/>
      <c r="AO12" s="270"/>
      <c r="AP12" s="264"/>
      <c r="AQ12" s="812" t="s">
        <v>461</v>
      </c>
      <c r="AR12" s="812"/>
      <c r="AS12" s="811" t="s">
        <v>462</v>
      </c>
      <c r="AT12" s="811"/>
      <c r="AU12" s="12"/>
      <c r="AW12" s="12"/>
      <c r="AX12" s="7" t="s">
        <v>21</v>
      </c>
      <c r="AY12" s="10">
        <f>SUM(BD16:BD38)</f>
        <v>0</v>
      </c>
      <c r="AZ12" s="8"/>
      <c r="BA12" s="8"/>
      <c r="BD12" s="8"/>
      <c r="BE12" s="8"/>
      <c r="BF12" s="12"/>
      <c r="BH12" s="12"/>
      <c r="BI12" s="261" t="s">
        <v>21</v>
      </c>
      <c r="BJ12" s="269">
        <f>SUM(BP16:BP52)</f>
        <v>0</v>
      </c>
      <c r="BK12" s="263"/>
      <c r="BL12" s="269"/>
      <c r="BM12" s="505"/>
      <c r="BN12" s="812" t="s">
        <v>461</v>
      </c>
      <c r="BO12" s="812"/>
      <c r="BP12" s="811" t="s">
        <v>462</v>
      </c>
      <c r="BQ12" s="811"/>
      <c r="BR12" s="12"/>
      <c r="BT12" s="12"/>
      <c r="BU12" s="261" t="s">
        <v>21</v>
      </c>
      <c r="BV12" s="269">
        <f>SUM(CB16:CB52)</f>
        <v>0</v>
      </c>
      <c r="BW12" s="263" t="s">
        <v>420</v>
      </c>
      <c r="BX12" s="269"/>
      <c r="BY12" s="264"/>
      <c r="BZ12" s="812" t="s">
        <v>461</v>
      </c>
      <c r="CA12" s="812"/>
      <c r="CB12" s="811" t="s">
        <v>462</v>
      </c>
      <c r="CC12" s="811"/>
      <c r="CD12" s="12"/>
      <c r="CF12" s="12"/>
      <c r="CG12" s="261" t="s">
        <v>21</v>
      </c>
      <c r="CH12" s="269">
        <f>SUM(CN16:CN52)</f>
        <v>0</v>
      </c>
      <c r="CI12" s="263"/>
      <c r="CJ12" s="269"/>
      <c r="CK12" s="505"/>
      <c r="CL12" s="812" t="s">
        <v>461</v>
      </c>
      <c r="CM12" s="812"/>
      <c r="CN12" s="811" t="s">
        <v>462</v>
      </c>
      <c r="CO12" s="811"/>
      <c r="CP12" s="12"/>
      <c r="CS12" s="18">
        <f>C12+O12+AM12+BJ12+BV12+CH12+AA12</f>
        <v>0</v>
      </c>
    </row>
    <row r="13" spans="1:180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3"/>
      <c r="Q13" s="269"/>
      <c r="R13" s="505"/>
      <c r="S13" s="265"/>
      <c r="T13" s="265"/>
      <c r="U13" s="794" t="str">
        <f>I13</f>
        <v>AUG. 5, 2024</v>
      </c>
      <c r="V13" s="795"/>
      <c r="W13" s="12"/>
      <c r="Y13" s="12"/>
      <c r="Z13" s="261"/>
      <c r="AA13" s="269"/>
      <c r="AB13" s="263"/>
      <c r="AC13" s="269"/>
      <c r="AD13" s="505"/>
      <c r="AE13" s="265"/>
      <c r="AF13" s="265"/>
      <c r="AG13" s="794" t="str">
        <f>U13</f>
        <v>AUG. 5, 2024</v>
      </c>
      <c r="AH13" s="795"/>
      <c r="AI13" s="12"/>
      <c r="AK13" s="12"/>
      <c r="AL13" s="261"/>
      <c r="AM13" s="269"/>
      <c r="AN13" s="264"/>
      <c r="AO13" s="270"/>
      <c r="AP13" s="264"/>
      <c r="AQ13" s="265"/>
      <c r="AR13" s="265"/>
      <c r="AS13" s="795" t="str">
        <f>PreK!$I$13</f>
        <v>AUG. 5, 2024</v>
      </c>
      <c r="AT13" s="795"/>
      <c r="AU13" s="12"/>
      <c r="AW13" s="23"/>
      <c r="AX13" s="8"/>
      <c r="AY13" s="8"/>
      <c r="AZ13" s="13"/>
      <c r="BA13" s="13"/>
      <c r="BB13" s="23"/>
      <c r="BC13" s="23"/>
      <c r="BD13" s="8"/>
      <c r="BE13" s="8"/>
      <c r="BF13" s="12"/>
      <c r="BH13" s="12"/>
      <c r="BI13" s="261"/>
      <c r="BJ13" s="269"/>
      <c r="BK13" s="264"/>
      <c r="BL13" s="270"/>
      <c r="BM13" s="264"/>
      <c r="BN13" s="265"/>
      <c r="BO13" s="265"/>
      <c r="BP13" s="795" t="str">
        <f>PreK!$I$13</f>
        <v>AUG. 5, 2024</v>
      </c>
      <c r="BQ13" s="795"/>
      <c r="BR13" s="12"/>
      <c r="BT13" s="12"/>
      <c r="BU13" s="261"/>
      <c r="BV13" s="269"/>
      <c r="BW13" s="263"/>
      <c r="BX13" s="269"/>
      <c r="BY13" s="505"/>
      <c r="BZ13" s="265"/>
      <c r="CA13" s="265"/>
      <c r="CB13" s="794" t="str">
        <f>BP13</f>
        <v>AUG. 5, 2024</v>
      </c>
      <c r="CC13" s="795"/>
      <c r="CD13" s="12"/>
      <c r="CF13" s="12"/>
      <c r="CG13" s="263"/>
      <c r="CH13" s="269"/>
      <c r="CI13" s="264"/>
      <c r="CJ13" s="270"/>
      <c r="CK13" s="264"/>
      <c r="CL13" s="265"/>
      <c r="CM13" s="265"/>
      <c r="CN13" s="795" t="str">
        <f>PreK!$I$13</f>
        <v>AUG. 5, 2024</v>
      </c>
      <c r="CO13" s="795"/>
      <c r="CP13" s="12"/>
    </row>
    <row r="14" spans="1:180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4" t="s">
        <v>7</v>
      </c>
      <c r="AY14" s="20" t="s">
        <v>12</v>
      </c>
      <c r="AZ14" s="22" t="s">
        <v>13</v>
      </c>
      <c r="BA14" s="22" t="s">
        <v>14</v>
      </c>
      <c r="BB14" s="24" t="s">
        <v>15</v>
      </c>
      <c r="BC14" s="5" t="s">
        <v>16</v>
      </c>
      <c r="BD14" s="22" t="s">
        <v>11</v>
      </c>
      <c r="BE14" s="3" t="s">
        <v>2</v>
      </c>
      <c r="BF14" s="12"/>
      <c r="BH14" s="12"/>
      <c r="BI14" s="258" t="s">
        <v>7</v>
      </c>
      <c r="BJ14" s="53" t="s">
        <v>12</v>
      </c>
      <c r="BK14" s="259" t="s">
        <v>13</v>
      </c>
      <c r="BL14" s="797" t="s">
        <v>14</v>
      </c>
      <c r="BM14" s="797"/>
      <c r="BN14" s="258" t="s">
        <v>342</v>
      </c>
      <c r="BO14" s="273" t="s">
        <v>16</v>
      </c>
      <c r="BP14" s="260" t="s">
        <v>97</v>
      </c>
      <c r="BQ14" s="271" t="s">
        <v>2</v>
      </c>
      <c r="BR14" s="12"/>
      <c r="BT14" s="12"/>
      <c r="BU14" s="258" t="s">
        <v>7</v>
      </c>
      <c r="BV14" s="53" t="s">
        <v>12</v>
      </c>
      <c r="BW14" s="259" t="s">
        <v>13</v>
      </c>
      <c r="BX14" s="797" t="s">
        <v>14</v>
      </c>
      <c r="BY14" s="797"/>
      <c r="BZ14" s="258" t="s">
        <v>342</v>
      </c>
      <c r="CA14" s="273" t="s">
        <v>16</v>
      </c>
      <c r="CB14" s="260" t="s">
        <v>97</v>
      </c>
      <c r="CC14" s="271" t="s">
        <v>2</v>
      </c>
      <c r="CD14" s="12"/>
      <c r="CF14" s="12"/>
      <c r="CG14" s="258" t="s">
        <v>7</v>
      </c>
      <c r="CH14" s="53" t="s">
        <v>12</v>
      </c>
      <c r="CI14" s="259" t="s">
        <v>13</v>
      </c>
      <c r="CJ14" s="797" t="s">
        <v>14</v>
      </c>
      <c r="CK14" s="797"/>
      <c r="CL14" s="258" t="s">
        <v>342</v>
      </c>
      <c r="CM14" s="273" t="s">
        <v>16</v>
      </c>
      <c r="CN14" s="260" t="s">
        <v>97</v>
      </c>
      <c r="CO14" s="271" t="s">
        <v>2</v>
      </c>
      <c r="CP14" s="12"/>
      <c r="CS14" s="126">
        <v>1947.394</v>
      </c>
    </row>
    <row r="15" spans="1:180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23"/>
      <c r="BC15" s="23"/>
      <c r="BD15" s="8"/>
      <c r="BE15" s="8"/>
      <c r="BF15" s="12"/>
      <c r="BH15" s="12"/>
      <c r="BI15" s="23"/>
      <c r="BJ15" s="8"/>
      <c r="BK15" s="8"/>
      <c r="BL15" s="8"/>
      <c r="BM15" s="8"/>
      <c r="BN15" s="23"/>
      <c r="BO15" s="274"/>
      <c r="BP15" s="8"/>
      <c r="BQ15" s="8"/>
      <c r="BR15" s="12"/>
      <c r="BT15" s="12"/>
      <c r="BU15" s="23"/>
      <c r="BV15" s="8"/>
      <c r="BW15" s="8"/>
      <c r="BX15" s="8"/>
      <c r="BY15" s="8"/>
      <c r="BZ15" s="23"/>
      <c r="CA15" s="274"/>
      <c r="CB15" s="8"/>
      <c r="CC15" s="8"/>
      <c r="CD15" s="12"/>
      <c r="CF15" s="12"/>
      <c r="CG15" s="23"/>
      <c r="CH15" s="8"/>
      <c r="CI15" s="8"/>
      <c r="CJ15" s="8"/>
      <c r="CK15" s="8"/>
      <c r="CL15" s="23"/>
      <c r="CM15" s="274"/>
      <c r="CN15" s="8"/>
      <c r="CO15" s="8"/>
      <c r="CP15" s="12"/>
    </row>
    <row r="16" spans="1:180" s="4" customFormat="1" ht="18" x14ac:dyDescent="0.3">
      <c r="A16" s="12"/>
      <c r="B16" s="267" t="s">
        <v>337</v>
      </c>
      <c r="C16" s="141"/>
      <c r="D16" s="142">
        <v>24823.94</v>
      </c>
      <c r="E16" s="792"/>
      <c r="F16" s="792"/>
      <c r="G16" s="143"/>
      <c r="H16" s="275"/>
      <c r="I16" s="144"/>
      <c r="J16" s="272">
        <f>C10+C11+C12-D16+E10+E11+E12+C13</f>
        <v>7347</v>
      </c>
      <c r="K16" s="12"/>
      <c r="M16" s="12"/>
      <c r="N16" s="267" t="s">
        <v>337</v>
      </c>
      <c r="O16" s="141">
        <v>45446</v>
      </c>
      <c r="P16" s="142">
        <v>5000</v>
      </c>
      <c r="Q16" s="792"/>
      <c r="R16" s="792"/>
      <c r="S16" s="143">
        <v>20824</v>
      </c>
      <c r="T16" s="275"/>
      <c r="U16" s="144"/>
      <c r="V16" s="272">
        <f>O10+O11+O12-P16+Q10+Q11+Q12+O13+Q13</f>
        <v>29168.33</v>
      </c>
      <c r="W16" s="12"/>
      <c r="Y16" s="12"/>
      <c r="Z16" s="267" t="s">
        <v>337</v>
      </c>
      <c r="AA16" s="141">
        <v>45450</v>
      </c>
      <c r="AB16" s="142">
        <v>24823.94</v>
      </c>
      <c r="AC16" s="792"/>
      <c r="AD16" s="792"/>
      <c r="AE16" s="143">
        <v>20843</v>
      </c>
      <c r="AF16" s="275"/>
      <c r="AG16" s="144"/>
      <c r="AH16" s="272">
        <f>AA10+AA11+AA12-AB16+AC10+AC11+AC12+AA13+AC13</f>
        <v>7347</v>
      </c>
      <c r="AI16" s="12"/>
      <c r="AK16" s="12"/>
      <c r="AL16" s="267" t="s">
        <v>337</v>
      </c>
      <c r="AM16" s="141">
        <v>45432</v>
      </c>
      <c r="AN16" s="142">
        <v>15000</v>
      </c>
      <c r="AO16" s="792"/>
      <c r="AP16" s="792"/>
      <c r="AQ16" s="143">
        <v>20777</v>
      </c>
      <c r="AR16" s="275"/>
      <c r="AS16" s="144"/>
      <c r="AT16" s="272">
        <f>AM10+AM11+AM12-AN16+AO10+AO11+AO12+AM13</f>
        <v>19168.330000000002</v>
      </c>
      <c r="AU16" s="12"/>
      <c r="AW16" s="12"/>
      <c r="AX16" s="33" t="s">
        <v>8</v>
      </c>
      <c r="AY16" s="34">
        <v>44792</v>
      </c>
      <c r="AZ16" s="35">
        <v>29923.94</v>
      </c>
      <c r="BA16" s="38"/>
      <c r="BB16" s="21">
        <v>19600</v>
      </c>
      <c r="BC16" s="6"/>
      <c r="BD16" s="36"/>
      <c r="BE16" s="37">
        <f>AY10+AY11+AY12-AZ16+BA10+BA11</f>
        <v>3011.0000000000036</v>
      </c>
      <c r="BF16" s="12"/>
      <c r="BH16" s="12"/>
      <c r="BI16" s="267" t="s">
        <v>337</v>
      </c>
      <c r="BJ16" s="141">
        <v>45496</v>
      </c>
      <c r="BK16" s="142">
        <v>5000</v>
      </c>
      <c r="BL16" s="792"/>
      <c r="BM16" s="792"/>
      <c r="BN16" s="143">
        <v>20929</v>
      </c>
      <c r="BO16" s="275"/>
      <c r="BP16" s="144"/>
      <c r="BQ16" s="272">
        <f>BJ10+BJ11+BJ12-BK16+BL10+BL11+BL12+BJ13</f>
        <v>32158.33</v>
      </c>
      <c r="BR16" s="12"/>
      <c r="BT16" s="12"/>
      <c r="BU16" s="267" t="s">
        <v>337</v>
      </c>
      <c r="BV16" s="141">
        <v>45441</v>
      </c>
      <c r="BW16" s="142">
        <v>5000</v>
      </c>
      <c r="BX16" s="792"/>
      <c r="BY16" s="792"/>
      <c r="BZ16" s="143">
        <v>20816</v>
      </c>
      <c r="CA16" s="275"/>
      <c r="CB16" s="144"/>
      <c r="CC16" s="272">
        <f>BV10+BV11+BV12-BW16+BX10+BX11+BX12+BV13+BX13</f>
        <v>29168.33</v>
      </c>
      <c r="CD16" s="12"/>
      <c r="CF16" s="12"/>
      <c r="CG16" s="267" t="s">
        <v>337</v>
      </c>
      <c r="CH16" s="141">
        <v>45502</v>
      </c>
      <c r="CI16" s="142">
        <v>5000</v>
      </c>
      <c r="CJ16" s="792"/>
      <c r="CK16" s="792"/>
      <c r="CL16" s="143">
        <v>20945</v>
      </c>
      <c r="CM16" s="275"/>
      <c r="CN16" s="144"/>
      <c r="CO16" s="272">
        <f>CH10+CH11+CH12-CI16+CJ10+CJ11+CJ12+CH13</f>
        <v>38168.33</v>
      </c>
      <c r="CP16" s="12"/>
      <c r="CS16" s="127">
        <v>7</v>
      </c>
      <c r="CT16" s="4" t="s">
        <v>213</v>
      </c>
      <c r="CW16" s="39"/>
      <c r="CX16" s="40"/>
      <c r="CY16" s="40"/>
      <c r="DH16" s="39"/>
      <c r="DI16" s="40"/>
      <c r="DJ16" s="40"/>
      <c r="DS16" s="39"/>
      <c r="DT16" s="40"/>
      <c r="DU16" s="40"/>
      <c r="ED16" s="39"/>
      <c r="EE16" s="40"/>
      <c r="EF16" s="40"/>
      <c r="EO16" s="39"/>
      <c r="EP16" s="40"/>
      <c r="EQ16" s="40"/>
      <c r="EZ16" s="39"/>
      <c r="FA16" s="40"/>
      <c r="FB16" s="40"/>
      <c r="FK16" s="39"/>
      <c r="FL16" s="40"/>
      <c r="FM16" s="40"/>
      <c r="FV16" s="39"/>
      <c r="FW16" s="40"/>
      <c r="FX16" s="40"/>
    </row>
    <row r="17" spans="1:180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41"/>
      <c r="BC17" s="42"/>
      <c r="BD17" s="43"/>
      <c r="BE17" s="8"/>
      <c r="BF17" s="12"/>
      <c r="BH17" s="12"/>
      <c r="BI17" s="7"/>
      <c r="BJ17" s="8"/>
      <c r="BK17" s="8"/>
      <c r="BL17" s="8"/>
      <c r="BM17" s="8"/>
      <c r="BN17" s="41"/>
      <c r="BO17" s="276"/>
      <c r="BP17" s="43"/>
      <c r="BQ17" s="10"/>
      <c r="BR17" s="12"/>
      <c r="BT17" s="12"/>
      <c r="BU17" s="7"/>
      <c r="BV17" s="8"/>
      <c r="BW17" s="8"/>
      <c r="BX17" s="8"/>
      <c r="BY17" s="8"/>
      <c r="BZ17" s="41"/>
      <c r="CA17" s="276"/>
      <c r="CB17" s="43"/>
      <c r="CC17" s="10"/>
      <c r="CD17" s="12"/>
      <c r="CF17" s="12"/>
      <c r="CG17" s="7"/>
      <c r="CH17" s="8"/>
      <c r="CI17" s="8"/>
      <c r="CJ17" s="8"/>
      <c r="CK17" s="8"/>
      <c r="CL17" s="41"/>
      <c r="CM17" s="276"/>
      <c r="CN17" s="43"/>
      <c r="CO17" s="10"/>
      <c r="CP17" s="12"/>
      <c r="CW17" s="39"/>
      <c r="CX17" s="40"/>
      <c r="CY17" s="40"/>
      <c r="DH17" s="39"/>
      <c r="DI17" s="40"/>
      <c r="DJ17" s="40"/>
      <c r="DS17" s="39"/>
      <c r="DT17" s="40"/>
      <c r="DU17" s="40"/>
      <c r="ED17" s="39"/>
      <c r="EE17" s="40"/>
      <c r="EF17" s="40"/>
      <c r="EO17" s="39"/>
      <c r="EP17" s="40"/>
      <c r="EQ17" s="40"/>
      <c r="EZ17" s="39"/>
      <c r="FA17" s="40"/>
      <c r="FB17" s="40"/>
      <c r="FK17" s="39"/>
      <c r="FL17" s="40"/>
      <c r="FM17" s="40"/>
      <c r="FV17" s="39"/>
      <c r="FW17" s="40"/>
      <c r="FX17" s="40"/>
    </row>
    <row r="18" spans="1:180" s="4" customFormat="1" ht="15.6" customHeight="1" x14ac:dyDescent="0.3">
      <c r="A18" s="12"/>
      <c r="B18" s="267" t="s">
        <v>338</v>
      </c>
      <c r="C18" s="141"/>
      <c r="D18" s="142">
        <v>7347</v>
      </c>
      <c r="E18" s="792"/>
      <c r="F18" s="792"/>
      <c r="G18" s="143"/>
      <c r="H18" s="275"/>
      <c r="I18" s="144"/>
      <c r="J18" s="272">
        <f>J16-D18-50</f>
        <v>-50</v>
      </c>
      <c r="K18" s="12"/>
      <c r="M18" s="12"/>
      <c r="N18" s="267" t="s">
        <v>338</v>
      </c>
      <c r="O18" s="141">
        <v>45478</v>
      </c>
      <c r="P18" s="142">
        <v>7347</v>
      </c>
      <c r="Q18" s="792"/>
      <c r="R18" s="792"/>
      <c r="S18" s="143">
        <v>5539</v>
      </c>
      <c r="T18" s="275"/>
      <c r="U18" s="144"/>
      <c r="V18" s="272">
        <f>V16-P18</f>
        <v>21821.33</v>
      </c>
      <c r="W18" s="12"/>
      <c r="Y18" s="12"/>
      <c r="Z18" s="267" t="s">
        <v>338</v>
      </c>
      <c r="AA18" s="141">
        <v>45484</v>
      </c>
      <c r="AB18" s="142">
        <v>7347</v>
      </c>
      <c r="AC18" s="792"/>
      <c r="AD18" s="792"/>
      <c r="AE18" s="143">
        <v>5560</v>
      </c>
      <c r="AF18" s="275"/>
      <c r="AG18" s="144"/>
      <c r="AH18" s="272">
        <f>AH16-AB18</f>
        <v>0</v>
      </c>
      <c r="AI18" s="12"/>
      <c r="AK18" s="12"/>
      <c r="AL18" s="267" t="s">
        <v>338</v>
      </c>
      <c r="AM18" s="141">
        <v>45489</v>
      </c>
      <c r="AN18" s="142">
        <v>7347</v>
      </c>
      <c r="AO18" s="792"/>
      <c r="AP18" s="792"/>
      <c r="AQ18" s="143">
        <v>5570</v>
      </c>
      <c r="AR18" s="275"/>
      <c r="AS18" s="144"/>
      <c r="AT18" s="272">
        <f>AT16-AN18</f>
        <v>11821.330000000002</v>
      </c>
      <c r="AU18" s="12"/>
      <c r="AW18" s="12"/>
      <c r="AX18" s="33" t="s">
        <v>19</v>
      </c>
      <c r="AY18" s="34"/>
      <c r="AZ18" s="35"/>
      <c r="BA18" s="38"/>
      <c r="BB18" s="21"/>
      <c r="BC18" s="6"/>
      <c r="BD18" s="36"/>
      <c r="BE18" s="37">
        <f>BE16-AZ18</f>
        <v>3011.0000000000036</v>
      </c>
      <c r="BF18" s="12"/>
      <c r="BH18" s="12"/>
      <c r="BI18" s="267" t="s">
        <v>338</v>
      </c>
      <c r="BJ18" s="141">
        <v>45496</v>
      </c>
      <c r="BK18" s="142">
        <v>7347</v>
      </c>
      <c r="BL18" s="792"/>
      <c r="BM18" s="792"/>
      <c r="BN18" s="143">
        <v>5606</v>
      </c>
      <c r="BO18" s="275"/>
      <c r="BP18" s="144"/>
      <c r="BQ18" s="272">
        <f>BQ16-BK18</f>
        <v>24811.33</v>
      </c>
      <c r="BR18" s="12"/>
      <c r="BT18" s="12"/>
      <c r="BU18" s="267" t="s">
        <v>338</v>
      </c>
      <c r="BV18" s="141">
        <v>45492</v>
      </c>
      <c r="BW18" s="142">
        <v>7347</v>
      </c>
      <c r="BX18" s="792"/>
      <c r="BY18" s="792"/>
      <c r="BZ18" s="143">
        <v>5589</v>
      </c>
      <c r="CA18" s="275"/>
      <c r="CB18" s="144"/>
      <c r="CC18" s="272">
        <f>CC16-BW18</f>
        <v>21821.33</v>
      </c>
      <c r="CD18" s="12"/>
      <c r="CF18" s="12"/>
      <c r="CG18" s="267" t="s">
        <v>338</v>
      </c>
      <c r="CH18" s="141"/>
      <c r="CI18" s="142"/>
      <c r="CJ18" s="792"/>
      <c r="CK18" s="792"/>
      <c r="CL18" s="143"/>
      <c r="CM18" s="277">
        <v>7347</v>
      </c>
      <c r="CN18" s="144"/>
      <c r="CO18" s="272">
        <f>CO16-CI18</f>
        <v>38168.33</v>
      </c>
      <c r="CP18" s="12"/>
      <c r="CS18" s="793">
        <f>CS14*CS16</f>
        <v>13631.758</v>
      </c>
      <c r="CW18" s="39"/>
      <c r="CX18" s="40"/>
      <c r="CY18" s="40"/>
      <c r="DH18" s="39"/>
      <c r="DI18" s="40"/>
      <c r="DJ18" s="40"/>
      <c r="DS18" s="39"/>
      <c r="DT18" s="40"/>
      <c r="DU18" s="40"/>
      <c r="ED18" s="39"/>
      <c r="EE18" s="40"/>
      <c r="EF18" s="40"/>
      <c r="EO18" s="39"/>
      <c r="EP18" s="40"/>
      <c r="EQ18" s="40"/>
      <c r="EZ18" s="39"/>
      <c r="FA18" s="40"/>
      <c r="FB18" s="40"/>
      <c r="FK18" s="39"/>
      <c r="FL18" s="40"/>
      <c r="FM18" s="40"/>
      <c r="FV18" s="39"/>
      <c r="FW18" s="40"/>
      <c r="FX18" s="40"/>
    </row>
    <row r="19" spans="1:180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41"/>
      <c r="BC19" s="42"/>
      <c r="BD19" s="43"/>
      <c r="BE19" s="8"/>
      <c r="BF19" s="12"/>
      <c r="BH19" s="12"/>
      <c r="BI19" s="7"/>
      <c r="BJ19" s="8"/>
      <c r="BK19" s="8"/>
      <c r="BL19" s="8"/>
      <c r="BM19" s="8"/>
      <c r="BN19" s="41"/>
      <c r="BO19" s="276"/>
      <c r="BP19" s="43"/>
      <c r="BQ19" s="10"/>
      <c r="BR19" s="12"/>
      <c r="BT19" s="12"/>
      <c r="BU19" s="7"/>
      <c r="BV19" s="8"/>
      <c r="BW19" s="8"/>
      <c r="BX19" s="8"/>
      <c r="BY19" s="8"/>
      <c r="BZ19" s="41"/>
      <c r="CA19" s="276"/>
      <c r="CB19" s="43"/>
      <c r="CC19" s="10"/>
      <c r="CD19" s="12"/>
      <c r="CF19" s="12"/>
      <c r="CG19" s="7"/>
      <c r="CH19" s="8"/>
      <c r="CI19" s="8"/>
      <c r="CJ19" s="8"/>
      <c r="CK19" s="8"/>
      <c r="CL19" s="41"/>
      <c r="CM19" s="276"/>
      <c r="CN19" s="43"/>
      <c r="CO19" s="10"/>
      <c r="CP19" s="12"/>
      <c r="CS19" s="793"/>
      <c r="CW19" s="39"/>
      <c r="CX19" s="40"/>
      <c r="CY19" s="40"/>
      <c r="DH19" s="39"/>
      <c r="DI19" s="40"/>
      <c r="DJ19" s="40"/>
      <c r="DS19" s="39"/>
      <c r="DT19" s="40"/>
      <c r="DU19" s="40"/>
      <c r="ED19" s="39"/>
      <c r="EE19" s="40"/>
      <c r="EF19" s="40"/>
      <c r="EO19" s="39"/>
      <c r="EP19" s="40"/>
      <c r="EQ19" s="40"/>
      <c r="EZ19" s="39"/>
      <c r="FA19" s="40"/>
      <c r="FB19" s="40"/>
      <c r="FK19" s="39"/>
      <c r="FL19" s="40"/>
      <c r="FM19" s="40"/>
      <c r="FV19" s="39"/>
      <c r="FW19" s="40"/>
      <c r="FX19" s="40"/>
    </row>
    <row r="20" spans="1:180" s="4" customFormat="1" ht="15.6" customHeight="1" x14ac:dyDescent="0.3">
      <c r="A20" s="12"/>
      <c r="B20" s="145">
        <v>45502</v>
      </c>
      <c r="C20" s="141"/>
      <c r="D20" s="142"/>
      <c r="E20" s="142"/>
      <c r="F20" s="142"/>
      <c r="G20" s="143"/>
      <c r="H20" s="277"/>
      <c r="I20" s="144"/>
      <c r="J20" s="272">
        <f>J18-D20</f>
        <v>-50</v>
      </c>
      <c r="K20" s="12"/>
      <c r="M20" s="12"/>
      <c r="N20" s="145">
        <v>45502</v>
      </c>
      <c r="O20" s="141">
        <v>45446</v>
      </c>
      <c r="P20" s="142">
        <v>2200</v>
      </c>
      <c r="Q20" s="142"/>
      <c r="R20" s="142"/>
      <c r="S20" s="143">
        <v>20824</v>
      </c>
      <c r="T20" s="277"/>
      <c r="U20" s="144"/>
      <c r="V20" s="272">
        <f>V18-P20</f>
        <v>19621.330000000002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/>
      <c r="AG20" s="144"/>
      <c r="AH20" s="272">
        <f>AH18-AB20</f>
        <v>0</v>
      </c>
      <c r="AI20" s="12"/>
      <c r="AK20" s="12"/>
      <c r="AL20" s="145">
        <v>45502</v>
      </c>
      <c r="AM20" s="141"/>
      <c r="AN20" s="142"/>
      <c r="AO20" s="792"/>
      <c r="AP20" s="792"/>
      <c r="AQ20" s="143"/>
      <c r="AR20" s="277"/>
      <c r="AS20" s="144"/>
      <c r="AT20" s="272">
        <f>AT18-AN20</f>
        <v>11821.330000000002</v>
      </c>
      <c r="AU20" s="12"/>
      <c r="AW20" s="12"/>
      <c r="AX20" s="44">
        <v>44781</v>
      </c>
      <c r="AY20" s="34"/>
      <c r="AZ20" s="35"/>
      <c r="BA20" s="35"/>
      <c r="BB20" s="21"/>
      <c r="BC20" s="19"/>
      <c r="BD20" s="36"/>
      <c r="BE20" s="37">
        <f>BE18-AZ20</f>
        <v>3011.0000000000036</v>
      </c>
      <c r="BF20" s="12"/>
      <c r="BH20" s="12"/>
      <c r="BI20" s="145">
        <v>45502</v>
      </c>
      <c r="BJ20" s="141"/>
      <c r="BK20" s="142"/>
      <c r="BL20" s="142"/>
      <c r="BM20" s="142"/>
      <c r="BN20" s="143"/>
      <c r="BO20" s="277">
        <v>2200</v>
      </c>
      <c r="BP20" s="144"/>
      <c r="BQ20" s="272">
        <f>BQ18-BK20</f>
        <v>24811.33</v>
      </c>
      <c r="BR20" s="12"/>
      <c r="BT20" s="12"/>
      <c r="BU20" s="145">
        <v>45502</v>
      </c>
      <c r="BV20" s="141"/>
      <c r="BW20" s="142"/>
      <c r="BX20" s="142"/>
      <c r="BY20" s="142"/>
      <c r="BZ20" s="143"/>
      <c r="CA20" s="277">
        <v>2200</v>
      </c>
      <c r="CB20" s="144"/>
      <c r="CC20" s="272">
        <f>CC18-BW20</f>
        <v>21821.33</v>
      </c>
      <c r="CD20" s="12"/>
      <c r="CF20" s="12"/>
      <c r="CG20" s="145">
        <v>45502</v>
      </c>
      <c r="CH20" s="141"/>
      <c r="CI20" s="142"/>
      <c r="CJ20" s="142"/>
      <c r="CK20" s="142"/>
      <c r="CL20" s="143"/>
      <c r="CM20" s="277">
        <v>3000</v>
      </c>
      <c r="CN20" s="144"/>
      <c r="CO20" s="272">
        <f>CO18-CI20</f>
        <v>38168.33</v>
      </c>
      <c r="CP20" s="12"/>
      <c r="CS20" s="793"/>
      <c r="CW20" s="39"/>
      <c r="CX20" s="40"/>
      <c r="CY20" s="40"/>
      <c r="DH20" s="39"/>
      <c r="DI20" s="40"/>
      <c r="DJ20" s="40"/>
      <c r="DS20" s="39"/>
      <c r="DT20" s="40"/>
      <c r="DU20" s="40"/>
      <c r="ED20" s="39"/>
      <c r="EE20" s="40"/>
      <c r="EF20" s="40"/>
      <c r="EO20" s="39"/>
      <c r="EP20" s="40"/>
      <c r="EQ20" s="40"/>
      <c r="EZ20" s="39"/>
      <c r="FA20" s="40"/>
      <c r="FB20" s="40"/>
      <c r="FK20" s="39"/>
      <c r="FL20" s="40"/>
      <c r="FM20" s="40"/>
      <c r="FV20" s="39"/>
      <c r="FW20" s="40"/>
      <c r="FX20" s="40"/>
    </row>
    <row r="21" spans="1:180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41"/>
      <c r="BC21" s="45"/>
      <c r="BD21" s="43"/>
      <c r="BE21" s="8"/>
      <c r="BF21" s="12"/>
      <c r="BH21" s="12"/>
      <c r="BI21" s="7"/>
      <c r="BJ21" s="8"/>
      <c r="BK21" s="8"/>
      <c r="BL21" s="8"/>
      <c r="BM21" s="8"/>
      <c r="BN21" s="41"/>
      <c r="BO21" s="278"/>
      <c r="BP21" s="43"/>
      <c r="BQ21" s="10"/>
      <c r="BR21" s="12"/>
      <c r="BT21" s="12"/>
      <c r="BU21" s="7"/>
      <c r="BV21" s="8"/>
      <c r="BW21" s="8"/>
      <c r="BX21" s="8"/>
      <c r="BY21" s="8"/>
      <c r="BZ21" s="41"/>
      <c r="CA21" s="278"/>
      <c r="CB21" s="43"/>
      <c r="CC21" s="10"/>
      <c r="CD21" s="12"/>
      <c r="CF21" s="12"/>
      <c r="CG21" s="7"/>
      <c r="CH21" s="8"/>
      <c r="CI21" s="8"/>
      <c r="CJ21" s="8"/>
      <c r="CK21" s="8"/>
      <c r="CL21" s="41"/>
      <c r="CM21" s="278"/>
      <c r="CN21" s="43"/>
      <c r="CO21" s="10"/>
      <c r="CP21" s="12"/>
      <c r="CW21" s="39"/>
      <c r="CX21" s="40"/>
      <c r="CY21" s="40"/>
      <c r="DH21" s="39"/>
      <c r="DI21" s="40"/>
      <c r="DJ21" s="40"/>
      <c r="DS21" s="39"/>
      <c r="DT21" s="40"/>
      <c r="DU21" s="40"/>
      <c r="ED21" s="39"/>
      <c r="EE21" s="40"/>
      <c r="EF21" s="40"/>
      <c r="EO21" s="39"/>
      <c r="EP21" s="40"/>
      <c r="EQ21" s="40"/>
      <c r="EZ21" s="39"/>
      <c r="FA21" s="40"/>
      <c r="FB21" s="40"/>
      <c r="FK21" s="39"/>
      <c r="FL21" s="40"/>
      <c r="FM21" s="40"/>
      <c r="FV21" s="39"/>
      <c r="FW21" s="40"/>
      <c r="FX21" s="40"/>
    </row>
    <row r="22" spans="1:180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/>
      <c r="I22" s="144"/>
      <c r="J22" s="272">
        <f>J20-D22</f>
        <v>-50</v>
      </c>
      <c r="K22" s="12"/>
      <c r="M22" s="12"/>
      <c r="N22" s="145">
        <v>45509</v>
      </c>
      <c r="O22" s="141">
        <v>45446</v>
      </c>
      <c r="P22" s="142">
        <v>2200</v>
      </c>
      <c r="Q22" s="142"/>
      <c r="R22" s="142"/>
      <c r="S22" s="143">
        <v>20824</v>
      </c>
      <c r="T22" s="277"/>
      <c r="U22" s="144"/>
      <c r="V22" s="272">
        <f>V20-P22</f>
        <v>17421.330000000002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/>
      <c r="AG22" s="144"/>
      <c r="AH22" s="272">
        <f>AH20-AB22</f>
        <v>0</v>
      </c>
      <c r="AI22" s="12"/>
      <c r="AK22" s="12"/>
      <c r="AL22" s="145">
        <v>45509</v>
      </c>
      <c r="AM22" s="141"/>
      <c r="AN22" s="142"/>
      <c r="AO22" s="792"/>
      <c r="AP22" s="792"/>
      <c r="AQ22" s="143"/>
      <c r="AR22" s="277"/>
      <c r="AS22" s="144"/>
      <c r="AT22" s="272">
        <f>AT20-AN22</f>
        <v>11821.330000000002</v>
      </c>
      <c r="AU22" s="12"/>
      <c r="AW22" s="12"/>
      <c r="AX22" s="44">
        <v>44809</v>
      </c>
      <c r="AY22" s="34"/>
      <c r="AZ22" s="35"/>
      <c r="BA22" s="35"/>
      <c r="BB22" s="21"/>
      <c r="BC22" s="19"/>
      <c r="BD22" s="36"/>
      <c r="BE22" s="37">
        <f>BE20-AZ22</f>
        <v>3011.0000000000036</v>
      </c>
      <c r="BF22" s="12"/>
      <c r="BH22" s="12"/>
      <c r="BI22" s="145">
        <v>45509</v>
      </c>
      <c r="BJ22" s="141"/>
      <c r="BK22" s="142"/>
      <c r="BL22" s="142"/>
      <c r="BM22" s="142"/>
      <c r="BN22" s="143"/>
      <c r="BO22" s="277">
        <v>2200</v>
      </c>
      <c r="BP22" s="144"/>
      <c r="BQ22" s="272">
        <f>BQ20-BK22</f>
        <v>24811.33</v>
      </c>
      <c r="BR22" s="12"/>
      <c r="BT22" s="12"/>
      <c r="BU22" s="145">
        <v>45509</v>
      </c>
      <c r="BV22" s="141"/>
      <c r="BW22" s="142"/>
      <c r="BX22" s="142"/>
      <c r="BY22" s="142"/>
      <c r="BZ22" s="143"/>
      <c r="CA22" s="277">
        <v>2200</v>
      </c>
      <c r="CB22" s="144"/>
      <c r="CC22" s="272">
        <f>CC20-BW22</f>
        <v>21821.33</v>
      </c>
      <c r="CD22" s="12"/>
      <c r="CF22" s="12"/>
      <c r="CG22" s="145">
        <v>45509</v>
      </c>
      <c r="CH22" s="141"/>
      <c r="CI22" s="142"/>
      <c r="CJ22" s="142"/>
      <c r="CK22" s="142"/>
      <c r="CL22" s="143"/>
      <c r="CM22" s="277">
        <v>3000</v>
      </c>
      <c r="CN22" s="144"/>
      <c r="CO22" s="272">
        <f>CO20-CI22</f>
        <v>38168.33</v>
      </c>
      <c r="CP22" s="12"/>
      <c r="CW22" s="39"/>
      <c r="CX22" s="40"/>
      <c r="CY22" s="40"/>
      <c r="DH22" s="39"/>
      <c r="DI22" s="40"/>
      <c r="DJ22" s="40"/>
      <c r="DS22" s="39"/>
      <c r="DT22" s="40"/>
      <c r="DU22" s="40"/>
      <c r="ED22" s="39"/>
      <c r="EE22" s="40"/>
      <c r="EF22" s="40"/>
      <c r="EO22" s="39"/>
      <c r="EP22" s="40"/>
      <c r="EQ22" s="40"/>
      <c r="EZ22" s="39"/>
      <c r="FA22" s="40"/>
      <c r="FB22" s="40"/>
      <c r="FK22" s="39"/>
      <c r="FL22" s="40"/>
      <c r="FM22" s="40"/>
      <c r="FV22" s="39"/>
      <c r="FW22" s="40"/>
      <c r="FX22" s="40"/>
    </row>
    <row r="23" spans="1:180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41"/>
      <c r="BC23" s="45"/>
      <c r="BD23" s="43"/>
      <c r="BE23" s="8"/>
      <c r="BF23" s="12"/>
      <c r="BH23" s="12"/>
      <c r="BI23" s="7"/>
      <c r="BJ23" s="8"/>
      <c r="BK23" s="8"/>
      <c r="BL23" s="8"/>
      <c r="BM23" s="8"/>
      <c r="BN23" s="41"/>
      <c r="BO23" s="278"/>
      <c r="BP23" s="43"/>
      <c r="BQ23" s="10"/>
      <c r="BR23" s="12"/>
      <c r="BT23" s="12"/>
      <c r="BU23" s="7"/>
      <c r="BV23" s="8"/>
      <c r="BW23" s="8"/>
      <c r="BX23" s="8"/>
      <c r="BY23" s="8"/>
      <c r="BZ23" s="41"/>
      <c r="CA23" s="278"/>
      <c r="CB23" s="43"/>
      <c r="CC23" s="10"/>
      <c r="CD23" s="12"/>
      <c r="CF23" s="12"/>
      <c r="CG23" s="7"/>
      <c r="CH23" s="8"/>
      <c r="CI23" s="8"/>
      <c r="CJ23" s="8"/>
      <c r="CK23" s="8"/>
      <c r="CL23" s="41"/>
      <c r="CM23" s="278"/>
      <c r="CN23" s="43"/>
      <c r="CO23" s="10"/>
      <c r="CP23" s="12"/>
      <c r="CW23" s="39"/>
      <c r="CX23" s="40"/>
      <c r="CY23" s="40"/>
      <c r="DH23" s="39"/>
      <c r="DI23" s="40"/>
      <c r="DJ23" s="40"/>
      <c r="DS23" s="39"/>
      <c r="DT23" s="40"/>
      <c r="DU23" s="40"/>
      <c r="ED23" s="39"/>
      <c r="EE23" s="40"/>
      <c r="EF23" s="40"/>
      <c r="EO23" s="39"/>
      <c r="EP23" s="40"/>
      <c r="EQ23" s="40"/>
      <c r="EZ23" s="39"/>
      <c r="FA23" s="40"/>
      <c r="FB23" s="40"/>
      <c r="FK23" s="39"/>
      <c r="FL23" s="40"/>
      <c r="FM23" s="40"/>
      <c r="FV23" s="39"/>
      <c r="FW23" s="40"/>
      <c r="FX23" s="40"/>
    </row>
    <row r="24" spans="1:180" s="4" customFormat="1" ht="15.6" x14ac:dyDescent="0.3">
      <c r="A24" s="12"/>
      <c r="B24" s="145">
        <v>45540</v>
      </c>
      <c r="C24" s="141"/>
      <c r="D24" s="142"/>
      <c r="E24" s="142" t="s">
        <v>1094</v>
      </c>
      <c r="F24" s="142"/>
      <c r="G24" s="143"/>
      <c r="H24" s="277"/>
      <c r="I24" s="144"/>
      <c r="J24" s="272">
        <f>J22-D24</f>
        <v>-50</v>
      </c>
      <c r="K24" s="12"/>
      <c r="M24" s="12"/>
      <c r="N24" s="145">
        <v>45540</v>
      </c>
      <c r="O24" s="141">
        <v>45446</v>
      </c>
      <c r="P24" s="142">
        <v>2200</v>
      </c>
      <c r="Q24" s="142"/>
      <c r="R24" s="142"/>
      <c r="S24" s="143">
        <v>20824</v>
      </c>
      <c r="T24" s="277"/>
      <c r="U24" s="144"/>
      <c r="V24" s="272">
        <f>V22-P24</f>
        <v>15221.330000000002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0</v>
      </c>
      <c r="AI24" s="12"/>
      <c r="AK24" s="12"/>
      <c r="AL24" s="145">
        <v>45540</v>
      </c>
      <c r="AM24" s="141"/>
      <c r="AN24" s="142"/>
      <c r="AO24" s="792"/>
      <c r="AP24" s="792"/>
      <c r="AQ24" s="143"/>
      <c r="AR24" s="277"/>
      <c r="AS24" s="144"/>
      <c r="AT24" s="272">
        <f>AT22-AN24</f>
        <v>11821.330000000002</v>
      </c>
      <c r="AU24" s="12"/>
      <c r="AW24" s="12"/>
      <c r="AX24" s="44">
        <v>44839</v>
      </c>
      <c r="AY24" s="34"/>
      <c r="AZ24" s="35"/>
      <c r="BA24" s="35"/>
      <c r="BB24" s="21"/>
      <c r="BC24" s="19"/>
      <c r="BD24" s="36"/>
      <c r="BE24" s="37">
        <f>BE22-AZ24</f>
        <v>3011.0000000000036</v>
      </c>
      <c r="BF24" s="12"/>
      <c r="BH24" s="12"/>
      <c r="BI24" s="145">
        <v>45540</v>
      </c>
      <c r="BJ24" s="141"/>
      <c r="BK24" s="142"/>
      <c r="BL24" s="142"/>
      <c r="BM24" s="142"/>
      <c r="BN24" s="143"/>
      <c r="BO24" s="277"/>
      <c r="BP24" s="144"/>
      <c r="BQ24" s="272">
        <f>BQ22-BK24</f>
        <v>24811.33</v>
      </c>
      <c r="BR24" s="12"/>
      <c r="BT24" s="12"/>
      <c r="BU24" s="145">
        <v>45540</v>
      </c>
      <c r="BV24" s="141"/>
      <c r="BW24" s="142"/>
      <c r="BX24" s="142"/>
      <c r="BY24" s="142"/>
      <c r="BZ24" s="143"/>
      <c r="CA24" s="277"/>
      <c r="CB24" s="144"/>
      <c r="CC24" s="272">
        <f>CC22-BW24</f>
        <v>21821.33</v>
      </c>
      <c r="CD24" s="12"/>
      <c r="CF24" s="12"/>
      <c r="CG24" s="145">
        <v>45540</v>
      </c>
      <c r="CH24" s="141"/>
      <c r="CI24" s="142"/>
      <c r="CJ24" s="142"/>
      <c r="CK24" s="142"/>
      <c r="CL24" s="143"/>
      <c r="CM24" s="277"/>
      <c r="CN24" s="144"/>
      <c r="CO24" s="272">
        <f>CO22-CI24</f>
        <v>38168.33</v>
      </c>
      <c r="CP24" s="12"/>
      <c r="CW24" s="39"/>
      <c r="CX24" s="40"/>
      <c r="CY24" s="40"/>
      <c r="DH24" s="39"/>
      <c r="DI24" s="40"/>
      <c r="DJ24" s="40"/>
      <c r="DS24" s="39"/>
      <c r="DT24" s="40"/>
      <c r="DU24" s="40"/>
      <c r="ED24" s="39"/>
      <c r="EE24" s="40"/>
      <c r="EF24" s="40"/>
      <c r="EO24" s="39"/>
      <c r="EP24" s="40"/>
      <c r="EQ24" s="40"/>
      <c r="EZ24" s="39"/>
      <c r="FA24" s="40"/>
      <c r="FB24" s="40"/>
      <c r="FK24" s="39"/>
      <c r="FL24" s="40"/>
      <c r="FM24" s="40"/>
      <c r="FV24" s="39"/>
      <c r="FW24" s="40"/>
      <c r="FX24" s="40"/>
    </row>
    <row r="25" spans="1:180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41"/>
      <c r="BC25" s="45"/>
      <c r="BD25" s="43"/>
      <c r="BE25" s="8"/>
      <c r="BF25" s="12"/>
      <c r="BH25" s="12"/>
      <c r="BI25" s="7"/>
      <c r="BJ25" s="8"/>
      <c r="BK25" s="8"/>
      <c r="BL25" s="8"/>
      <c r="BM25" s="8"/>
      <c r="BN25" s="41"/>
      <c r="BO25" s="278"/>
      <c r="BP25" s="43"/>
      <c r="BQ25" s="10"/>
      <c r="BR25" s="12"/>
      <c r="BT25" s="12"/>
      <c r="BU25" s="7"/>
      <c r="BV25" s="8"/>
      <c r="BW25" s="8"/>
      <c r="BX25" s="8"/>
      <c r="BY25" s="8"/>
      <c r="BZ25" s="41"/>
      <c r="CA25" s="278"/>
      <c r="CB25" s="43"/>
      <c r="CC25" s="10"/>
      <c r="CD25" s="12"/>
      <c r="CF25" s="12"/>
      <c r="CG25" s="7"/>
      <c r="CH25" s="8"/>
      <c r="CI25" s="8"/>
      <c r="CJ25" s="8"/>
      <c r="CK25" s="8"/>
      <c r="CL25" s="41"/>
      <c r="CM25" s="278"/>
      <c r="CN25" s="43"/>
      <c r="CO25" s="10"/>
      <c r="CP25" s="12"/>
      <c r="CW25" s="39"/>
      <c r="CX25" s="40"/>
      <c r="CY25" s="40"/>
      <c r="DH25" s="39"/>
      <c r="DI25" s="40"/>
      <c r="DJ25" s="40"/>
      <c r="DS25" s="39"/>
      <c r="DT25" s="40"/>
      <c r="DU25" s="40"/>
      <c r="ED25" s="39"/>
      <c r="EE25" s="40"/>
      <c r="EF25" s="40"/>
      <c r="EO25" s="39"/>
      <c r="EP25" s="40"/>
      <c r="EQ25" s="40"/>
      <c r="EZ25" s="39"/>
      <c r="FA25" s="40"/>
      <c r="FB25" s="40"/>
      <c r="FK25" s="39"/>
      <c r="FL25" s="40"/>
      <c r="FM25" s="40"/>
      <c r="FV25" s="39"/>
      <c r="FW25" s="40"/>
      <c r="FX25" s="40"/>
    </row>
    <row r="26" spans="1:180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-50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15221.330000000002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0</v>
      </c>
      <c r="AI26" s="12"/>
      <c r="AK26" s="12"/>
      <c r="AL26" s="145">
        <v>45570</v>
      </c>
      <c r="AM26" s="141"/>
      <c r="AN26" s="142"/>
      <c r="AO26" s="792"/>
      <c r="AP26" s="792"/>
      <c r="AQ26" s="143"/>
      <c r="AR26" s="277"/>
      <c r="AS26" s="144"/>
      <c r="AT26" s="272">
        <f>AT24-AN26</f>
        <v>11821.330000000002</v>
      </c>
      <c r="AU26" s="12"/>
      <c r="AW26" s="12"/>
      <c r="AX26" s="44">
        <v>44870</v>
      </c>
      <c r="AY26" s="34"/>
      <c r="AZ26" s="35"/>
      <c r="BA26" s="35"/>
      <c r="BB26" s="21"/>
      <c r="BC26" s="19"/>
      <c r="BD26" s="36"/>
      <c r="BE26" s="37">
        <f>BE24-AZ26</f>
        <v>3011.0000000000036</v>
      </c>
      <c r="BF26" s="12"/>
      <c r="BH26" s="12"/>
      <c r="BI26" s="145">
        <v>45570</v>
      </c>
      <c r="BJ26" s="141"/>
      <c r="BK26" s="142"/>
      <c r="BL26" s="142"/>
      <c r="BM26" s="142"/>
      <c r="BN26" s="143"/>
      <c r="BO26" s="277"/>
      <c r="BP26" s="144"/>
      <c r="BQ26" s="272">
        <f>BQ24-BK26</f>
        <v>24811.33</v>
      </c>
      <c r="BR26" s="12"/>
      <c r="BT26" s="12"/>
      <c r="BU26" s="145">
        <v>45570</v>
      </c>
      <c r="BV26" s="141"/>
      <c r="BW26" s="142"/>
      <c r="BX26" s="142"/>
      <c r="BY26" s="142"/>
      <c r="BZ26" s="143"/>
      <c r="CA26" s="277"/>
      <c r="CB26" s="144"/>
      <c r="CC26" s="272">
        <f>CC24-BW26</f>
        <v>21821.33</v>
      </c>
      <c r="CD26" s="12"/>
      <c r="CF26" s="12"/>
      <c r="CG26" s="145">
        <v>45570</v>
      </c>
      <c r="CH26" s="141"/>
      <c r="CI26" s="142"/>
      <c r="CJ26" s="142"/>
      <c r="CK26" s="142"/>
      <c r="CL26" s="143"/>
      <c r="CM26" s="277"/>
      <c r="CN26" s="144"/>
      <c r="CO26" s="272">
        <f>CO24-CI26</f>
        <v>38168.33</v>
      </c>
      <c r="CP26" s="12"/>
      <c r="CW26" s="39"/>
      <c r="CX26" s="40"/>
      <c r="CY26" s="40"/>
      <c r="DH26" s="39"/>
      <c r="DI26" s="40"/>
      <c r="DJ26" s="40"/>
      <c r="DS26" s="39"/>
      <c r="DT26" s="40"/>
      <c r="DU26" s="40"/>
      <c r="ED26" s="39"/>
      <c r="EE26" s="40"/>
      <c r="EF26" s="40"/>
      <c r="EO26" s="39"/>
      <c r="EP26" s="40"/>
      <c r="EQ26" s="40"/>
      <c r="EZ26" s="39"/>
      <c r="FA26" s="40"/>
      <c r="FB26" s="40"/>
      <c r="FK26" s="39"/>
      <c r="FL26" s="40"/>
      <c r="FM26" s="40"/>
      <c r="FV26" s="39"/>
      <c r="FW26" s="40"/>
      <c r="FX26" s="40"/>
    </row>
    <row r="27" spans="1:180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41"/>
      <c r="BC27" s="45"/>
      <c r="BD27" s="43"/>
      <c r="BE27" s="8"/>
      <c r="BF27" s="12"/>
      <c r="BH27" s="12"/>
      <c r="BI27" s="7"/>
      <c r="BJ27" s="8"/>
      <c r="BK27" s="8"/>
      <c r="BL27" s="8"/>
      <c r="BM27" s="8"/>
      <c r="BN27" s="41"/>
      <c r="BO27" s="278"/>
      <c r="BP27" s="43"/>
      <c r="BQ27" s="10"/>
      <c r="BR27" s="12"/>
      <c r="BT27" s="12"/>
      <c r="BU27" s="7"/>
      <c r="BV27" s="8"/>
      <c r="BW27" s="8"/>
      <c r="BX27" s="8"/>
      <c r="BY27" s="8"/>
      <c r="BZ27" s="41"/>
      <c r="CA27" s="278"/>
      <c r="CB27" s="43"/>
      <c r="CC27" s="10"/>
      <c r="CD27" s="12"/>
      <c r="CF27" s="12"/>
      <c r="CG27" s="7"/>
      <c r="CH27" s="8"/>
      <c r="CI27" s="8"/>
      <c r="CJ27" s="8"/>
      <c r="CK27" s="8"/>
      <c r="CL27" s="41"/>
      <c r="CM27" s="278"/>
      <c r="CN27" s="43"/>
      <c r="CO27" s="10"/>
      <c r="CP27" s="12"/>
      <c r="CW27" s="39"/>
      <c r="CX27" s="40"/>
      <c r="CY27" s="40"/>
      <c r="DH27" s="39"/>
      <c r="DI27" s="40"/>
      <c r="DJ27" s="40"/>
      <c r="DS27" s="39"/>
      <c r="DT27" s="40"/>
      <c r="DU27" s="40"/>
      <c r="ED27" s="39"/>
      <c r="EE27" s="40"/>
      <c r="EF27" s="40"/>
      <c r="EO27" s="39"/>
      <c r="EP27" s="40"/>
      <c r="EQ27" s="40"/>
      <c r="EZ27" s="39"/>
      <c r="FA27" s="40"/>
      <c r="FB27" s="40"/>
      <c r="FK27" s="39"/>
      <c r="FL27" s="40"/>
      <c r="FM27" s="40"/>
      <c r="FV27" s="39"/>
      <c r="FW27" s="40"/>
      <c r="FX27" s="40"/>
    </row>
    <row r="28" spans="1:180" s="4" customFormat="1" ht="15.6" x14ac:dyDescent="0.3">
      <c r="A28" s="12"/>
      <c r="B28" s="145">
        <v>45601</v>
      </c>
      <c r="C28" s="141"/>
      <c r="D28" s="142"/>
      <c r="E28" s="142"/>
      <c r="F28" s="142"/>
      <c r="G28" s="143"/>
      <c r="H28" s="277"/>
      <c r="I28" s="144"/>
      <c r="J28" s="272">
        <f>J26-D28</f>
        <v>-50</v>
      </c>
      <c r="K28" s="12"/>
      <c r="M28" s="12"/>
      <c r="N28" s="145">
        <v>45601</v>
      </c>
      <c r="O28" s="141"/>
      <c r="P28" s="142"/>
      <c r="Q28" s="142"/>
      <c r="R28" s="142"/>
      <c r="S28" s="143"/>
      <c r="T28" s="277"/>
      <c r="U28" s="144"/>
      <c r="V28" s="272">
        <f>V26-P28</f>
        <v>15221.330000000002</v>
      </c>
      <c r="W28" s="12"/>
      <c r="Y28" s="12"/>
      <c r="Z28" s="145">
        <v>45601</v>
      </c>
      <c r="AA28" s="141"/>
      <c r="AB28" s="142"/>
      <c r="AC28" s="142"/>
      <c r="AD28" s="142"/>
      <c r="AE28" s="143"/>
      <c r="AF28" s="277"/>
      <c r="AG28" s="144"/>
      <c r="AH28" s="272">
        <f>AH26-AB28</f>
        <v>0</v>
      </c>
      <c r="AI28" s="12"/>
      <c r="AK28" s="12"/>
      <c r="AL28" s="145">
        <v>45601</v>
      </c>
      <c r="AM28" s="141"/>
      <c r="AN28" s="142"/>
      <c r="AO28" s="792"/>
      <c r="AP28" s="792"/>
      <c r="AQ28" s="143"/>
      <c r="AR28" s="277"/>
      <c r="AS28" s="144"/>
      <c r="AT28" s="272">
        <f>AT26-AN28</f>
        <v>11821.330000000002</v>
      </c>
      <c r="AU28" s="12"/>
      <c r="AW28" s="12"/>
      <c r="AX28" s="44">
        <v>44900</v>
      </c>
      <c r="AY28" s="34"/>
      <c r="AZ28" s="35"/>
      <c r="BA28" s="35"/>
      <c r="BB28" s="21"/>
      <c r="BC28" s="19"/>
      <c r="BD28" s="36"/>
      <c r="BE28" s="37">
        <f>BE26-AZ28</f>
        <v>3011.0000000000036</v>
      </c>
      <c r="BF28" s="12"/>
      <c r="BH28" s="12"/>
      <c r="BI28" s="145">
        <v>45601</v>
      </c>
      <c r="BJ28" s="141"/>
      <c r="BK28" s="142"/>
      <c r="BL28" s="142"/>
      <c r="BM28" s="142"/>
      <c r="BN28" s="143"/>
      <c r="BO28" s="277"/>
      <c r="BP28" s="144"/>
      <c r="BQ28" s="272">
        <f>BQ26-BK28</f>
        <v>24811.33</v>
      </c>
      <c r="BR28" s="12"/>
      <c r="BT28" s="12"/>
      <c r="BU28" s="145">
        <v>45601</v>
      </c>
      <c r="BV28" s="141"/>
      <c r="BW28" s="142"/>
      <c r="BX28" s="142"/>
      <c r="BY28" s="142"/>
      <c r="BZ28" s="143"/>
      <c r="CA28" s="277"/>
      <c r="CB28" s="144"/>
      <c r="CC28" s="272">
        <f>CC26-BW28</f>
        <v>21821.33</v>
      </c>
      <c r="CD28" s="12"/>
      <c r="CF28" s="12"/>
      <c r="CG28" s="145">
        <v>45601</v>
      </c>
      <c r="CH28" s="141"/>
      <c r="CI28" s="142"/>
      <c r="CJ28" s="142"/>
      <c r="CK28" s="142"/>
      <c r="CL28" s="143"/>
      <c r="CM28" s="277"/>
      <c r="CN28" s="144"/>
      <c r="CO28" s="272">
        <f>CO26-CI28</f>
        <v>38168.33</v>
      </c>
      <c r="CP28" s="12"/>
      <c r="CW28" s="39"/>
      <c r="CX28" s="40"/>
      <c r="CY28" s="40"/>
      <c r="DH28" s="39"/>
      <c r="DI28" s="40"/>
      <c r="DJ28" s="40"/>
      <c r="DS28" s="39"/>
      <c r="DT28" s="40"/>
      <c r="DU28" s="40"/>
      <c r="ED28" s="39"/>
      <c r="EE28" s="40"/>
      <c r="EF28" s="40"/>
      <c r="EO28" s="39"/>
      <c r="EP28" s="40"/>
      <c r="EQ28" s="40"/>
      <c r="EZ28" s="39"/>
      <c r="FA28" s="40"/>
      <c r="FB28" s="40"/>
      <c r="FK28" s="39"/>
      <c r="FL28" s="40"/>
      <c r="FM28" s="40"/>
      <c r="FV28" s="39"/>
      <c r="FW28" s="40"/>
      <c r="FX28" s="40"/>
    </row>
    <row r="29" spans="1:180" s="4" customFormat="1" ht="3" customHeight="1" x14ac:dyDescent="0.3">
      <c r="A29" s="12"/>
      <c r="B29" s="7"/>
      <c r="C29" s="8"/>
      <c r="D29" s="8"/>
      <c r="E29" s="8" t="s">
        <v>345</v>
      </c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41"/>
      <c r="BC29" s="45"/>
      <c r="BD29" s="43"/>
      <c r="BE29" s="8"/>
      <c r="BF29" s="12"/>
      <c r="BH29" s="12"/>
      <c r="BI29" s="7"/>
      <c r="BJ29" s="8"/>
      <c r="BK29" s="8"/>
      <c r="BL29" s="8"/>
      <c r="BM29" s="8"/>
      <c r="BN29" s="41"/>
      <c r="BO29" s="278"/>
      <c r="BP29" s="43"/>
      <c r="BQ29" s="10"/>
      <c r="BR29" s="12"/>
      <c r="BT29" s="12"/>
      <c r="BU29" s="7"/>
      <c r="BV29" s="8"/>
      <c r="BW29" s="8"/>
      <c r="BX29" s="8"/>
      <c r="BY29" s="8"/>
      <c r="BZ29" s="41"/>
      <c r="CA29" s="278"/>
      <c r="CB29" s="43"/>
      <c r="CC29" s="10"/>
      <c r="CD29" s="12"/>
      <c r="CF29" s="12"/>
      <c r="CG29" s="7"/>
      <c r="CH29" s="8"/>
      <c r="CI29" s="8"/>
      <c r="CJ29" s="8"/>
      <c r="CK29" s="8"/>
      <c r="CL29" s="41"/>
      <c r="CM29" s="278"/>
      <c r="CN29" s="43"/>
      <c r="CO29" s="10"/>
      <c r="CP29" s="12"/>
      <c r="CW29" s="39"/>
      <c r="CX29" s="40"/>
      <c r="CY29" s="40"/>
      <c r="DH29" s="39"/>
      <c r="DI29" s="40"/>
      <c r="DJ29" s="40"/>
      <c r="DS29" s="39"/>
      <c r="DT29" s="40"/>
      <c r="DU29" s="40"/>
      <c r="ED29" s="39"/>
      <c r="EE29" s="40"/>
      <c r="EF29" s="40"/>
      <c r="EO29" s="39"/>
      <c r="EP29" s="40"/>
      <c r="EQ29" s="40"/>
      <c r="EZ29" s="39"/>
      <c r="FA29" s="40"/>
      <c r="FB29" s="40"/>
      <c r="FK29" s="39"/>
      <c r="FL29" s="40"/>
      <c r="FM29" s="40"/>
      <c r="FV29" s="39"/>
      <c r="FW29" s="40"/>
      <c r="FX29" s="40"/>
    </row>
    <row r="30" spans="1:180" s="4" customFormat="1" ht="15.6" x14ac:dyDescent="0.3">
      <c r="A30" s="12"/>
      <c r="B30" s="145">
        <v>45631</v>
      </c>
      <c r="C30" s="141"/>
      <c r="D30" s="142"/>
      <c r="E30" s="142"/>
      <c r="F30" s="142"/>
      <c r="G30" s="143"/>
      <c r="H30" s="279"/>
      <c r="I30" s="144"/>
      <c r="J30" s="272">
        <f>J28-D30</f>
        <v>-50</v>
      </c>
      <c r="K30" s="12"/>
      <c r="M30" s="12"/>
      <c r="N30" s="145">
        <v>45631</v>
      </c>
      <c r="O30" s="141"/>
      <c r="P30" s="142"/>
      <c r="Q30" s="142"/>
      <c r="R30" s="142"/>
      <c r="S30" s="143"/>
      <c r="T30" s="277"/>
      <c r="U30" s="144"/>
      <c r="V30" s="272">
        <f>V28-P30</f>
        <v>15221.330000000002</v>
      </c>
      <c r="W30" s="12"/>
      <c r="Y30" s="12"/>
      <c r="Z30" s="145">
        <v>45631</v>
      </c>
      <c r="AA30" s="141"/>
      <c r="AB30" s="142"/>
      <c r="AC30" s="142"/>
      <c r="AD30" s="142"/>
      <c r="AE30" s="143"/>
      <c r="AF30" s="277"/>
      <c r="AG30" s="144"/>
      <c r="AH30" s="272">
        <f>AH28-AB30</f>
        <v>0</v>
      </c>
      <c r="AI30" s="12"/>
      <c r="AK30" s="12"/>
      <c r="AL30" s="145">
        <v>45631</v>
      </c>
      <c r="AM30" s="141"/>
      <c r="AN30" s="142"/>
      <c r="AO30" s="142"/>
      <c r="AP30" s="142"/>
      <c r="AQ30" s="143"/>
      <c r="AR30" s="277"/>
      <c r="AS30" s="144"/>
      <c r="AT30" s="272">
        <f>AT28-AN30</f>
        <v>11821.330000000002</v>
      </c>
      <c r="AU30" s="12"/>
      <c r="AW30" s="12"/>
      <c r="AX30" s="44">
        <v>44931</v>
      </c>
      <c r="AY30" s="34"/>
      <c r="AZ30" s="35"/>
      <c r="BA30" s="35"/>
      <c r="BB30" s="21"/>
      <c r="BC30" s="46"/>
      <c r="BD30" s="36"/>
      <c r="BE30" s="37">
        <f>BE28-AZ30</f>
        <v>3011.0000000000036</v>
      </c>
      <c r="BF30" s="12"/>
      <c r="BH30" s="12"/>
      <c r="BI30" s="145">
        <v>45631</v>
      </c>
      <c r="BJ30" s="141"/>
      <c r="BK30" s="142"/>
      <c r="BL30" s="142"/>
      <c r="BM30" s="142"/>
      <c r="BN30" s="143"/>
      <c r="BO30" s="277"/>
      <c r="BP30" s="144"/>
      <c r="BQ30" s="272">
        <f>BQ28-BK30</f>
        <v>24811.33</v>
      </c>
      <c r="BR30" s="12"/>
      <c r="BT30" s="12"/>
      <c r="BU30" s="145">
        <v>45631</v>
      </c>
      <c r="BV30" s="141"/>
      <c r="BW30" s="142"/>
      <c r="BX30" s="142"/>
      <c r="BY30" s="142"/>
      <c r="BZ30" s="143"/>
      <c r="CA30" s="277"/>
      <c r="CB30" s="144"/>
      <c r="CC30" s="272">
        <f>CC28-BW30</f>
        <v>21821.33</v>
      </c>
      <c r="CD30" s="12"/>
      <c r="CF30" s="12"/>
      <c r="CG30" s="145">
        <v>45631</v>
      </c>
      <c r="CH30" s="141"/>
      <c r="CI30" s="142"/>
      <c r="CJ30" s="142"/>
      <c r="CK30" s="142"/>
      <c r="CL30" s="143"/>
      <c r="CM30" s="277"/>
      <c r="CN30" s="144"/>
      <c r="CO30" s="272">
        <f>CO28-CI30</f>
        <v>38168.33</v>
      </c>
      <c r="CP30" s="12"/>
      <c r="CW30" s="39"/>
      <c r="CX30" s="40"/>
      <c r="CY30" s="40"/>
      <c r="DH30" s="39"/>
      <c r="DI30" s="40"/>
      <c r="DJ30" s="40"/>
      <c r="DS30" s="39"/>
      <c r="DT30" s="40"/>
      <c r="DU30" s="40"/>
      <c r="ED30" s="39"/>
      <c r="EE30" s="40"/>
      <c r="EF30" s="40"/>
      <c r="EO30" s="39"/>
      <c r="EP30" s="40"/>
      <c r="EQ30" s="40"/>
      <c r="EZ30" s="39"/>
      <c r="FA30" s="40"/>
      <c r="FB30" s="40"/>
      <c r="FK30" s="39"/>
      <c r="FL30" s="40"/>
      <c r="FM30" s="40"/>
      <c r="FV30" s="39"/>
      <c r="FW30" s="40"/>
      <c r="FX30" s="40"/>
    </row>
    <row r="31" spans="1:180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41"/>
      <c r="BC31" s="45"/>
      <c r="BD31" s="43"/>
      <c r="BE31" s="8"/>
      <c r="BF31" s="12"/>
      <c r="BH31" s="12"/>
      <c r="BI31" s="7"/>
      <c r="BJ31" s="8"/>
      <c r="BK31" s="8"/>
      <c r="BL31" s="8"/>
      <c r="BM31" s="8"/>
      <c r="BN31" s="41"/>
      <c r="BO31" s="278"/>
      <c r="BP31" s="43"/>
      <c r="BQ31" s="10"/>
      <c r="BR31" s="12"/>
      <c r="BT31" s="12"/>
      <c r="BU31" s="7"/>
      <c r="BV31" s="8"/>
      <c r="BW31" s="8"/>
      <c r="BX31" s="8"/>
      <c r="BY31" s="8"/>
      <c r="BZ31" s="41"/>
      <c r="CA31" s="278"/>
      <c r="CB31" s="43"/>
      <c r="CC31" s="10"/>
      <c r="CD31" s="12"/>
      <c r="CF31" s="12"/>
      <c r="CG31" s="7"/>
      <c r="CH31" s="8"/>
      <c r="CI31" s="8"/>
      <c r="CJ31" s="8"/>
      <c r="CK31" s="8"/>
      <c r="CL31" s="41"/>
      <c r="CM31" s="278"/>
      <c r="CN31" s="43"/>
      <c r="CO31" s="10"/>
      <c r="CP31" s="12"/>
      <c r="CW31" s="39"/>
      <c r="CX31" s="40"/>
      <c r="CY31" s="40"/>
      <c r="DH31" s="39"/>
      <c r="DI31" s="40"/>
      <c r="DJ31" s="40"/>
      <c r="DS31" s="39"/>
      <c r="DT31" s="40"/>
      <c r="DU31" s="40"/>
      <c r="ED31" s="39"/>
      <c r="EE31" s="40"/>
      <c r="EF31" s="40"/>
      <c r="EO31" s="39"/>
      <c r="EP31" s="40"/>
      <c r="EQ31" s="40"/>
      <c r="EZ31" s="39"/>
      <c r="FA31" s="40"/>
      <c r="FB31" s="40"/>
      <c r="FK31" s="39"/>
      <c r="FL31" s="40"/>
      <c r="FM31" s="40"/>
      <c r="FV31" s="39"/>
      <c r="FW31" s="40"/>
      <c r="FX31" s="40"/>
    </row>
    <row r="32" spans="1:180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-50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15221.330000000002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0</v>
      </c>
      <c r="AI32" s="12"/>
      <c r="AK32" s="12"/>
      <c r="AL32" s="145">
        <v>45662</v>
      </c>
      <c r="AM32" s="141"/>
      <c r="AN32" s="142"/>
      <c r="AO32" s="142"/>
      <c r="AP32" s="142"/>
      <c r="AQ32" s="143"/>
      <c r="AR32" s="277"/>
      <c r="AS32" s="144"/>
      <c r="AT32" s="272">
        <f>AT30-AN32</f>
        <v>11821.330000000002</v>
      </c>
      <c r="AU32" s="12"/>
      <c r="AW32" s="12"/>
      <c r="AX32" s="44">
        <v>44962</v>
      </c>
      <c r="AY32" s="34"/>
      <c r="AZ32" s="35"/>
      <c r="BA32" s="35"/>
      <c r="BB32" s="21"/>
      <c r="BC32" s="19"/>
      <c r="BD32" s="36"/>
      <c r="BE32" s="37">
        <f>BE30-AZ32</f>
        <v>3011.0000000000036</v>
      </c>
      <c r="BF32" s="12"/>
      <c r="BH32" s="12"/>
      <c r="BI32" s="145">
        <v>45662</v>
      </c>
      <c r="BJ32" s="141"/>
      <c r="BK32" s="142"/>
      <c r="BL32" s="142"/>
      <c r="BM32" s="142"/>
      <c r="BN32" s="143"/>
      <c r="BO32" s="277"/>
      <c r="BP32" s="144"/>
      <c r="BQ32" s="272">
        <f>BQ30-BK32</f>
        <v>24811.33</v>
      </c>
      <c r="BR32" s="12"/>
      <c r="BT32" s="12"/>
      <c r="BU32" s="145">
        <v>45662</v>
      </c>
      <c r="BV32" s="141"/>
      <c r="BW32" s="142"/>
      <c r="BX32" s="142"/>
      <c r="BY32" s="142"/>
      <c r="BZ32" s="143"/>
      <c r="CA32" s="277"/>
      <c r="CB32" s="144"/>
      <c r="CC32" s="272">
        <f>CC30-BW32</f>
        <v>21821.33</v>
      </c>
      <c r="CD32" s="12"/>
      <c r="CF32" s="12"/>
      <c r="CG32" s="145">
        <v>45662</v>
      </c>
      <c r="CH32" s="141"/>
      <c r="CI32" s="142"/>
      <c r="CJ32" s="142"/>
      <c r="CK32" s="142"/>
      <c r="CL32" s="143"/>
      <c r="CM32" s="277"/>
      <c r="CN32" s="144"/>
      <c r="CO32" s="272">
        <f>CO30-CI32</f>
        <v>38168.33</v>
      </c>
      <c r="CP32" s="12"/>
      <c r="CW32" s="39"/>
      <c r="CX32" s="40"/>
      <c r="CY32" s="40"/>
      <c r="DH32" s="39"/>
      <c r="DI32" s="40"/>
      <c r="DJ32" s="40"/>
      <c r="DS32" s="39"/>
      <c r="DT32" s="40"/>
      <c r="DU32" s="40"/>
      <c r="ED32" s="39"/>
      <c r="EE32" s="40"/>
      <c r="EF32" s="40"/>
      <c r="EO32" s="39"/>
      <c r="EP32" s="40"/>
      <c r="EQ32" s="40"/>
      <c r="EZ32" s="39"/>
      <c r="FA32" s="40"/>
      <c r="FB32" s="40"/>
      <c r="FK32" s="39"/>
      <c r="FL32" s="40"/>
      <c r="FM32" s="40"/>
      <c r="FV32" s="39"/>
      <c r="FW32" s="40"/>
      <c r="FX32" s="40"/>
    </row>
    <row r="33" spans="1:180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41"/>
      <c r="BC33" s="45"/>
      <c r="BD33" s="43"/>
      <c r="BE33" s="8"/>
      <c r="BF33" s="12"/>
      <c r="BH33" s="12"/>
      <c r="BI33" s="7"/>
      <c r="BJ33" s="8"/>
      <c r="BK33" s="8"/>
      <c r="BL33" s="8"/>
      <c r="BM33" s="8"/>
      <c r="BN33" s="41"/>
      <c r="BO33" s="278"/>
      <c r="BP33" s="43"/>
      <c r="BQ33" s="10"/>
      <c r="BR33" s="12"/>
      <c r="BT33" s="12"/>
      <c r="BU33" s="7"/>
      <c r="BV33" s="8"/>
      <c r="BW33" s="8"/>
      <c r="BX33" s="8"/>
      <c r="BY33" s="8"/>
      <c r="BZ33" s="41"/>
      <c r="CA33" s="278"/>
      <c r="CB33" s="43"/>
      <c r="CC33" s="10"/>
      <c r="CD33" s="12"/>
      <c r="CF33" s="12"/>
      <c r="CG33" s="7"/>
      <c r="CH33" s="8"/>
      <c r="CI33" s="8"/>
      <c r="CJ33" s="8"/>
      <c r="CK33" s="8"/>
      <c r="CL33" s="41"/>
      <c r="CM33" s="278"/>
      <c r="CN33" s="43"/>
      <c r="CO33" s="10"/>
      <c r="CP33" s="12"/>
      <c r="CW33" s="39"/>
      <c r="CX33" s="40"/>
      <c r="CY33" s="40"/>
      <c r="DH33" s="39"/>
      <c r="DI33" s="40"/>
      <c r="DJ33" s="40"/>
      <c r="DS33" s="39"/>
      <c r="DT33" s="40"/>
      <c r="DU33" s="40"/>
      <c r="ED33" s="39"/>
      <c r="EE33" s="40"/>
      <c r="EF33" s="40"/>
      <c r="EO33" s="39"/>
      <c r="EP33" s="40"/>
      <c r="EQ33" s="40"/>
      <c r="EZ33" s="39"/>
      <c r="FA33" s="40"/>
      <c r="FB33" s="40"/>
      <c r="FK33" s="39"/>
      <c r="FL33" s="40"/>
      <c r="FM33" s="40"/>
      <c r="FV33" s="39"/>
      <c r="FW33" s="40"/>
      <c r="FX33" s="40"/>
    </row>
    <row r="34" spans="1:180" s="4" customFormat="1" ht="15.6" x14ac:dyDescent="0.3">
      <c r="A34" s="12"/>
      <c r="B34" s="145">
        <v>45693</v>
      </c>
      <c r="C34" s="141"/>
      <c r="D34" s="142"/>
      <c r="E34" s="142"/>
      <c r="F34" s="142"/>
      <c r="G34" s="143"/>
      <c r="H34" s="277"/>
      <c r="I34" s="144"/>
      <c r="J34" s="272">
        <f>J32-D34</f>
        <v>-50</v>
      </c>
      <c r="K34" s="12"/>
      <c r="M34" s="12"/>
      <c r="N34" s="145">
        <v>45693</v>
      </c>
      <c r="O34" s="141"/>
      <c r="P34" s="142"/>
      <c r="Q34" s="142"/>
      <c r="R34" s="142"/>
      <c r="S34" s="143"/>
      <c r="T34" s="277"/>
      <c r="U34" s="144"/>
      <c r="V34" s="272">
        <f>V32-P34</f>
        <v>15221.330000000002</v>
      </c>
      <c r="W34" s="12"/>
      <c r="Y34" s="12"/>
      <c r="Z34" s="145">
        <v>45693</v>
      </c>
      <c r="AA34" s="141"/>
      <c r="AB34" s="142"/>
      <c r="AC34" s="142"/>
      <c r="AD34" s="142"/>
      <c r="AE34" s="143"/>
      <c r="AF34" s="277"/>
      <c r="AG34" s="144"/>
      <c r="AH34" s="272">
        <f>AH32-AB34</f>
        <v>0</v>
      </c>
      <c r="AI34" s="12"/>
      <c r="AK34" s="12"/>
      <c r="AL34" s="145">
        <v>45693</v>
      </c>
      <c r="AM34" s="141"/>
      <c r="AN34" s="142"/>
      <c r="AO34" s="142"/>
      <c r="AP34" s="142"/>
      <c r="AQ34" s="143"/>
      <c r="AR34" s="277"/>
      <c r="AS34" s="144"/>
      <c r="AT34" s="272">
        <f>AT32-AN34</f>
        <v>11821.330000000002</v>
      </c>
      <c r="AU34" s="12"/>
      <c r="AW34" s="12"/>
      <c r="AX34" s="44">
        <v>44990</v>
      </c>
      <c r="AY34" s="34"/>
      <c r="AZ34" s="35"/>
      <c r="BA34" s="35"/>
      <c r="BB34" s="21"/>
      <c r="BC34" s="19"/>
      <c r="BD34" s="36"/>
      <c r="BE34" s="37">
        <f>BE32-AZ34</f>
        <v>3011.0000000000036</v>
      </c>
      <c r="BF34" s="12"/>
      <c r="BH34" s="12"/>
      <c r="BI34" s="145">
        <v>45693</v>
      </c>
      <c r="BJ34" s="141"/>
      <c r="BK34" s="142"/>
      <c r="BL34" s="142"/>
      <c r="BM34" s="142"/>
      <c r="BN34" s="143"/>
      <c r="BO34" s="277"/>
      <c r="BP34" s="144"/>
      <c r="BQ34" s="272">
        <f>BQ32-BK34</f>
        <v>24811.33</v>
      </c>
      <c r="BR34" s="12"/>
      <c r="BT34" s="12"/>
      <c r="BU34" s="145">
        <v>45693</v>
      </c>
      <c r="BV34" s="141"/>
      <c r="BW34" s="142"/>
      <c r="BX34" s="142"/>
      <c r="BY34" s="142"/>
      <c r="BZ34" s="143"/>
      <c r="CA34" s="277"/>
      <c r="CB34" s="144"/>
      <c r="CC34" s="272">
        <f>CC32-BW34</f>
        <v>21821.33</v>
      </c>
      <c r="CD34" s="12"/>
      <c r="CF34" s="12"/>
      <c r="CG34" s="145">
        <v>45693</v>
      </c>
      <c r="CH34" s="141"/>
      <c r="CI34" s="142"/>
      <c r="CJ34" s="142"/>
      <c r="CK34" s="142"/>
      <c r="CL34" s="143"/>
      <c r="CM34" s="277"/>
      <c r="CN34" s="144"/>
      <c r="CO34" s="272">
        <f>CO32-CI34</f>
        <v>38168.33</v>
      </c>
      <c r="CP34" s="12"/>
      <c r="CW34" s="39"/>
      <c r="CX34" s="40"/>
      <c r="CY34" s="40"/>
      <c r="DH34" s="39"/>
      <c r="DI34" s="40"/>
      <c r="DJ34" s="40"/>
      <c r="DS34" s="39"/>
      <c r="DT34" s="40"/>
      <c r="DU34" s="40"/>
      <c r="ED34" s="39"/>
      <c r="EE34" s="40"/>
      <c r="EF34" s="40"/>
      <c r="EO34" s="39"/>
      <c r="EP34" s="40"/>
      <c r="EQ34" s="40"/>
      <c r="EZ34" s="39"/>
      <c r="FA34" s="40"/>
      <c r="FB34" s="40"/>
      <c r="FK34" s="39"/>
      <c r="FL34" s="40"/>
      <c r="FM34" s="40"/>
      <c r="FV34" s="39"/>
      <c r="FW34" s="40"/>
      <c r="FX34" s="40"/>
    </row>
    <row r="35" spans="1:180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41"/>
      <c r="BC35" s="45"/>
      <c r="BD35" s="43"/>
      <c r="BE35" s="8"/>
      <c r="BF35" s="12"/>
      <c r="BH35" s="12"/>
      <c r="BI35" s="7"/>
      <c r="BJ35" s="8"/>
      <c r="BK35" s="8"/>
      <c r="BL35" s="8"/>
      <c r="BM35" s="8"/>
      <c r="BN35" s="41"/>
      <c r="BO35" s="278"/>
      <c r="BP35" s="43"/>
      <c r="BQ35" s="10"/>
      <c r="BR35" s="12"/>
      <c r="BT35" s="12"/>
      <c r="BU35" s="7"/>
      <c r="BV35" s="8"/>
      <c r="BW35" s="8"/>
      <c r="BX35" s="8"/>
      <c r="BY35" s="8"/>
      <c r="BZ35" s="41"/>
      <c r="CA35" s="278"/>
      <c r="CB35" s="43"/>
      <c r="CC35" s="10"/>
      <c r="CD35" s="12"/>
      <c r="CF35" s="12"/>
      <c r="CG35" s="7"/>
      <c r="CH35" s="8"/>
      <c r="CI35" s="8"/>
      <c r="CJ35" s="8"/>
      <c r="CK35" s="8"/>
      <c r="CL35" s="41"/>
      <c r="CM35" s="278"/>
      <c r="CN35" s="43"/>
      <c r="CO35" s="10"/>
      <c r="CP35" s="12"/>
      <c r="CW35" s="39"/>
      <c r="CX35" s="40"/>
      <c r="CY35" s="40"/>
      <c r="DH35" s="39"/>
      <c r="DI35" s="40"/>
      <c r="DJ35" s="40"/>
      <c r="DS35" s="39"/>
      <c r="DT35" s="40"/>
      <c r="DU35" s="40"/>
      <c r="ED35" s="39"/>
      <c r="EE35" s="40"/>
      <c r="EF35" s="40"/>
      <c r="EO35" s="39"/>
      <c r="EP35" s="40"/>
      <c r="EQ35" s="40"/>
      <c r="EZ35" s="39"/>
      <c r="FA35" s="40"/>
      <c r="FB35" s="40"/>
      <c r="FK35" s="39"/>
      <c r="FL35" s="40"/>
      <c r="FM35" s="40"/>
      <c r="FV35" s="39"/>
      <c r="FW35" s="40"/>
      <c r="FX35" s="40"/>
    </row>
    <row r="36" spans="1:180" s="4" customFormat="1" ht="15.6" x14ac:dyDescent="0.3">
      <c r="A36" s="12"/>
      <c r="B36" s="145">
        <v>45721</v>
      </c>
      <c r="C36" s="141"/>
      <c r="D36" s="142"/>
      <c r="E36" s="142"/>
      <c r="F36" s="142"/>
      <c r="G36" s="143"/>
      <c r="H36" s="277"/>
      <c r="I36" s="144"/>
      <c r="J36" s="272">
        <f>J34-D36</f>
        <v>-50</v>
      </c>
      <c r="K36" s="12"/>
      <c r="M36" s="12"/>
      <c r="N36" s="145">
        <v>45721</v>
      </c>
      <c r="O36" s="141"/>
      <c r="P36" s="142"/>
      <c r="Q36" s="142"/>
      <c r="R36" s="142"/>
      <c r="S36" s="143"/>
      <c r="T36" s="277"/>
      <c r="U36" s="144"/>
      <c r="V36" s="272">
        <f>V34-P36</f>
        <v>15221.330000000002</v>
      </c>
      <c r="W36" s="12"/>
      <c r="Y36" s="12"/>
      <c r="Z36" s="145">
        <v>45721</v>
      </c>
      <c r="AA36" s="141"/>
      <c r="AB36" s="142"/>
      <c r="AC36" s="142"/>
      <c r="AD36" s="142"/>
      <c r="AE36" s="143"/>
      <c r="AF36" s="277"/>
      <c r="AG36" s="144"/>
      <c r="AH36" s="272">
        <f>AH34-AB36</f>
        <v>0</v>
      </c>
      <c r="AI36" s="12"/>
      <c r="AK36" s="12"/>
      <c r="AL36" s="145">
        <v>45721</v>
      </c>
      <c r="AM36" s="141"/>
      <c r="AN36" s="142"/>
      <c r="AO36" s="142"/>
      <c r="AP36" s="142"/>
      <c r="AQ36" s="143"/>
      <c r="AR36" s="277"/>
      <c r="AS36" s="144"/>
      <c r="AT36" s="272">
        <f>AT34-AN36</f>
        <v>11821.330000000002</v>
      </c>
      <c r="AU36" s="12"/>
      <c r="AW36" s="12"/>
      <c r="AX36" s="44">
        <v>45021</v>
      </c>
      <c r="AY36" s="34"/>
      <c r="AZ36" s="35"/>
      <c r="BA36" s="35"/>
      <c r="BB36" s="21"/>
      <c r="BC36" s="19"/>
      <c r="BD36" s="36"/>
      <c r="BE36" s="37">
        <f>BE34-AZ36</f>
        <v>3011.0000000000036</v>
      </c>
      <c r="BF36" s="12"/>
      <c r="BH36" s="12"/>
      <c r="BI36" s="145">
        <v>45721</v>
      </c>
      <c r="BJ36" s="141"/>
      <c r="BK36" s="142"/>
      <c r="BL36" s="142"/>
      <c r="BM36" s="142"/>
      <c r="BN36" s="143"/>
      <c r="BO36" s="277"/>
      <c r="BP36" s="144"/>
      <c r="BQ36" s="272">
        <f>BQ34-BK36</f>
        <v>24811.33</v>
      </c>
      <c r="BR36" s="12"/>
      <c r="BT36" s="12"/>
      <c r="BU36" s="145">
        <v>45721</v>
      </c>
      <c r="BV36" s="141"/>
      <c r="BW36" s="142"/>
      <c r="BX36" s="142"/>
      <c r="BY36" s="142"/>
      <c r="BZ36" s="143"/>
      <c r="CA36" s="277"/>
      <c r="CB36" s="144"/>
      <c r="CC36" s="272">
        <f>CC34-BW36</f>
        <v>21821.33</v>
      </c>
      <c r="CD36" s="12"/>
      <c r="CF36" s="12"/>
      <c r="CG36" s="145">
        <v>45721</v>
      </c>
      <c r="CH36" s="141"/>
      <c r="CI36" s="142"/>
      <c r="CJ36" s="142"/>
      <c r="CK36" s="142"/>
      <c r="CL36" s="143"/>
      <c r="CM36" s="277"/>
      <c r="CN36" s="144"/>
      <c r="CO36" s="272">
        <f>CO34-CI36</f>
        <v>38168.33</v>
      </c>
      <c r="CP36" s="12"/>
      <c r="CQ36" s="40"/>
      <c r="CR36" s="40"/>
      <c r="CS36" s="40"/>
      <c r="DA36" s="39"/>
      <c r="DB36" s="40"/>
      <c r="DC36" s="40"/>
      <c r="DL36" s="39"/>
      <c r="DM36" s="40"/>
      <c r="DN36" s="40"/>
      <c r="DW36" s="39"/>
      <c r="DX36" s="40"/>
      <c r="DY36" s="40"/>
      <c r="EH36" s="39"/>
      <c r="EI36" s="40"/>
      <c r="EJ36" s="40"/>
    </row>
    <row r="37" spans="1:180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41"/>
      <c r="BC37" s="45"/>
      <c r="BD37" s="43"/>
      <c r="BE37" s="8"/>
      <c r="BF37" s="12"/>
      <c r="BH37" s="12"/>
      <c r="BI37" s="7"/>
      <c r="BJ37" s="8"/>
      <c r="BK37" s="8"/>
      <c r="BL37" s="8"/>
      <c r="BM37" s="8"/>
      <c r="BN37" s="41"/>
      <c r="BO37" s="278"/>
      <c r="BP37" s="43"/>
      <c r="BQ37" s="10"/>
      <c r="BR37" s="12"/>
      <c r="BT37" s="12"/>
      <c r="BU37" s="7"/>
      <c r="BV37" s="8"/>
      <c r="BW37" s="8"/>
      <c r="BX37" s="8"/>
      <c r="BY37" s="8"/>
      <c r="BZ37" s="41"/>
      <c r="CA37" s="278"/>
      <c r="CB37" s="43"/>
      <c r="CC37" s="10"/>
      <c r="CD37" s="12"/>
      <c r="CF37" s="12"/>
      <c r="CG37" s="7"/>
      <c r="CH37" s="8"/>
      <c r="CI37" s="8"/>
      <c r="CJ37" s="8"/>
      <c r="CK37" s="8"/>
      <c r="CL37" s="41"/>
      <c r="CM37" s="278"/>
      <c r="CN37" s="43"/>
      <c r="CO37" s="10"/>
      <c r="CP37" s="12"/>
      <c r="CQ37" s="40"/>
      <c r="CR37" s="40"/>
      <c r="CS37" s="40"/>
      <c r="DA37" s="39"/>
      <c r="DB37" s="40"/>
      <c r="DC37" s="40"/>
      <c r="DL37" s="39"/>
      <c r="DM37" s="40"/>
      <c r="DN37" s="40"/>
      <c r="DW37" s="39"/>
      <c r="DX37" s="40"/>
      <c r="DY37" s="40"/>
      <c r="EH37" s="39"/>
      <c r="EI37" s="40"/>
      <c r="EJ37" s="40"/>
    </row>
    <row r="38" spans="1:180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-50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15221.330000000002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0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11821.330000000002</v>
      </c>
      <c r="AU38" s="12"/>
      <c r="AW38" s="12"/>
      <c r="AX38" s="44">
        <v>45051</v>
      </c>
      <c r="AY38" s="34"/>
      <c r="AZ38" s="35"/>
      <c r="BA38" s="35"/>
      <c r="BB38" s="21"/>
      <c r="BC38" s="19"/>
      <c r="BD38" s="36"/>
      <c r="BE38" s="37">
        <f>BE36-AZ38</f>
        <v>3011.0000000000036</v>
      </c>
      <c r="BF38" s="12"/>
      <c r="BH38" s="12"/>
      <c r="BI38" s="145">
        <v>45752</v>
      </c>
      <c r="BJ38" s="141"/>
      <c r="BK38" s="142"/>
      <c r="BL38" s="142"/>
      <c r="BM38" s="142"/>
      <c r="BN38" s="143"/>
      <c r="BO38" s="277"/>
      <c r="BP38" s="144"/>
      <c r="BQ38" s="272">
        <f>BQ36-BK38</f>
        <v>24811.33</v>
      </c>
      <c r="BR38" s="12"/>
      <c r="BT38" s="12"/>
      <c r="BU38" s="145">
        <v>45752</v>
      </c>
      <c r="BV38" s="141"/>
      <c r="BW38" s="142"/>
      <c r="BX38" s="142"/>
      <c r="BY38" s="142"/>
      <c r="BZ38" s="143"/>
      <c r="CA38" s="277"/>
      <c r="CB38" s="144"/>
      <c r="CC38" s="272">
        <f>CC36-BW38</f>
        <v>21821.33</v>
      </c>
      <c r="CD38" s="12"/>
      <c r="CF38" s="12"/>
      <c r="CG38" s="145">
        <v>45752</v>
      </c>
      <c r="CH38" s="141"/>
      <c r="CI38" s="142"/>
      <c r="CJ38" s="142"/>
      <c r="CK38" s="142"/>
      <c r="CL38" s="143"/>
      <c r="CM38" s="277"/>
      <c r="CN38" s="144"/>
      <c r="CO38" s="272">
        <f>CO36-CI38</f>
        <v>38168.33</v>
      </c>
      <c r="CP38" s="12"/>
      <c r="CQ38" s="40"/>
      <c r="CR38" s="40"/>
      <c r="CS38" s="40"/>
      <c r="DA38" s="39"/>
      <c r="DB38" s="40"/>
      <c r="DC38" s="40"/>
      <c r="DL38" s="39"/>
      <c r="DM38" s="40"/>
      <c r="DN38" s="40"/>
      <c r="DW38" s="39"/>
      <c r="DX38" s="40"/>
      <c r="DY38" s="40"/>
      <c r="EH38" s="39"/>
      <c r="EI38" s="40"/>
      <c r="EJ38" s="40"/>
    </row>
    <row r="39" spans="1:180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41"/>
      <c r="BC39" s="45"/>
      <c r="BD39" s="43"/>
      <c r="BE39" s="8"/>
      <c r="BF39" s="12"/>
      <c r="BH39" s="12"/>
      <c r="BI39" s="7"/>
      <c r="BJ39" s="8"/>
      <c r="BK39" s="8"/>
      <c r="BL39" s="8"/>
      <c r="BM39" s="8"/>
      <c r="BN39" s="41"/>
      <c r="BO39" s="278"/>
      <c r="BP39" s="43"/>
      <c r="BQ39" s="10"/>
      <c r="BR39" s="12"/>
      <c r="BT39" s="12"/>
      <c r="BU39" s="7"/>
      <c r="BV39" s="8"/>
      <c r="BW39" s="8"/>
      <c r="BX39" s="8"/>
      <c r="BY39" s="8"/>
      <c r="BZ39" s="41"/>
      <c r="CA39" s="278"/>
      <c r="CB39" s="43"/>
      <c r="CC39" s="10"/>
      <c r="CD39" s="12"/>
      <c r="CF39" s="12"/>
      <c r="CG39" s="7"/>
      <c r="CH39" s="8"/>
      <c r="CI39" s="8"/>
      <c r="CJ39" s="8"/>
      <c r="CK39" s="8"/>
      <c r="CL39" s="41"/>
      <c r="CM39" s="278"/>
      <c r="CN39" s="43"/>
      <c r="CO39" s="10"/>
      <c r="CP39" s="12"/>
      <c r="CW39" s="39"/>
      <c r="CX39" s="40"/>
      <c r="CY39" s="40"/>
    </row>
    <row r="40" spans="1:180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-50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15221.330000000002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0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11821.330000000002</v>
      </c>
      <c r="AU40" s="12"/>
      <c r="AW40" s="12"/>
      <c r="AX40" s="44" t="s">
        <v>22</v>
      </c>
      <c r="AY40" s="123"/>
      <c r="AZ40" s="124"/>
      <c r="BA40" s="124"/>
      <c r="BB40" s="21"/>
      <c r="BC40" s="19"/>
      <c r="BD40" s="36"/>
      <c r="BE40" s="125">
        <f>BE36-AZ40</f>
        <v>3011.0000000000036</v>
      </c>
      <c r="BF40" s="12"/>
      <c r="BH40" s="12"/>
      <c r="BI40" s="145"/>
      <c r="BJ40" s="146"/>
      <c r="BK40" s="147"/>
      <c r="BL40" s="792"/>
      <c r="BM40" s="792"/>
      <c r="BN40" s="143"/>
      <c r="BO40" s="277"/>
      <c r="BP40" s="144"/>
      <c r="BQ40" s="272">
        <f>BQ38-BK40</f>
        <v>24811.33</v>
      </c>
      <c r="BR40" s="12"/>
      <c r="BT40" s="12"/>
      <c r="BU40" s="145"/>
      <c r="BV40" s="146"/>
      <c r="BW40" s="147"/>
      <c r="BX40" s="792"/>
      <c r="BY40" s="792"/>
      <c r="BZ40" s="143"/>
      <c r="CA40" s="277"/>
      <c r="CB40" s="144"/>
      <c r="CC40" s="272">
        <f>CC38-BW40</f>
        <v>21821.33</v>
      </c>
      <c r="CD40" s="12"/>
      <c r="CF40" s="12"/>
      <c r="CG40" s="145"/>
      <c r="CH40" s="146"/>
      <c r="CI40" s="147"/>
      <c r="CJ40" s="792"/>
      <c r="CK40" s="792"/>
      <c r="CL40" s="143"/>
      <c r="CM40" s="277"/>
      <c r="CN40" s="144"/>
      <c r="CO40" s="272">
        <f>CO38-CI40</f>
        <v>38168.33</v>
      </c>
      <c r="CP40" s="12"/>
      <c r="CW40" s="39"/>
      <c r="CX40" s="40"/>
      <c r="CY40" s="40"/>
    </row>
    <row r="41" spans="1:180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41"/>
      <c r="BC41" s="45"/>
      <c r="BD41" s="43"/>
      <c r="BE41" s="8"/>
      <c r="BF41" s="12"/>
      <c r="BH41" s="12"/>
      <c r="BI41" s="7"/>
      <c r="BJ41" s="8"/>
      <c r="BK41" s="8"/>
      <c r="BL41" s="8"/>
      <c r="BM41" s="8"/>
      <c r="BN41" s="41"/>
      <c r="BO41" s="278"/>
      <c r="BP41" s="43"/>
      <c r="BQ41" s="10"/>
      <c r="BR41" s="12"/>
      <c r="BT41" s="12"/>
      <c r="BU41" s="7"/>
      <c r="BV41" s="8"/>
      <c r="BW41" s="8"/>
      <c r="BX41" s="8"/>
      <c r="BY41" s="8"/>
      <c r="BZ41" s="41"/>
      <c r="CA41" s="278"/>
      <c r="CB41" s="43"/>
      <c r="CC41" s="10"/>
      <c r="CD41" s="12"/>
      <c r="CF41" s="12"/>
      <c r="CG41" s="7"/>
      <c r="CH41" s="8"/>
      <c r="CI41" s="8"/>
      <c r="CJ41" s="8"/>
      <c r="CK41" s="8"/>
      <c r="CL41" s="41"/>
      <c r="CM41" s="278"/>
      <c r="CN41" s="43"/>
      <c r="CO41" s="10"/>
      <c r="CP41" s="12"/>
      <c r="CW41" s="39"/>
      <c r="CX41" s="40"/>
      <c r="CY41" s="40"/>
    </row>
    <row r="42" spans="1:180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21"/>
      <c r="BC42" s="19"/>
      <c r="BD42" s="36"/>
      <c r="BE42" s="37">
        <f>BE38-AZ42</f>
        <v>3011.0000000000036</v>
      </c>
      <c r="BF42" s="12"/>
      <c r="BH42" s="12"/>
      <c r="BI42" s="47" t="s">
        <v>22</v>
      </c>
      <c r="BJ42" s="34"/>
      <c r="BK42" s="35"/>
      <c r="BL42" s="35"/>
      <c r="BM42" s="35"/>
      <c r="BN42" s="21"/>
      <c r="BO42" s="280"/>
      <c r="BP42" s="36"/>
      <c r="BQ42" s="36"/>
      <c r="BR42" s="12"/>
      <c r="BT42" s="12"/>
      <c r="BU42" s="47" t="s">
        <v>22</v>
      </c>
      <c r="BV42" s="34"/>
      <c r="BW42" s="35"/>
      <c r="BX42" s="35"/>
      <c r="BY42" s="35"/>
      <c r="BZ42" s="21"/>
      <c r="CA42" s="280"/>
      <c r="CB42" s="36"/>
      <c r="CC42" s="36"/>
      <c r="CD42" s="12"/>
      <c r="CF42" s="12"/>
      <c r="CG42" s="47" t="s">
        <v>22</v>
      </c>
      <c r="CH42" s="34"/>
      <c r="CI42" s="35"/>
      <c r="CJ42" s="35"/>
      <c r="CK42" s="35"/>
      <c r="CL42" s="21"/>
      <c r="CM42" s="280"/>
      <c r="CN42" s="36"/>
      <c r="CO42" s="36"/>
      <c r="CP42" s="12"/>
      <c r="CW42" s="39"/>
      <c r="CX42" s="40"/>
      <c r="CY42" s="40"/>
    </row>
    <row r="43" spans="1:180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41"/>
      <c r="BC43" s="45"/>
      <c r="BD43" s="43"/>
      <c r="BE43" s="8"/>
      <c r="BF43" s="12"/>
      <c r="BH43" s="12"/>
      <c r="BI43" s="7"/>
      <c r="BJ43" s="8"/>
      <c r="BK43" s="8"/>
      <c r="BL43" s="8"/>
      <c r="BM43" s="8"/>
      <c r="BN43" s="41"/>
      <c r="BO43" s="278"/>
      <c r="BP43" s="43"/>
      <c r="BQ43" s="10"/>
      <c r="BR43" s="12"/>
      <c r="BT43" s="12"/>
      <c r="BU43" s="7"/>
      <c r="BV43" s="8"/>
      <c r="BW43" s="8"/>
      <c r="BX43" s="8"/>
      <c r="BY43" s="8"/>
      <c r="BZ43" s="41"/>
      <c r="CA43" s="278"/>
      <c r="CB43" s="43"/>
      <c r="CC43" s="10"/>
      <c r="CD43" s="12"/>
      <c r="CF43" s="12"/>
      <c r="CG43" s="7"/>
      <c r="CH43" s="8"/>
      <c r="CI43" s="8"/>
      <c r="CJ43" s="8"/>
      <c r="CK43" s="8"/>
      <c r="CL43" s="41"/>
      <c r="CM43" s="278"/>
      <c r="CN43" s="43"/>
      <c r="CO43" s="10"/>
      <c r="CP43" s="12"/>
      <c r="CW43" s="39"/>
      <c r="CX43" s="40"/>
      <c r="CY43" s="40"/>
    </row>
    <row r="44" spans="1:180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-50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15221.330000000002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0</v>
      </c>
      <c r="AI44" s="12"/>
      <c r="AK44" s="12"/>
      <c r="AL44" s="145" t="s">
        <v>78</v>
      </c>
      <c r="AM44" s="141"/>
      <c r="AN44" s="142"/>
      <c r="AO44" s="142"/>
      <c r="AP44" s="142"/>
      <c r="AQ44" s="143"/>
      <c r="AR44" s="277"/>
      <c r="AS44" s="144"/>
      <c r="AT44" s="272">
        <f>AT40-AN44</f>
        <v>11821.330000000002</v>
      </c>
      <c r="AU44" s="12"/>
      <c r="AW44" s="12"/>
      <c r="AX44" s="44" t="s">
        <v>74</v>
      </c>
      <c r="AY44" s="34"/>
      <c r="AZ44" s="35"/>
      <c r="BA44" s="35"/>
      <c r="BB44" s="21"/>
      <c r="BC44" s="19"/>
      <c r="BD44" s="36"/>
      <c r="BE44" s="37">
        <f>BE42-AZ44</f>
        <v>3011.0000000000036</v>
      </c>
      <c r="BF44" s="12"/>
      <c r="BH44" s="12"/>
      <c r="BI44" s="145" t="s">
        <v>78</v>
      </c>
      <c r="BJ44" s="141"/>
      <c r="BK44" s="142"/>
      <c r="BL44" s="142"/>
      <c r="BM44" s="142"/>
      <c r="BN44" s="143"/>
      <c r="BO44" s="277"/>
      <c r="BP44" s="144"/>
      <c r="BQ44" s="272">
        <f>BQ40-BK44</f>
        <v>24811.33</v>
      </c>
      <c r="BR44" s="12"/>
      <c r="BT44" s="12"/>
      <c r="BU44" s="145" t="s">
        <v>78</v>
      </c>
      <c r="BV44" s="141"/>
      <c r="BW44" s="142"/>
      <c r="BX44" s="142"/>
      <c r="BY44" s="142"/>
      <c r="BZ44" s="143"/>
      <c r="CA44" s="277"/>
      <c r="CB44" s="144"/>
      <c r="CC44" s="272">
        <f>CC40-BW44</f>
        <v>21821.33</v>
      </c>
      <c r="CD44" s="12"/>
      <c r="CF44" s="12"/>
      <c r="CG44" s="145" t="s">
        <v>78</v>
      </c>
      <c r="CH44" s="141"/>
      <c r="CI44" s="142"/>
      <c r="CJ44" s="142"/>
      <c r="CK44" s="142"/>
      <c r="CL44" s="143"/>
      <c r="CM44" s="277"/>
      <c r="CN44" s="144"/>
      <c r="CO44" s="272">
        <f>CO40-CI44</f>
        <v>38168.33</v>
      </c>
      <c r="CP44" s="12"/>
      <c r="CW44" s="39"/>
      <c r="CX44" s="40"/>
      <c r="CY44" s="40"/>
    </row>
    <row r="45" spans="1:180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41"/>
      <c r="BC45" s="45"/>
      <c r="BD45" s="43"/>
      <c r="BE45" s="8"/>
      <c r="BF45" s="12"/>
      <c r="BH45" s="12"/>
      <c r="BI45" s="7"/>
      <c r="BJ45" s="8"/>
      <c r="BK45" s="8"/>
      <c r="BL45" s="8"/>
      <c r="BM45" s="8"/>
      <c r="BN45" s="41"/>
      <c r="BO45" s="278"/>
      <c r="BP45" s="43"/>
      <c r="BQ45" s="10"/>
      <c r="BR45" s="12"/>
      <c r="BT45" s="12"/>
      <c r="BU45" s="7"/>
      <c r="BV45" s="8"/>
      <c r="BW45" s="8"/>
      <c r="BX45" s="8"/>
      <c r="BY45" s="8"/>
      <c r="BZ45" s="41"/>
      <c r="CA45" s="278"/>
      <c r="CB45" s="43"/>
      <c r="CC45" s="10"/>
      <c r="CD45" s="12"/>
      <c r="CF45" s="12"/>
      <c r="CG45" s="7"/>
      <c r="CH45" s="8"/>
      <c r="CI45" s="8"/>
      <c r="CJ45" s="8"/>
      <c r="CK45" s="8"/>
      <c r="CL45" s="41"/>
      <c r="CM45" s="278"/>
      <c r="CN45" s="43"/>
      <c r="CO45" s="10"/>
      <c r="CP45" s="12"/>
      <c r="CW45" s="39"/>
      <c r="CX45" s="40"/>
      <c r="CY45" s="40"/>
    </row>
    <row r="46" spans="1:180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-50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15221.330000000002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0</v>
      </c>
      <c r="AI46" s="12"/>
      <c r="AK46" s="12"/>
      <c r="AL46" s="145" t="s">
        <v>74</v>
      </c>
      <c r="AM46" s="141"/>
      <c r="AN46" s="142"/>
      <c r="AO46" s="142"/>
      <c r="AP46" s="142"/>
      <c r="AQ46" s="143"/>
      <c r="AR46" s="277"/>
      <c r="AS46" s="144"/>
      <c r="AT46" s="272">
        <f>AT44-AN46</f>
        <v>11821.330000000002</v>
      </c>
      <c r="AU46" s="12"/>
      <c r="AW46" s="12"/>
      <c r="AX46" s="44"/>
      <c r="AY46" s="34"/>
      <c r="AZ46" s="35"/>
      <c r="BA46" s="35"/>
      <c r="BB46" s="48"/>
      <c r="BC46" s="19"/>
      <c r="BD46" s="36"/>
      <c r="BE46" s="37">
        <f>BE44-AZ46</f>
        <v>3011.0000000000036</v>
      </c>
      <c r="BF46" s="12"/>
      <c r="BH46" s="12"/>
      <c r="BI46" s="145" t="s">
        <v>74</v>
      </c>
      <c r="BJ46" s="145"/>
      <c r="BK46" s="142"/>
      <c r="BL46" s="142"/>
      <c r="BM46" s="142"/>
      <c r="BN46" s="143"/>
      <c r="BO46" s="277"/>
      <c r="BP46" s="144"/>
      <c r="BQ46" s="272">
        <f>BQ44-BK46</f>
        <v>24811.33</v>
      </c>
      <c r="BR46" s="12"/>
      <c r="BT46" s="12"/>
      <c r="BU46" s="145" t="s">
        <v>74</v>
      </c>
      <c r="BV46" s="141"/>
      <c r="BW46" s="142"/>
      <c r="BX46" s="142"/>
      <c r="BY46" s="142"/>
      <c r="BZ46" s="143"/>
      <c r="CA46" s="277"/>
      <c r="CB46" s="144"/>
      <c r="CC46" s="272">
        <f>CC44-BW46</f>
        <v>21821.33</v>
      </c>
      <c r="CD46" s="12"/>
      <c r="CF46" s="12"/>
      <c r="CG46" s="145" t="s">
        <v>74</v>
      </c>
      <c r="CH46" s="141"/>
      <c r="CI46" s="142"/>
      <c r="CJ46" s="142"/>
      <c r="CK46" s="142"/>
      <c r="CL46" s="143"/>
      <c r="CM46" s="277"/>
      <c r="CN46" s="144"/>
      <c r="CO46" s="272">
        <f>CO44-CI46</f>
        <v>38168.33</v>
      </c>
      <c r="CP46" s="12"/>
    </row>
    <row r="47" spans="1:180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41"/>
      <c r="BC47" s="45"/>
      <c r="BD47" s="43"/>
      <c r="BE47" s="8"/>
      <c r="BF47" s="12"/>
      <c r="BH47" s="12"/>
      <c r="BI47" s="7"/>
      <c r="BJ47" s="8"/>
      <c r="BK47" s="8"/>
      <c r="BL47" s="8"/>
      <c r="BM47" s="8"/>
      <c r="BN47" s="41"/>
      <c r="BO47" s="278"/>
      <c r="BP47" s="43"/>
      <c r="BQ47" s="10"/>
      <c r="BR47" s="12"/>
      <c r="BT47" s="12"/>
      <c r="BU47" s="7"/>
      <c r="BV47" s="8"/>
      <c r="BW47" s="8"/>
      <c r="BX47" s="8"/>
      <c r="BY47" s="8"/>
      <c r="BZ47" s="41"/>
      <c r="CA47" s="278"/>
      <c r="CB47" s="43"/>
      <c r="CC47" s="10"/>
      <c r="CD47" s="12"/>
      <c r="CF47" s="12"/>
      <c r="CG47" s="7"/>
      <c r="CH47" s="8"/>
      <c r="CI47" s="8"/>
      <c r="CJ47" s="8"/>
      <c r="CK47" s="8"/>
      <c r="CL47" s="41"/>
      <c r="CM47" s="278"/>
      <c r="CN47" s="43"/>
      <c r="CO47" s="10"/>
      <c r="CP47" s="12"/>
      <c r="CW47" s="39"/>
      <c r="CX47" s="40"/>
      <c r="CY47" s="40"/>
    </row>
    <row r="48" spans="1:180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-50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15221.330000000002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0</v>
      </c>
      <c r="AI48" s="12"/>
      <c r="AK48" s="12"/>
      <c r="AL48" s="145"/>
      <c r="AM48" s="141"/>
      <c r="AN48" s="142"/>
      <c r="AO48" s="142"/>
      <c r="AP48" s="142"/>
      <c r="AQ48" s="143"/>
      <c r="AR48" s="277"/>
      <c r="AS48" s="144"/>
      <c r="AT48" s="272">
        <f>AT46-AN48</f>
        <v>11821.330000000002</v>
      </c>
      <c r="AU48" s="12"/>
      <c r="AW48" s="12"/>
      <c r="AX48" s="44" t="s">
        <v>105</v>
      </c>
      <c r="AY48" s="34"/>
      <c r="AZ48" s="35"/>
      <c r="BA48" s="35"/>
      <c r="BB48" s="48"/>
      <c r="BC48" s="19"/>
      <c r="BD48" s="36"/>
      <c r="BE48" s="37"/>
      <c r="BF48" s="12"/>
      <c r="BH48" s="12"/>
      <c r="BI48" s="145"/>
      <c r="BJ48" s="141"/>
      <c r="BK48" s="142"/>
      <c r="BL48" s="142"/>
      <c r="BM48" s="142"/>
      <c r="BN48" s="143"/>
      <c r="BO48" s="277"/>
      <c r="BP48" s="144"/>
      <c r="BQ48" s="272">
        <f>BQ46-BK48</f>
        <v>24811.33</v>
      </c>
      <c r="BR48" s="12"/>
      <c r="BT48" s="12"/>
      <c r="BU48" s="145"/>
      <c r="BV48" s="141"/>
      <c r="BW48" s="142"/>
      <c r="BX48" s="142"/>
      <c r="BY48" s="142"/>
      <c r="BZ48" s="143"/>
      <c r="CA48" s="277"/>
      <c r="CB48" s="144"/>
      <c r="CC48" s="272">
        <f>CC46-BW48</f>
        <v>21821.33</v>
      </c>
      <c r="CD48" s="12"/>
      <c r="CF48" s="12"/>
      <c r="CG48" s="145"/>
      <c r="CH48" s="141"/>
      <c r="CI48" s="142"/>
      <c r="CJ48" s="142"/>
      <c r="CK48" s="142"/>
      <c r="CL48" s="143"/>
      <c r="CM48" s="277"/>
      <c r="CN48" s="144"/>
      <c r="CO48" s="272">
        <f>CO46-CI48</f>
        <v>38168.33</v>
      </c>
      <c r="CP48" s="12"/>
    </row>
    <row r="49" spans="1:178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41"/>
      <c r="BC49" s="45"/>
      <c r="BD49" s="43"/>
      <c r="BE49" s="8"/>
      <c r="BF49" s="12"/>
      <c r="BH49" s="12"/>
      <c r="BI49" s="7"/>
      <c r="BJ49" s="8"/>
      <c r="BK49" s="8"/>
      <c r="BL49" s="8"/>
      <c r="BM49" s="8"/>
      <c r="BN49" s="41"/>
      <c r="BO49" s="278"/>
      <c r="BP49" s="43"/>
      <c r="BQ49" s="10"/>
      <c r="BR49" s="12"/>
      <c r="BT49" s="12"/>
      <c r="BU49" s="7"/>
      <c r="BV49" s="8"/>
      <c r="BW49" s="8"/>
      <c r="BX49" s="8"/>
      <c r="BY49" s="8"/>
      <c r="BZ49" s="41"/>
      <c r="CA49" s="278"/>
      <c r="CB49" s="43"/>
      <c r="CC49" s="10"/>
      <c r="CD49" s="12"/>
      <c r="CF49" s="12"/>
      <c r="CG49" s="7"/>
      <c r="CH49" s="8"/>
      <c r="CI49" s="8"/>
      <c r="CJ49" s="8"/>
      <c r="CK49" s="8"/>
      <c r="CL49" s="41"/>
      <c r="CM49" s="278"/>
      <c r="CN49" s="43"/>
      <c r="CO49" s="10"/>
      <c r="CP49" s="12"/>
      <c r="CW49" s="39"/>
      <c r="CX49" s="40"/>
      <c r="CY49" s="40"/>
    </row>
    <row r="50" spans="1:178" s="4" customFormat="1" ht="15.6" customHeight="1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-50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15221.330000000002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0</v>
      </c>
      <c r="AI50" s="12"/>
      <c r="AK50" s="12"/>
      <c r="AL50" s="145"/>
      <c r="AM50" s="141"/>
      <c r="AN50" s="142"/>
      <c r="AO50" s="142"/>
      <c r="AP50" s="142"/>
      <c r="AQ50" s="143"/>
      <c r="AR50" s="277"/>
      <c r="AS50" s="144"/>
      <c r="AT50" s="272">
        <f>AT48-AN50</f>
        <v>11821.330000000002</v>
      </c>
      <c r="AU50" s="12"/>
      <c r="AW50" s="12"/>
      <c r="AX50" s="44"/>
      <c r="AY50" s="34"/>
      <c r="AZ50" s="35"/>
      <c r="BA50" s="35"/>
      <c r="BB50" s="48"/>
      <c r="BC50" s="19"/>
      <c r="BD50" s="36"/>
      <c r="BE50" s="37"/>
      <c r="BF50" s="12"/>
      <c r="BH50" s="12"/>
      <c r="BI50" s="145"/>
      <c r="BJ50" s="141"/>
      <c r="BK50" s="142"/>
      <c r="BL50" s="142"/>
      <c r="BM50" s="142"/>
      <c r="BN50" s="143"/>
      <c r="BO50" s="277"/>
      <c r="BP50" s="144"/>
      <c r="BQ50" s="272">
        <f>BQ48-BK50</f>
        <v>24811.33</v>
      </c>
      <c r="BR50" s="12"/>
      <c r="BT50" s="12"/>
      <c r="BU50" s="145"/>
      <c r="BV50" s="141"/>
      <c r="BW50" s="142"/>
      <c r="BX50" s="142"/>
      <c r="BY50" s="142"/>
      <c r="BZ50" s="143"/>
      <c r="CA50" s="277"/>
      <c r="CB50" s="144"/>
      <c r="CC50" s="272">
        <f>CC48-BW50</f>
        <v>21821.33</v>
      </c>
      <c r="CD50" s="12"/>
      <c r="CF50" s="12"/>
      <c r="CG50" s="145"/>
      <c r="CH50" s="141"/>
      <c r="CI50" s="142"/>
      <c r="CJ50" s="142"/>
      <c r="CK50" s="142"/>
      <c r="CL50" s="143"/>
      <c r="CM50" s="277"/>
      <c r="CN50" s="144"/>
      <c r="CO50" s="272">
        <f>CO48-CI50</f>
        <v>38168.33</v>
      </c>
      <c r="CP50" s="12"/>
    </row>
    <row r="51" spans="1:178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41"/>
      <c r="BC51" s="45"/>
      <c r="BD51" s="43"/>
      <c r="BE51" s="8"/>
      <c r="BF51" s="12"/>
      <c r="BH51" s="12"/>
      <c r="BI51" s="7"/>
      <c r="BJ51" s="8"/>
      <c r="BK51" s="8"/>
      <c r="BL51" s="8"/>
      <c r="BM51" s="8"/>
      <c r="BN51" s="41"/>
      <c r="BO51" s="278"/>
      <c r="BP51" s="43"/>
      <c r="BQ51" s="10"/>
      <c r="BR51" s="12"/>
      <c r="BT51" s="12"/>
      <c r="BU51" s="7"/>
      <c r="BV51" s="8"/>
      <c r="BW51" s="8"/>
      <c r="BX51" s="8"/>
      <c r="BY51" s="8"/>
      <c r="BZ51" s="41"/>
      <c r="CA51" s="278"/>
      <c r="CB51" s="43"/>
      <c r="CC51" s="10"/>
      <c r="CD51" s="12"/>
      <c r="CF51" s="12"/>
      <c r="CG51" s="7"/>
      <c r="CH51" s="8"/>
      <c r="CI51" s="8"/>
      <c r="CJ51" s="8"/>
      <c r="CK51" s="8"/>
      <c r="CL51" s="41"/>
      <c r="CM51" s="278"/>
      <c r="CN51" s="43"/>
      <c r="CO51" s="10"/>
      <c r="CP51" s="12"/>
      <c r="CW51" s="39"/>
      <c r="CX51" s="40"/>
      <c r="CY51" s="40"/>
    </row>
    <row r="52" spans="1:178" s="4" customFormat="1" ht="15.6" hidden="1" customHeight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-50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15221.330000000002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0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11821.330000000002</v>
      </c>
      <c r="AU52" s="12"/>
      <c r="AW52" s="12"/>
      <c r="AX52" s="44"/>
      <c r="AY52" s="34"/>
      <c r="AZ52" s="35"/>
      <c r="BA52" s="35"/>
      <c r="BB52" s="48"/>
      <c r="BC52" s="19"/>
      <c r="BD52" s="36"/>
      <c r="BE52" s="37"/>
      <c r="BF52" s="12"/>
      <c r="BH52" s="12"/>
      <c r="BI52" s="145"/>
      <c r="BJ52" s="141"/>
      <c r="BK52" s="142"/>
      <c r="BL52" s="142"/>
      <c r="BM52" s="142"/>
      <c r="BN52" s="143"/>
      <c r="BO52" s="277"/>
      <c r="BP52" s="144"/>
      <c r="BQ52" s="272">
        <f>BQ50-BK52</f>
        <v>24811.33</v>
      </c>
      <c r="BR52" s="12"/>
      <c r="BT52" s="12"/>
      <c r="BU52" s="145"/>
      <c r="BV52" s="141"/>
      <c r="BW52" s="142"/>
      <c r="BX52" s="142"/>
      <c r="BY52" s="142"/>
      <c r="BZ52" s="143"/>
      <c r="CA52" s="277"/>
      <c r="CB52" s="144"/>
      <c r="CC52" s="272">
        <f>CC50-BW52</f>
        <v>21821.33</v>
      </c>
      <c r="CD52" s="12"/>
      <c r="CF52" s="12"/>
      <c r="CG52" s="145"/>
      <c r="CH52" s="141"/>
      <c r="CI52" s="142"/>
      <c r="CJ52" s="142"/>
      <c r="CK52" s="142"/>
      <c r="CL52" s="143"/>
      <c r="CM52" s="277"/>
      <c r="CN52" s="144"/>
      <c r="CO52" s="272">
        <f>CO50-CI52</f>
        <v>38168.33</v>
      </c>
      <c r="CP52" s="12"/>
    </row>
    <row r="53" spans="1:178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12"/>
      <c r="BC53" s="12"/>
      <c r="BD53" s="49"/>
      <c r="BE53" s="49"/>
      <c r="BF53" s="12"/>
      <c r="BH53" s="12"/>
      <c r="BI53" s="12"/>
      <c r="BJ53" s="49"/>
      <c r="BK53" s="49"/>
      <c r="BL53" s="49"/>
      <c r="BM53" s="49"/>
      <c r="BN53" s="12"/>
      <c r="BO53" s="12"/>
      <c r="BP53" s="49"/>
      <c r="BQ53" s="49"/>
      <c r="BR53" s="12"/>
      <c r="BT53" s="12"/>
      <c r="BU53" s="12"/>
      <c r="BV53" s="49"/>
      <c r="BW53" s="49"/>
      <c r="BX53" s="49"/>
      <c r="BY53" s="49"/>
      <c r="BZ53" s="12"/>
      <c r="CA53" s="12"/>
      <c r="CB53" s="49"/>
      <c r="CC53" s="49"/>
      <c r="CD53" s="12"/>
      <c r="CF53" s="12"/>
      <c r="CG53" s="12"/>
      <c r="CH53" s="49"/>
      <c r="CI53" s="49"/>
      <c r="CJ53" s="49"/>
      <c r="CK53" s="49"/>
      <c r="CL53" s="12"/>
      <c r="CM53" s="12"/>
      <c r="CN53" s="49"/>
      <c r="CO53" s="49"/>
      <c r="CP53" s="12"/>
    </row>
    <row r="54" spans="1:178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X54" s="51"/>
      <c r="AY54" s="51"/>
      <c r="AZ54" s="51"/>
      <c r="BA54" s="51"/>
      <c r="BD54" s="51"/>
      <c r="BE54" s="51"/>
      <c r="BG54" s="4"/>
      <c r="BH54" s="50" t="s">
        <v>530</v>
      </c>
      <c r="BJ54" s="51"/>
      <c r="BK54" s="51"/>
      <c r="BL54" s="51"/>
      <c r="BM54" s="51"/>
      <c r="BP54" s="51"/>
      <c r="BQ54" s="51"/>
      <c r="BS54" s="4"/>
      <c r="BT54" s="50" t="s">
        <v>530</v>
      </c>
      <c r="BV54" s="51"/>
      <c r="BW54" s="51"/>
      <c r="BX54" s="51"/>
      <c r="BY54" s="51"/>
      <c r="CB54" s="51"/>
      <c r="CC54" s="51"/>
      <c r="CE54" s="4"/>
      <c r="CF54" s="50" t="s">
        <v>530</v>
      </c>
      <c r="CH54" s="51"/>
      <c r="CI54" s="51"/>
      <c r="CJ54" s="51"/>
      <c r="CK54" s="51"/>
      <c r="CN54" s="51"/>
      <c r="CO54" s="51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</row>
    <row r="55" spans="1:178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X55" s="309" t="s">
        <v>371</v>
      </c>
      <c r="AY55" s="309"/>
      <c r="AZ55" s="309"/>
      <c r="BA55" s="309"/>
      <c r="BD55" s="309"/>
      <c r="BG55" s="342"/>
      <c r="BJ55" s="309" t="s">
        <v>371</v>
      </c>
      <c r="BK55" s="309"/>
      <c r="BL55" s="309"/>
      <c r="BM55" s="309"/>
      <c r="BP55" s="309"/>
      <c r="BS55" s="342"/>
      <c r="BV55" s="309" t="s">
        <v>371</v>
      </c>
      <c r="BW55" s="309"/>
      <c r="BX55" s="309"/>
      <c r="BY55" s="309"/>
      <c r="CB55" s="309"/>
      <c r="CE55" s="342"/>
      <c r="CH55" s="309" t="s">
        <v>371</v>
      </c>
      <c r="CI55" s="309"/>
      <c r="CJ55" s="309"/>
      <c r="CK55" s="309"/>
      <c r="CN55" s="309"/>
      <c r="CQ55" s="342"/>
      <c r="CR55" s="342"/>
      <c r="CS55" s="342"/>
      <c r="CT55" s="342"/>
      <c r="CU55" s="342"/>
      <c r="CV55" s="342"/>
      <c r="CW55" s="342"/>
      <c r="CX55" s="342"/>
      <c r="CY55" s="342"/>
      <c r="CZ55" s="342"/>
      <c r="DA55" s="342"/>
      <c r="DB55" s="342"/>
      <c r="DC55" s="342"/>
      <c r="DD55" s="342"/>
      <c r="DE55" s="342"/>
      <c r="DF55" s="342"/>
      <c r="DG55" s="342"/>
      <c r="DH55" s="342"/>
      <c r="DI55" s="342"/>
      <c r="DJ55" s="342"/>
      <c r="DK55" s="342"/>
      <c r="DL55" s="342"/>
      <c r="DM55" s="342"/>
      <c r="DN55" s="342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  <c r="EL55" s="342"/>
      <c r="EM55" s="342"/>
      <c r="EN55" s="342"/>
      <c r="EO55" s="342"/>
      <c r="EP55" s="342"/>
      <c r="EQ55" s="342"/>
      <c r="ER55" s="342"/>
      <c r="ES55" s="342"/>
      <c r="ET55" s="342"/>
      <c r="EU55" s="342"/>
      <c r="EV55" s="342"/>
      <c r="EW55" s="342"/>
      <c r="EX55" s="342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</row>
    <row r="56" spans="1:178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0"/>
      <c r="AX56" s="51"/>
      <c r="AY56" s="51"/>
      <c r="AZ56" s="51"/>
      <c r="BA56" s="51"/>
      <c r="BB56" s="50"/>
      <c r="BC56" s="50"/>
      <c r="BD56" s="51"/>
      <c r="BE56" s="51"/>
      <c r="BF56" s="50"/>
      <c r="BG56" s="4"/>
      <c r="BH56" s="52" t="s">
        <v>418</v>
      </c>
      <c r="BI56" s="50"/>
      <c r="BJ56" s="51"/>
      <c r="BK56" s="51"/>
      <c r="BL56" s="51"/>
      <c r="BM56" s="51"/>
      <c r="BN56" s="50"/>
      <c r="BO56" s="50"/>
      <c r="BP56" s="51"/>
      <c r="BQ56" s="51"/>
      <c r="BR56" s="50"/>
      <c r="BT56" s="52" t="s">
        <v>418</v>
      </c>
      <c r="BU56" s="50"/>
      <c r="BV56" s="51"/>
      <c r="BW56" s="51"/>
      <c r="BX56" s="51"/>
      <c r="BY56" s="51"/>
      <c r="BZ56" s="50"/>
      <c r="CA56" s="50"/>
      <c r="CB56" s="51"/>
      <c r="CC56" s="51"/>
      <c r="CD56" s="50"/>
      <c r="CF56" s="52" t="s">
        <v>418</v>
      </c>
      <c r="CG56" s="50"/>
      <c r="CH56" s="51"/>
      <c r="CI56" s="51"/>
      <c r="CJ56" s="51"/>
      <c r="CK56" s="51"/>
      <c r="CL56" s="50"/>
      <c r="CM56" s="50"/>
      <c r="CN56" s="51"/>
      <c r="CO56" s="51"/>
      <c r="CP56" s="50"/>
    </row>
    <row r="57" spans="1:178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0"/>
      <c r="AX57" s="51"/>
      <c r="AY57" s="51"/>
      <c r="AZ57" s="51"/>
      <c r="BA57" s="51"/>
      <c r="BB57" s="50"/>
      <c r="BC57" s="50"/>
      <c r="BD57" s="51"/>
      <c r="BE57" s="50"/>
      <c r="BF57" s="50"/>
      <c r="BG57" s="4"/>
      <c r="BH57" s="52" t="s">
        <v>339</v>
      </c>
      <c r="BI57" s="50"/>
      <c r="BJ57" s="51"/>
      <c r="BK57" s="51"/>
      <c r="BL57" s="51"/>
      <c r="BM57" s="51"/>
      <c r="BN57" s="50"/>
      <c r="BO57" s="50"/>
      <c r="BP57" s="51"/>
      <c r="BQ57" s="50"/>
      <c r="BR57" s="50"/>
      <c r="BT57" s="52" t="s">
        <v>339</v>
      </c>
      <c r="BU57" s="50"/>
      <c r="BV57" s="51"/>
      <c r="BW57" s="51"/>
      <c r="BX57" s="51"/>
      <c r="BY57" s="51"/>
      <c r="BZ57" s="50"/>
      <c r="CA57" s="50"/>
      <c r="CB57" s="51"/>
      <c r="CC57" s="50"/>
      <c r="CD57" s="50"/>
      <c r="CF57" s="52" t="s">
        <v>339</v>
      </c>
      <c r="CG57" s="50"/>
      <c r="CH57" s="51"/>
      <c r="CI57" s="51"/>
      <c r="CJ57" s="51"/>
      <c r="CK57" s="51"/>
      <c r="CL57" s="50"/>
      <c r="CM57" s="50"/>
      <c r="CN57" s="51"/>
      <c r="CO57" s="50"/>
      <c r="CP57" s="50"/>
    </row>
    <row r="58" spans="1:178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0"/>
      <c r="AX58" s="51"/>
      <c r="AY58" s="51"/>
      <c r="AZ58" s="51"/>
      <c r="BA58" s="51"/>
      <c r="BB58" s="50"/>
      <c r="BC58" s="50"/>
      <c r="BD58" s="51"/>
      <c r="BE58" s="50"/>
      <c r="BF58" s="50"/>
      <c r="BG58" s="4"/>
      <c r="BH58" s="52" t="s">
        <v>340</v>
      </c>
      <c r="BI58" s="50"/>
      <c r="BJ58" s="51"/>
      <c r="BK58" s="51"/>
      <c r="BL58" s="51"/>
      <c r="BM58" s="51"/>
      <c r="BN58" s="50"/>
      <c r="BO58" s="50"/>
      <c r="BP58" s="51"/>
      <c r="BQ58" s="50"/>
      <c r="BR58" s="50"/>
      <c r="BT58" s="52" t="s">
        <v>340</v>
      </c>
      <c r="BU58" s="50"/>
      <c r="BV58" s="51"/>
      <c r="BW58" s="51"/>
      <c r="BX58" s="51"/>
      <c r="BY58" s="51"/>
      <c r="BZ58" s="50"/>
      <c r="CA58" s="50"/>
      <c r="CB58" s="51"/>
      <c r="CC58" s="50"/>
      <c r="CD58" s="50"/>
      <c r="CF58" s="52" t="s">
        <v>340</v>
      </c>
      <c r="CG58" s="50"/>
      <c r="CH58" s="51"/>
      <c r="CI58" s="51"/>
      <c r="CJ58" s="51"/>
      <c r="CK58" s="51"/>
      <c r="CL58" s="50"/>
      <c r="CM58" s="50"/>
      <c r="CN58" s="51"/>
      <c r="CO58" s="50"/>
      <c r="CP58" s="50"/>
    </row>
    <row r="59" spans="1:178" ht="26.7" customHeight="1" x14ac:dyDescent="0.3">
      <c r="A59" s="52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14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14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2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0"/>
      <c r="AX59" s="51"/>
      <c r="AY59" s="51"/>
      <c r="AZ59" s="51"/>
      <c r="BA59" s="51"/>
      <c r="BB59" s="51"/>
      <c r="BC59" s="55" t="s">
        <v>106</v>
      </c>
      <c r="BD59" s="51"/>
      <c r="BE59" s="50"/>
      <c r="BF59" s="50"/>
      <c r="BG59" s="4"/>
      <c r="BH59" s="514"/>
      <c r="BI59" s="50"/>
      <c r="BJ59" s="51"/>
      <c r="BK59" s="51"/>
      <c r="BL59" s="51"/>
      <c r="BM59" s="51"/>
      <c r="BN59" s="51"/>
      <c r="BO59" s="55" t="s">
        <v>106</v>
      </c>
      <c r="BP59" s="51"/>
      <c r="BQ59" s="50"/>
      <c r="BR59" s="50"/>
      <c r="BT59" s="514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  <c r="CF59" s="514"/>
      <c r="CG59" s="50"/>
      <c r="CH59" s="51"/>
      <c r="CI59" s="51"/>
      <c r="CJ59" s="51"/>
      <c r="CK59" s="51"/>
      <c r="CL59" s="51"/>
      <c r="CM59" s="55" t="s">
        <v>106</v>
      </c>
      <c r="CN59" s="51"/>
      <c r="CO59" s="50"/>
      <c r="CP59" s="50"/>
    </row>
    <row r="60" spans="1:178" x14ac:dyDescent="0.3">
      <c r="R60" s="1"/>
      <c r="T60" s="2"/>
      <c r="V60" s="1"/>
      <c r="AD60" s="1"/>
      <c r="AF60" s="2"/>
      <c r="AH60" s="1"/>
      <c r="AL60" s="2"/>
      <c r="AP60" s="1"/>
      <c r="AR60" s="2"/>
      <c r="AT60" s="1"/>
      <c r="AV60" s="4"/>
      <c r="AW60" s="2"/>
      <c r="AX60" s="2"/>
      <c r="BA60" s="1"/>
      <c r="BC60" s="2"/>
      <c r="BE60" s="1"/>
      <c r="BF60" s="4"/>
      <c r="BI60" s="2"/>
      <c r="BM60" s="1"/>
      <c r="BO60" s="2"/>
      <c r="BQ60" s="1"/>
      <c r="BS60" s="4"/>
      <c r="BY60" s="1"/>
      <c r="CA60" s="2"/>
      <c r="CC60" s="1"/>
      <c r="CH60" s="1"/>
      <c r="CI60" s="1"/>
      <c r="CJ60" s="1"/>
      <c r="CK60" s="1"/>
      <c r="CN60" s="1"/>
      <c r="CO60" s="1"/>
    </row>
    <row r="61" spans="1:178" x14ac:dyDescent="0.3">
      <c r="R61" s="1"/>
      <c r="T61" s="2"/>
      <c r="V61" s="1"/>
      <c r="AD61" s="1"/>
      <c r="AF61" s="2"/>
      <c r="AH61" s="1"/>
      <c r="AL61" s="2"/>
      <c r="AP61" s="1"/>
      <c r="AR61" s="2"/>
      <c r="AT61" s="122"/>
      <c r="AX61" s="2"/>
      <c r="BS61" s="4"/>
      <c r="BY61" s="1"/>
      <c r="CA61" s="2"/>
      <c r="CC61" s="1"/>
      <c r="CH61" s="1"/>
      <c r="CI61" s="1"/>
      <c r="CJ61" s="1"/>
      <c r="CK61" s="1"/>
      <c r="CN61" s="1"/>
      <c r="CO61" s="1"/>
    </row>
    <row r="62" spans="1:178" x14ac:dyDescent="0.3">
      <c r="R62" s="1"/>
      <c r="T62" s="2"/>
      <c r="V62" s="1"/>
      <c r="AD62" s="1"/>
      <c r="AF62" s="2"/>
      <c r="AH62" s="1"/>
      <c r="AL62" s="2"/>
      <c r="AP62" s="1"/>
      <c r="AR62" s="2"/>
      <c r="AT62" s="1"/>
      <c r="AX62" s="2"/>
      <c r="BY62" s="1"/>
      <c r="CA62" s="2"/>
      <c r="CC62" s="1"/>
      <c r="CH62" s="1"/>
      <c r="CI62" s="1"/>
      <c r="CJ62" s="1"/>
      <c r="CK62" s="1"/>
      <c r="CN62" s="1"/>
      <c r="CO62" s="1"/>
    </row>
    <row r="63" spans="1:178" x14ac:dyDescent="0.3">
      <c r="R63" s="1"/>
      <c r="T63" s="2"/>
      <c r="V63" s="1"/>
      <c r="AD63" s="1"/>
      <c r="AF63" s="2"/>
      <c r="AH63" s="1"/>
      <c r="AL63" s="2"/>
      <c r="AP63" s="1"/>
      <c r="AR63" s="2"/>
      <c r="AT63" s="1"/>
      <c r="AX63" s="2"/>
      <c r="BY63" s="1"/>
      <c r="CA63" s="2"/>
      <c r="CC63" s="1"/>
      <c r="CH63" s="1"/>
      <c r="CI63" s="1"/>
      <c r="CJ63" s="1"/>
      <c r="CK63" s="1"/>
      <c r="CN63" s="1"/>
      <c r="CO63" s="1"/>
    </row>
    <row r="64" spans="1:178" x14ac:dyDescent="0.3">
      <c r="T64" s="1" t="s">
        <v>421</v>
      </c>
      <c r="V64" s="381">
        <v>424</v>
      </c>
      <c r="AF64" s="1" t="s">
        <v>421</v>
      </c>
      <c r="AH64" s="381">
        <v>424</v>
      </c>
      <c r="CA64" s="1" t="s">
        <v>421</v>
      </c>
      <c r="CC64" s="381">
        <v>424</v>
      </c>
    </row>
    <row r="65" spans="22:81" x14ac:dyDescent="0.3">
      <c r="V65" s="2">
        <f>SUM(V61:V64)</f>
        <v>424</v>
      </c>
      <c r="AH65" s="2">
        <f>SUM(AH61:AH64)</f>
        <v>424</v>
      </c>
      <c r="CC65" s="2">
        <f>SUM(CC61:CC64)</f>
        <v>424</v>
      </c>
    </row>
  </sheetData>
  <mergeCells count="111">
    <mergeCell ref="AC18:AD18"/>
    <mergeCell ref="AC40:AD40"/>
    <mergeCell ref="Z5:AH5"/>
    <mergeCell ref="Z6:AH6"/>
    <mergeCell ref="AE10:AF11"/>
    <mergeCell ref="AG10:AH11"/>
    <mergeCell ref="AE12:AF12"/>
    <mergeCell ref="AG12:AH12"/>
    <mergeCell ref="AG13:AH13"/>
    <mergeCell ref="AC14:AD14"/>
    <mergeCell ref="AC16:AD16"/>
    <mergeCell ref="E40:F40"/>
    <mergeCell ref="E18:F18"/>
    <mergeCell ref="Q18:R18"/>
    <mergeCell ref="Q16:R16"/>
    <mergeCell ref="Q40:R40"/>
    <mergeCell ref="B5:J5"/>
    <mergeCell ref="N5:V5"/>
    <mergeCell ref="E16:F16"/>
    <mergeCell ref="E14:F14"/>
    <mergeCell ref="Q14:R14"/>
    <mergeCell ref="G10:H11"/>
    <mergeCell ref="I10:J11"/>
    <mergeCell ref="S10:T11"/>
    <mergeCell ref="G12:H12"/>
    <mergeCell ref="I12:J12"/>
    <mergeCell ref="I13:J13"/>
    <mergeCell ref="S12:T12"/>
    <mergeCell ref="U12:V12"/>
    <mergeCell ref="U13:V13"/>
    <mergeCell ref="U10:V11"/>
    <mergeCell ref="B6:J6"/>
    <mergeCell ref="N6:V6"/>
    <mergeCell ref="B3:J3"/>
    <mergeCell ref="N3:V3"/>
    <mergeCell ref="B2:J2"/>
    <mergeCell ref="N2:V2"/>
    <mergeCell ref="B4:J4"/>
    <mergeCell ref="N4:V4"/>
    <mergeCell ref="Z2:AH2"/>
    <mergeCell ref="Z3:AH3"/>
    <mergeCell ref="Z4:AH4"/>
    <mergeCell ref="AL3:AT3"/>
    <mergeCell ref="AX3:BE3"/>
    <mergeCell ref="BI3:BQ3"/>
    <mergeCell ref="BU3:CC3"/>
    <mergeCell ref="CG3:CO3"/>
    <mergeCell ref="CG2:CO2"/>
    <mergeCell ref="AL2:AT2"/>
    <mergeCell ref="AX2:BE2"/>
    <mergeCell ref="BI2:BQ2"/>
    <mergeCell ref="BU2:CC2"/>
    <mergeCell ref="BI6:BQ6"/>
    <mergeCell ref="BU6:CC6"/>
    <mergeCell ref="AL5:AT5"/>
    <mergeCell ref="AX5:BE5"/>
    <mergeCell ref="BI5:BQ5"/>
    <mergeCell ref="BU5:CC5"/>
    <mergeCell ref="CG5:CO5"/>
    <mergeCell ref="CG4:CO4"/>
    <mergeCell ref="AL4:AT4"/>
    <mergeCell ref="AX4:BE4"/>
    <mergeCell ref="BI4:BQ4"/>
    <mergeCell ref="BU4:CC4"/>
    <mergeCell ref="CG6:CO6"/>
    <mergeCell ref="AL6:AT6"/>
    <mergeCell ref="AX6:BE6"/>
    <mergeCell ref="AQ12:AR12"/>
    <mergeCell ref="AS12:AT12"/>
    <mergeCell ref="BN12:BO12"/>
    <mergeCell ref="BP12:BQ12"/>
    <mergeCell ref="BZ12:CA12"/>
    <mergeCell ref="CB12:CC12"/>
    <mergeCell ref="CL12:CM12"/>
    <mergeCell ref="CN12:CO12"/>
    <mergeCell ref="CN10:CO11"/>
    <mergeCell ref="AQ10:AR11"/>
    <mergeCell ref="AS10:AT11"/>
    <mergeCell ref="BB10:BC11"/>
    <mergeCell ref="BD10:BE11"/>
    <mergeCell ref="BN10:BO11"/>
    <mergeCell ref="BP10:BQ11"/>
    <mergeCell ref="BZ10:CA11"/>
    <mergeCell ref="CB10:CC11"/>
    <mergeCell ref="CL10:CM11"/>
    <mergeCell ref="AS13:AT13"/>
    <mergeCell ref="BP13:BQ13"/>
    <mergeCell ref="CB13:CC13"/>
    <mergeCell ref="CN13:CO13"/>
    <mergeCell ref="CJ14:CK14"/>
    <mergeCell ref="AO14:AP14"/>
    <mergeCell ref="BL14:BM14"/>
    <mergeCell ref="BX14:BY14"/>
    <mergeCell ref="CJ16:CK16"/>
    <mergeCell ref="AO16:AP16"/>
    <mergeCell ref="BL16:BM16"/>
    <mergeCell ref="BX16:BY16"/>
    <mergeCell ref="AO28:AP28"/>
    <mergeCell ref="AO40:AP40"/>
    <mergeCell ref="BL40:BM40"/>
    <mergeCell ref="BX40:BY40"/>
    <mergeCell ref="CJ40:CK40"/>
    <mergeCell ref="CS18:CS20"/>
    <mergeCell ref="AO20:AP20"/>
    <mergeCell ref="AO22:AP22"/>
    <mergeCell ref="AO24:AP24"/>
    <mergeCell ref="CJ18:CK18"/>
    <mergeCell ref="AO18:AP18"/>
    <mergeCell ref="BL18:BM18"/>
    <mergeCell ref="BX18:BY18"/>
    <mergeCell ref="AO26:AP26"/>
  </mergeCells>
  <printOptions horizontalCentered="1" verticalCentered="1"/>
  <pageMargins left="7.874015748031496E-2" right="0" top="0.19685039370078741" bottom="0" header="0" footer="0"/>
  <pageSetup scale="80" orientation="landscape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39997558519241921"/>
  </sheetPr>
  <dimension ref="A1:IP62"/>
  <sheetViews>
    <sheetView topLeftCell="T1" zoomScale="86" zoomScaleNormal="86" workbookViewId="0">
      <selection activeCell="AL10" sqref="AL10"/>
    </sheetView>
  </sheetViews>
  <sheetFormatPr defaultColWidth="9.33203125" defaultRowHeight="14.4" x14ac:dyDescent="0.3"/>
  <cols>
    <col min="1" max="1" width="3.33203125" style="1" customWidth="1"/>
    <col min="2" max="2" width="18.6640625" style="1" customWidth="1"/>
    <col min="3" max="3" width="13.5546875" style="2" customWidth="1"/>
    <col min="4" max="4" width="15.44140625" style="2" customWidth="1"/>
    <col min="5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22.44140625" style="1" customWidth="1"/>
    <col min="15" max="15" width="14.33203125" style="2" customWidth="1"/>
    <col min="16" max="16" width="16.66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22.88671875" style="1" customWidth="1"/>
    <col min="27" max="27" width="15.33203125" style="2" customWidth="1"/>
    <col min="28" max="28" width="15.44140625" style="2" customWidth="1"/>
    <col min="29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5.6640625" style="2" customWidth="1"/>
    <col min="35" max="35" width="3.33203125" style="1" customWidth="1"/>
    <col min="36" max="36" width="4" style="1" customWidth="1"/>
    <col min="37" max="37" width="9.33203125" style="1"/>
    <col min="38" max="38" width="28.33203125" style="1" customWidth="1"/>
    <col min="39" max="39" width="9.33203125" style="1"/>
    <col min="40" max="40" width="10.44140625" style="1" customWidth="1"/>
    <col min="41" max="45" width="9.33203125" style="1"/>
    <col min="46" max="46" width="10.5546875" style="1" customWidth="1"/>
    <col min="47" max="50" width="9.33203125" style="1"/>
    <col min="51" max="51" width="10.44140625" style="1" customWidth="1"/>
    <col min="52" max="56" width="9.33203125" style="1"/>
    <col min="57" max="57" width="10.5546875" style="1" customWidth="1"/>
    <col min="58" max="61" width="9.33203125" style="1"/>
    <col min="62" max="62" width="10.44140625" style="1" customWidth="1"/>
    <col min="63" max="67" width="9.33203125" style="1"/>
    <col min="68" max="68" width="10.5546875" style="1" customWidth="1"/>
    <col min="69" max="72" width="9.33203125" style="1"/>
    <col min="73" max="73" width="10.44140625" style="1" customWidth="1"/>
    <col min="74" max="78" width="9.33203125" style="1"/>
    <col min="79" max="79" width="10.5546875" style="1" customWidth="1"/>
    <col min="80" max="83" width="9.33203125" style="1"/>
    <col min="84" max="84" width="10.44140625" style="1" customWidth="1"/>
    <col min="85" max="89" width="9.33203125" style="1"/>
    <col min="90" max="90" width="10.5546875" style="1" customWidth="1"/>
    <col min="91" max="94" width="9.33203125" style="1"/>
    <col min="95" max="95" width="10.44140625" style="1" customWidth="1"/>
    <col min="96" max="100" width="9.33203125" style="1"/>
    <col min="101" max="101" width="10.5546875" style="1" customWidth="1"/>
    <col min="102" max="105" width="9.33203125" style="1"/>
    <col min="106" max="106" width="10.44140625" style="1" customWidth="1"/>
    <col min="107" max="111" width="9.33203125" style="1"/>
    <col min="112" max="112" width="10.5546875" style="1" customWidth="1"/>
    <col min="113" max="115" width="9.33203125" style="1"/>
    <col min="116" max="116" width="19.44140625" style="1" customWidth="1"/>
    <col min="117" max="117" width="10.44140625" style="1" customWidth="1"/>
    <col min="118" max="122" width="9.33203125" style="1"/>
    <col min="123" max="123" width="10.5546875" style="1" customWidth="1"/>
    <col min="124" max="126" width="9.33203125" style="1"/>
    <col min="127" max="127" width="18.6640625" style="1" customWidth="1"/>
    <col min="128" max="128" width="10.44140625" style="1" customWidth="1"/>
    <col min="129" max="133" width="9.33203125" style="1"/>
    <col min="134" max="134" width="10.5546875" style="1" customWidth="1"/>
    <col min="135" max="16384" width="9.33203125" style="1"/>
  </cols>
  <sheetData>
    <row r="1" spans="1:121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</row>
    <row r="2" spans="1:121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</row>
    <row r="3" spans="1:121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</row>
    <row r="4" spans="1:121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</row>
    <row r="5" spans="1:121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</row>
    <row r="6" spans="1:121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</row>
    <row r="7" spans="1:121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</row>
    <row r="8" spans="1:121" s="4" customFormat="1" ht="21" x14ac:dyDescent="0.3">
      <c r="A8" s="12"/>
      <c r="B8" s="140" t="s">
        <v>3</v>
      </c>
      <c r="C8" s="266" t="s">
        <v>308</v>
      </c>
      <c r="D8" s="142"/>
      <c r="E8" s="140"/>
      <c r="F8" s="154"/>
      <c r="G8" s="140" t="s">
        <v>4</v>
      </c>
      <c r="H8" s="298" t="s">
        <v>368</v>
      </c>
      <c r="I8" s="142"/>
      <c r="J8" s="142"/>
      <c r="K8" s="12"/>
      <c r="M8" s="12"/>
      <c r="N8" s="140" t="s">
        <v>3</v>
      </c>
      <c r="O8" s="266" t="s">
        <v>58</v>
      </c>
      <c r="P8" s="142"/>
      <c r="Q8" s="140"/>
      <c r="R8" s="154"/>
      <c r="S8" s="140" t="s">
        <v>4</v>
      </c>
      <c r="T8" s="298" t="s">
        <v>368</v>
      </c>
      <c r="U8" s="142"/>
      <c r="V8" s="142"/>
      <c r="W8" s="12"/>
      <c r="Y8" s="12"/>
      <c r="Z8" s="140" t="s">
        <v>3</v>
      </c>
      <c r="AA8" s="266" t="s">
        <v>57</v>
      </c>
      <c r="AB8" s="142"/>
      <c r="AC8" s="140"/>
      <c r="AD8" s="154"/>
      <c r="AE8" s="140" t="s">
        <v>4</v>
      </c>
      <c r="AF8" s="298" t="s">
        <v>368</v>
      </c>
      <c r="AG8" s="142"/>
      <c r="AH8" s="142"/>
      <c r="AI8" s="12"/>
    </row>
    <row r="9" spans="1:121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</row>
    <row r="10" spans="1:121" s="4" customFormat="1" ht="18.75" customHeight="1" x14ac:dyDescent="0.3">
      <c r="A10" s="12"/>
      <c r="B10" s="261" t="s">
        <v>5</v>
      </c>
      <c r="C10" s="269">
        <v>23825.24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0</v>
      </c>
      <c r="J10" s="800"/>
      <c r="K10" s="12"/>
      <c r="M10" s="12"/>
      <c r="N10" s="261" t="s">
        <v>5</v>
      </c>
      <c r="O10" s="269">
        <v>26821.33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4400</v>
      </c>
      <c r="V10" s="800"/>
      <c r="W10" s="12"/>
      <c r="Y10" s="12"/>
      <c r="Z10" s="261" t="s">
        <v>5</v>
      </c>
      <c r="AA10" s="269">
        <v>26821.33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4400</v>
      </c>
      <c r="AH10" s="800"/>
      <c r="AI10" s="12"/>
      <c r="AL10" s="14">
        <f>I10+U10+AG10</f>
        <v>8800</v>
      </c>
    </row>
    <row r="11" spans="1:121" s="4" customFormat="1" ht="18.75" customHeight="1" x14ac:dyDescent="0.3">
      <c r="A11" s="12"/>
      <c r="B11" s="261" t="s">
        <v>6</v>
      </c>
      <c r="C11" s="269">
        <v>6663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6663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6663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L11" s="9"/>
    </row>
    <row r="12" spans="1:121" s="4" customFormat="1" ht="18.75" customHeight="1" x14ac:dyDescent="0.3">
      <c r="A12" s="12"/>
      <c r="B12" s="261" t="s">
        <v>21</v>
      </c>
      <c r="C12" s="269">
        <f>SUM(I16:I52)</f>
        <v>0</v>
      </c>
      <c r="D12" s="264"/>
      <c r="E12" s="270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4"/>
      <c r="Q12" s="270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4"/>
      <c r="AC12" s="270"/>
      <c r="AD12" s="264"/>
      <c r="AE12" s="812" t="s">
        <v>461</v>
      </c>
      <c r="AF12" s="812"/>
      <c r="AG12" s="811" t="s">
        <v>462</v>
      </c>
      <c r="AH12" s="811"/>
      <c r="AI12" s="12"/>
      <c r="AL12" s="18">
        <f>C12+O12+AA12</f>
        <v>0</v>
      </c>
    </row>
    <row r="13" spans="1:121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</row>
    <row r="14" spans="1:121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L14" s="126">
        <v>1947.394</v>
      </c>
    </row>
    <row r="15" spans="1:121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</row>
    <row r="16" spans="1:121" s="4" customFormat="1" ht="18" x14ac:dyDescent="0.3">
      <c r="A16" s="12"/>
      <c r="B16" s="267" t="s">
        <v>337</v>
      </c>
      <c r="C16" s="141">
        <v>45469</v>
      </c>
      <c r="D16" s="142">
        <v>23825.24</v>
      </c>
      <c r="E16" s="792"/>
      <c r="F16" s="792"/>
      <c r="G16" s="143">
        <v>20868</v>
      </c>
      <c r="H16" s="275"/>
      <c r="I16" s="144"/>
      <c r="J16" s="272">
        <f>C10+C11+C12-D16+E10+E11+E12+C13</f>
        <v>6663</v>
      </c>
      <c r="K16" s="12"/>
      <c r="M16" s="12"/>
      <c r="N16" s="267" t="s">
        <v>337</v>
      </c>
      <c r="O16" s="141">
        <v>45481</v>
      </c>
      <c r="P16" s="142">
        <v>5000</v>
      </c>
      <c r="Q16" s="792"/>
      <c r="R16" s="792"/>
      <c r="S16" s="143">
        <v>20897</v>
      </c>
      <c r="T16" s="275"/>
      <c r="U16" s="144"/>
      <c r="V16" s="272">
        <f>O10+O11+O12-P16+Q10+Q11+Q12+O13</f>
        <v>28484.33</v>
      </c>
      <c r="W16" s="12"/>
      <c r="Y16" s="12"/>
      <c r="Z16" s="267" t="s">
        <v>337</v>
      </c>
      <c r="AA16" s="141">
        <v>45483</v>
      </c>
      <c r="AB16" s="142">
        <v>5000</v>
      </c>
      <c r="AC16" s="792"/>
      <c r="AD16" s="792"/>
      <c r="AE16" s="143">
        <v>20907</v>
      </c>
      <c r="AF16" s="275"/>
      <c r="AG16" s="144"/>
      <c r="AH16" s="272">
        <f>AA10+AA11+AA12-AB16+AC10+AC11+AC12+AA13</f>
        <v>28484.33</v>
      </c>
      <c r="AI16" s="12"/>
      <c r="AL16" s="127">
        <v>2</v>
      </c>
      <c r="AM16" s="4" t="s">
        <v>213</v>
      </c>
      <c r="AP16" s="39"/>
      <c r="AQ16" s="40"/>
      <c r="AR16" s="40"/>
      <c r="BA16" s="39"/>
      <c r="BB16" s="40"/>
      <c r="BC16" s="40"/>
      <c r="BL16" s="39"/>
      <c r="BM16" s="40"/>
      <c r="BN16" s="40"/>
      <c r="BW16" s="39"/>
      <c r="BX16" s="40"/>
      <c r="BY16" s="40"/>
      <c r="CH16" s="39"/>
      <c r="CI16" s="40"/>
      <c r="CJ16" s="40"/>
      <c r="CS16" s="39"/>
      <c r="CT16" s="40"/>
      <c r="CU16" s="40"/>
      <c r="DD16" s="39"/>
      <c r="DE16" s="40"/>
      <c r="DF16" s="40"/>
      <c r="DO16" s="39"/>
      <c r="DP16" s="40"/>
      <c r="DQ16" s="40"/>
    </row>
    <row r="17" spans="1:121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P17" s="39"/>
      <c r="AQ17" s="40"/>
      <c r="AR17" s="40"/>
      <c r="BA17" s="39"/>
      <c r="BB17" s="40"/>
      <c r="BC17" s="40"/>
      <c r="BL17" s="39"/>
      <c r="BM17" s="40"/>
      <c r="BN17" s="40"/>
      <c r="BW17" s="39"/>
      <c r="BX17" s="40"/>
      <c r="BY17" s="40"/>
      <c r="CH17" s="39"/>
      <c r="CI17" s="40"/>
      <c r="CJ17" s="40"/>
      <c r="CS17" s="39"/>
      <c r="CT17" s="40"/>
      <c r="CU17" s="40"/>
      <c r="DD17" s="39"/>
      <c r="DE17" s="40"/>
      <c r="DF17" s="40"/>
      <c r="DO17" s="39"/>
      <c r="DP17" s="40"/>
      <c r="DQ17" s="40"/>
    </row>
    <row r="18" spans="1:121" s="4" customFormat="1" ht="15.6" customHeight="1" x14ac:dyDescent="0.3">
      <c r="A18" s="12"/>
      <c r="B18" s="267" t="s">
        <v>338</v>
      </c>
      <c r="C18" s="141">
        <v>45484</v>
      </c>
      <c r="D18" s="142">
        <v>6663</v>
      </c>
      <c r="E18" s="792"/>
      <c r="F18" s="792"/>
      <c r="G18" s="143">
        <v>5560</v>
      </c>
      <c r="H18" s="275"/>
      <c r="I18" s="144"/>
      <c r="J18" s="272">
        <f>J16-D18</f>
        <v>0</v>
      </c>
      <c r="K18" s="12"/>
      <c r="M18" s="12"/>
      <c r="N18" s="267" t="s">
        <v>338</v>
      </c>
      <c r="O18" s="141">
        <v>45481</v>
      </c>
      <c r="P18" s="142">
        <v>6663</v>
      </c>
      <c r="Q18" s="792"/>
      <c r="R18" s="792"/>
      <c r="S18" s="143">
        <v>5550</v>
      </c>
      <c r="T18" s="275"/>
      <c r="U18" s="144"/>
      <c r="V18" s="272">
        <f>V16-P18</f>
        <v>21821.33</v>
      </c>
      <c r="W18" s="12"/>
      <c r="Y18" s="12"/>
      <c r="Z18" s="267" t="s">
        <v>338</v>
      </c>
      <c r="AA18" s="141">
        <v>45485</v>
      </c>
      <c r="AB18" s="142">
        <v>6663</v>
      </c>
      <c r="AC18" s="792"/>
      <c r="AD18" s="792"/>
      <c r="AE18" s="143">
        <v>5562</v>
      </c>
      <c r="AF18" s="275"/>
      <c r="AG18" s="144"/>
      <c r="AH18" s="272">
        <f>AH16-AB18</f>
        <v>21821.33</v>
      </c>
      <c r="AI18" s="12"/>
      <c r="AL18" s="793">
        <f>AL14*AL16</f>
        <v>3894.788</v>
      </c>
      <c r="AP18" s="39"/>
      <c r="AQ18" s="40"/>
      <c r="AR18" s="40"/>
      <c r="BA18" s="39"/>
      <c r="BB18" s="40"/>
      <c r="BC18" s="40"/>
      <c r="BL18" s="39"/>
      <c r="BM18" s="40"/>
      <c r="BN18" s="40"/>
      <c r="BW18" s="39"/>
      <c r="BX18" s="40"/>
      <c r="BY18" s="40"/>
      <c r="CH18" s="39"/>
      <c r="CI18" s="40"/>
      <c r="CJ18" s="40"/>
      <c r="CS18" s="39"/>
      <c r="CT18" s="40"/>
      <c r="CU18" s="40"/>
      <c r="DD18" s="39"/>
      <c r="DE18" s="40"/>
      <c r="DF18" s="40"/>
      <c r="DO18" s="39"/>
      <c r="DP18" s="40"/>
      <c r="DQ18" s="40"/>
    </row>
    <row r="19" spans="1:121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L19" s="793"/>
      <c r="AP19" s="39"/>
      <c r="AQ19" s="40"/>
      <c r="AR19" s="40"/>
      <c r="BA19" s="39"/>
      <c r="BB19" s="40"/>
      <c r="BC19" s="40"/>
      <c r="BL19" s="39"/>
      <c r="BM19" s="40"/>
      <c r="BN19" s="40"/>
      <c r="BW19" s="39"/>
      <c r="BX19" s="40"/>
      <c r="BY19" s="40"/>
      <c r="CH19" s="39"/>
      <c r="CI19" s="40"/>
      <c r="CJ19" s="40"/>
      <c r="CS19" s="39"/>
      <c r="CT19" s="40"/>
      <c r="CU19" s="40"/>
      <c r="DD19" s="39"/>
      <c r="DE19" s="40"/>
      <c r="DF19" s="40"/>
      <c r="DO19" s="39"/>
      <c r="DP19" s="40"/>
      <c r="DQ19" s="40"/>
    </row>
    <row r="20" spans="1:121" s="4" customFormat="1" ht="15.6" customHeight="1" x14ac:dyDescent="0.3">
      <c r="A20" s="12"/>
      <c r="B20" s="145">
        <v>45502</v>
      </c>
      <c r="C20" s="141"/>
      <c r="D20" s="142"/>
      <c r="E20" s="142"/>
      <c r="F20" s="142"/>
      <c r="G20" s="143"/>
      <c r="H20" s="277"/>
      <c r="I20" s="144"/>
      <c r="J20" s="272">
        <f>J18-D20</f>
        <v>0</v>
      </c>
      <c r="K20" s="12"/>
      <c r="M20" s="12"/>
      <c r="N20" s="145">
        <v>45502</v>
      </c>
      <c r="O20" s="141"/>
      <c r="P20" s="142"/>
      <c r="Q20" s="142"/>
      <c r="R20" s="142"/>
      <c r="S20" s="143"/>
      <c r="T20" s="277">
        <v>2200</v>
      </c>
      <c r="U20" s="144"/>
      <c r="V20" s="272">
        <f>V18-P20</f>
        <v>21821.33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>
        <v>2200</v>
      </c>
      <c r="AG20" s="144"/>
      <c r="AH20" s="272">
        <f>AH18-AB20</f>
        <v>21821.33</v>
      </c>
      <c r="AI20" s="12"/>
      <c r="AL20" s="793"/>
      <c r="AP20" s="39"/>
      <c r="AQ20" s="40"/>
      <c r="AR20" s="40"/>
      <c r="BA20" s="39"/>
      <c r="BB20" s="40"/>
      <c r="BC20" s="40"/>
      <c r="BL20" s="39"/>
      <c r="BM20" s="40"/>
      <c r="BN20" s="40"/>
      <c r="BW20" s="39"/>
      <c r="BX20" s="40"/>
      <c r="BY20" s="40"/>
      <c r="CH20" s="39"/>
      <c r="CI20" s="40"/>
      <c r="CJ20" s="40"/>
      <c r="CS20" s="39"/>
      <c r="CT20" s="40"/>
      <c r="CU20" s="40"/>
      <c r="DD20" s="39"/>
      <c r="DE20" s="40"/>
      <c r="DF20" s="40"/>
      <c r="DO20" s="39"/>
      <c r="DP20" s="40"/>
      <c r="DQ20" s="40"/>
    </row>
    <row r="21" spans="1:121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P21" s="39"/>
      <c r="AQ21" s="40"/>
      <c r="AR21" s="40"/>
      <c r="BA21" s="39"/>
      <c r="BB21" s="40"/>
      <c r="BC21" s="40"/>
      <c r="BL21" s="39"/>
      <c r="BM21" s="40"/>
      <c r="BN21" s="40"/>
      <c r="BW21" s="39"/>
      <c r="BX21" s="40"/>
      <c r="BY21" s="40"/>
      <c r="CH21" s="39"/>
      <c r="CI21" s="40"/>
      <c r="CJ21" s="40"/>
      <c r="CS21" s="39"/>
      <c r="CT21" s="40"/>
      <c r="CU21" s="40"/>
      <c r="DD21" s="39"/>
      <c r="DE21" s="40"/>
      <c r="DF21" s="40"/>
      <c r="DO21" s="39"/>
      <c r="DP21" s="40"/>
      <c r="DQ21" s="40"/>
    </row>
    <row r="22" spans="1:121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/>
      <c r="I22" s="144"/>
      <c r="J22" s="272">
        <f>J20-D22</f>
        <v>0</v>
      </c>
      <c r="K22" s="12"/>
      <c r="M22" s="12"/>
      <c r="N22" s="145">
        <v>45509</v>
      </c>
      <c r="O22" s="141"/>
      <c r="P22" s="142"/>
      <c r="Q22" s="142"/>
      <c r="R22" s="142"/>
      <c r="S22" s="143"/>
      <c r="T22" s="277">
        <v>2200</v>
      </c>
      <c r="U22" s="144"/>
      <c r="V22" s="272">
        <f>V20-P22</f>
        <v>21821.33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>
        <v>2200</v>
      </c>
      <c r="AG22" s="144"/>
      <c r="AH22" s="272">
        <f>AH20-AB22</f>
        <v>21821.33</v>
      </c>
      <c r="AI22" s="12"/>
      <c r="AP22" s="39"/>
      <c r="AQ22" s="40"/>
      <c r="AR22" s="40"/>
      <c r="BA22" s="39"/>
      <c r="BB22" s="40"/>
      <c r="BC22" s="40"/>
      <c r="BL22" s="39"/>
      <c r="BM22" s="40"/>
      <c r="BN22" s="40"/>
      <c r="BW22" s="39"/>
      <c r="BX22" s="40"/>
      <c r="BY22" s="40"/>
      <c r="CH22" s="39"/>
      <c r="CI22" s="40"/>
      <c r="CJ22" s="40"/>
      <c r="CS22" s="39"/>
      <c r="CT22" s="40"/>
      <c r="CU22" s="40"/>
      <c r="DD22" s="39"/>
      <c r="DE22" s="40"/>
      <c r="DF22" s="40"/>
      <c r="DO22" s="39"/>
      <c r="DP22" s="40"/>
      <c r="DQ22" s="40"/>
    </row>
    <row r="23" spans="1:121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P23" s="39"/>
      <c r="AQ23" s="40"/>
      <c r="AR23" s="40"/>
      <c r="BA23" s="39"/>
      <c r="BB23" s="40"/>
      <c r="BC23" s="40"/>
      <c r="BL23" s="39"/>
      <c r="BM23" s="40"/>
      <c r="BN23" s="40"/>
      <c r="BW23" s="39"/>
      <c r="BX23" s="40"/>
      <c r="BY23" s="40"/>
      <c r="CH23" s="39"/>
      <c r="CI23" s="40"/>
      <c r="CJ23" s="40"/>
      <c r="CS23" s="39"/>
      <c r="CT23" s="40"/>
      <c r="CU23" s="40"/>
      <c r="DD23" s="39"/>
      <c r="DE23" s="40"/>
      <c r="DF23" s="40"/>
      <c r="DO23" s="39"/>
      <c r="DP23" s="40"/>
      <c r="DQ23" s="40"/>
    </row>
    <row r="24" spans="1:121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0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21821.33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21821.33</v>
      </c>
      <c r="AI24" s="12"/>
      <c r="AP24" s="39"/>
      <c r="AQ24" s="40"/>
      <c r="AR24" s="40"/>
      <c r="BA24" s="39"/>
      <c r="BB24" s="40"/>
      <c r="BC24" s="40"/>
      <c r="BL24" s="39"/>
      <c r="BM24" s="40"/>
      <c r="BN24" s="40"/>
      <c r="BW24" s="39"/>
      <c r="BX24" s="40"/>
      <c r="BY24" s="40"/>
      <c r="CH24" s="39"/>
      <c r="CI24" s="40"/>
      <c r="CJ24" s="40"/>
      <c r="CS24" s="39"/>
      <c r="CT24" s="40"/>
      <c r="CU24" s="40"/>
      <c r="DD24" s="39"/>
      <c r="DE24" s="40"/>
      <c r="DF24" s="40"/>
      <c r="DO24" s="39"/>
      <c r="DP24" s="40"/>
      <c r="DQ24" s="40"/>
    </row>
    <row r="25" spans="1:121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P25" s="39"/>
      <c r="AQ25" s="40"/>
      <c r="AR25" s="40"/>
      <c r="BA25" s="39"/>
      <c r="BB25" s="40"/>
      <c r="BC25" s="40"/>
      <c r="BL25" s="39"/>
      <c r="BM25" s="40"/>
      <c r="BN25" s="40"/>
      <c r="BW25" s="39"/>
      <c r="BX25" s="40"/>
      <c r="BY25" s="40"/>
      <c r="CH25" s="39"/>
      <c r="CI25" s="40"/>
      <c r="CJ25" s="40"/>
      <c r="CS25" s="39"/>
      <c r="CT25" s="40"/>
      <c r="CU25" s="40"/>
      <c r="DD25" s="39"/>
      <c r="DE25" s="40"/>
      <c r="DF25" s="40"/>
      <c r="DO25" s="39"/>
      <c r="DP25" s="40"/>
      <c r="DQ25" s="40"/>
    </row>
    <row r="26" spans="1:121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0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21821.33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21821.33</v>
      </c>
      <c r="AI26" s="12"/>
      <c r="AP26" s="39"/>
      <c r="AQ26" s="40"/>
      <c r="AR26" s="40"/>
      <c r="BA26" s="39"/>
      <c r="BB26" s="40"/>
      <c r="BC26" s="40"/>
      <c r="BL26" s="39"/>
      <c r="BM26" s="40"/>
      <c r="BN26" s="40"/>
      <c r="BW26" s="39"/>
      <c r="BX26" s="40"/>
      <c r="BY26" s="40"/>
      <c r="CH26" s="39"/>
      <c r="CI26" s="40"/>
      <c r="CJ26" s="40"/>
      <c r="CS26" s="39"/>
      <c r="CT26" s="40"/>
      <c r="CU26" s="40"/>
      <c r="DD26" s="39"/>
      <c r="DE26" s="40"/>
      <c r="DF26" s="40"/>
      <c r="DO26" s="39"/>
      <c r="DP26" s="40"/>
      <c r="DQ26" s="40"/>
    </row>
    <row r="27" spans="1:121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P27" s="39"/>
      <c r="AQ27" s="40"/>
      <c r="AR27" s="40"/>
      <c r="BA27" s="39"/>
      <c r="BB27" s="40"/>
      <c r="BC27" s="40"/>
      <c r="BL27" s="39"/>
      <c r="BM27" s="40"/>
      <c r="BN27" s="40"/>
      <c r="BW27" s="39"/>
      <c r="BX27" s="40"/>
      <c r="BY27" s="40"/>
      <c r="CH27" s="39"/>
      <c r="CI27" s="40"/>
      <c r="CJ27" s="40"/>
      <c r="CS27" s="39"/>
      <c r="CT27" s="40"/>
      <c r="CU27" s="40"/>
      <c r="DD27" s="39"/>
      <c r="DE27" s="40"/>
      <c r="DF27" s="40"/>
      <c r="DO27" s="39"/>
      <c r="DP27" s="40"/>
      <c r="DQ27" s="40"/>
    </row>
    <row r="28" spans="1:121" s="4" customFormat="1" ht="15.6" x14ac:dyDescent="0.3">
      <c r="A28" s="12"/>
      <c r="B28" s="145">
        <v>45601</v>
      </c>
      <c r="C28" s="141"/>
      <c r="D28" s="142"/>
      <c r="E28" s="142"/>
      <c r="F28" s="142"/>
      <c r="G28" s="143"/>
      <c r="H28" s="277"/>
      <c r="I28" s="144"/>
      <c r="J28" s="272">
        <f>J26-D28</f>
        <v>0</v>
      </c>
      <c r="K28" s="12"/>
      <c r="M28" s="12"/>
      <c r="N28" s="145">
        <v>45601</v>
      </c>
      <c r="O28" s="141"/>
      <c r="P28" s="142"/>
      <c r="Q28" s="142"/>
      <c r="R28" s="142"/>
      <c r="S28" s="143"/>
      <c r="T28" s="277"/>
      <c r="U28" s="144"/>
      <c r="V28" s="272">
        <f>V26-P28</f>
        <v>21821.33</v>
      </c>
      <c r="W28" s="12"/>
      <c r="Y28" s="12"/>
      <c r="Z28" s="145">
        <v>45601</v>
      </c>
      <c r="AA28" s="141"/>
      <c r="AB28" s="142"/>
      <c r="AC28" s="142"/>
      <c r="AD28" s="142"/>
      <c r="AE28" s="143"/>
      <c r="AF28" s="277"/>
      <c r="AG28" s="144"/>
      <c r="AH28" s="272">
        <f>AH26-AB28</f>
        <v>21821.33</v>
      </c>
      <c r="AI28" s="12"/>
      <c r="AP28" s="39"/>
      <c r="AQ28" s="40"/>
      <c r="AR28" s="40"/>
      <c r="BA28" s="39"/>
      <c r="BB28" s="40"/>
      <c r="BC28" s="40"/>
      <c r="BL28" s="39"/>
      <c r="BM28" s="40"/>
      <c r="BN28" s="40"/>
      <c r="BW28" s="39"/>
      <c r="BX28" s="40"/>
      <c r="BY28" s="40"/>
      <c r="CH28" s="39"/>
      <c r="CI28" s="40"/>
      <c r="CJ28" s="40"/>
      <c r="CS28" s="39"/>
      <c r="CT28" s="40"/>
      <c r="CU28" s="40"/>
      <c r="DD28" s="39"/>
      <c r="DE28" s="40"/>
      <c r="DF28" s="40"/>
      <c r="DO28" s="39"/>
      <c r="DP28" s="40"/>
      <c r="DQ28" s="40"/>
    </row>
    <row r="29" spans="1:121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P29" s="39"/>
      <c r="AQ29" s="40"/>
      <c r="AR29" s="40"/>
      <c r="BA29" s="39"/>
      <c r="BB29" s="40"/>
      <c r="BC29" s="40"/>
      <c r="BL29" s="39"/>
      <c r="BM29" s="40"/>
      <c r="BN29" s="40"/>
      <c r="BW29" s="39"/>
      <c r="BX29" s="40"/>
      <c r="BY29" s="40"/>
      <c r="CH29" s="39"/>
      <c r="CI29" s="40"/>
      <c r="CJ29" s="40"/>
      <c r="CS29" s="39"/>
      <c r="CT29" s="40"/>
      <c r="CU29" s="40"/>
      <c r="DD29" s="39"/>
      <c r="DE29" s="40"/>
      <c r="DF29" s="40"/>
      <c r="DO29" s="39"/>
      <c r="DP29" s="40"/>
      <c r="DQ29" s="40"/>
    </row>
    <row r="30" spans="1:121" s="4" customFormat="1" ht="15.6" x14ac:dyDescent="0.3">
      <c r="A30" s="12"/>
      <c r="B30" s="145">
        <v>45631</v>
      </c>
      <c r="C30" s="141"/>
      <c r="D30" s="142"/>
      <c r="E30" s="142"/>
      <c r="F30" s="142"/>
      <c r="G30" s="143"/>
      <c r="H30" s="279"/>
      <c r="I30" s="144"/>
      <c r="J30" s="272">
        <f>J28-D30</f>
        <v>0</v>
      </c>
      <c r="K30" s="12"/>
      <c r="M30" s="12"/>
      <c r="N30" s="145">
        <v>45631</v>
      </c>
      <c r="O30" s="141"/>
      <c r="P30" s="142"/>
      <c r="Q30" s="142"/>
      <c r="R30" s="142"/>
      <c r="S30" s="143"/>
      <c r="T30" s="277"/>
      <c r="U30" s="144"/>
      <c r="V30" s="272">
        <f>V28-P30</f>
        <v>21821.33</v>
      </c>
      <c r="W30" s="12"/>
      <c r="Y30" s="12"/>
      <c r="Z30" s="145">
        <v>45631</v>
      </c>
      <c r="AA30" s="141"/>
      <c r="AB30" s="142"/>
      <c r="AC30" s="142"/>
      <c r="AD30" s="142"/>
      <c r="AE30" s="143"/>
      <c r="AF30" s="277"/>
      <c r="AG30" s="144"/>
      <c r="AH30" s="272">
        <f>AH28-AB30</f>
        <v>21821.33</v>
      </c>
      <c r="AI30" s="12"/>
      <c r="AP30" s="39"/>
      <c r="AQ30" s="40"/>
      <c r="AR30" s="40"/>
      <c r="BA30" s="39"/>
      <c r="BB30" s="40"/>
      <c r="BC30" s="40"/>
      <c r="BL30" s="39"/>
      <c r="BM30" s="40"/>
      <c r="BN30" s="40"/>
      <c r="BW30" s="39"/>
      <c r="BX30" s="40"/>
      <c r="BY30" s="40"/>
      <c r="CH30" s="39"/>
      <c r="CI30" s="40"/>
      <c r="CJ30" s="40"/>
      <c r="CS30" s="39"/>
      <c r="CT30" s="40"/>
      <c r="CU30" s="40"/>
      <c r="DD30" s="39"/>
      <c r="DE30" s="40"/>
      <c r="DF30" s="40"/>
      <c r="DO30" s="39"/>
      <c r="DP30" s="40"/>
      <c r="DQ30" s="40"/>
    </row>
    <row r="31" spans="1:121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P31" s="39"/>
      <c r="AQ31" s="40"/>
      <c r="AR31" s="40"/>
      <c r="BA31" s="39"/>
      <c r="BB31" s="40"/>
      <c r="BC31" s="40"/>
      <c r="BL31" s="39"/>
      <c r="BM31" s="40"/>
      <c r="BN31" s="40"/>
      <c r="BW31" s="39"/>
      <c r="BX31" s="40"/>
      <c r="BY31" s="40"/>
      <c r="CH31" s="39"/>
      <c r="CI31" s="40"/>
      <c r="CJ31" s="40"/>
      <c r="CS31" s="39"/>
      <c r="CT31" s="40"/>
      <c r="CU31" s="40"/>
      <c r="DD31" s="39"/>
      <c r="DE31" s="40"/>
      <c r="DF31" s="40"/>
      <c r="DO31" s="39"/>
      <c r="DP31" s="40"/>
      <c r="DQ31" s="40"/>
    </row>
    <row r="32" spans="1:121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0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21821.33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21821.33</v>
      </c>
      <c r="AI32" s="12"/>
      <c r="AM32" s="4" t="s">
        <v>104</v>
      </c>
      <c r="AP32" s="39"/>
      <c r="AQ32" s="40"/>
      <c r="AR32" s="40"/>
      <c r="BA32" s="39"/>
      <c r="BB32" s="40"/>
      <c r="BC32" s="40"/>
      <c r="BL32" s="39"/>
      <c r="BM32" s="40"/>
      <c r="BN32" s="40"/>
      <c r="BW32" s="39"/>
      <c r="BX32" s="40"/>
      <c r="BY32" s="40"/>
      <c r="CH32" s="39"/>
      <c r="CI32" s="40"/>
      <c r="CJ32" s="40"/>
      <c r="CS32" s="39"/>
      <c r="CT32" s="40"/>
      <c r="CU32" s="40"/>
      <c r="DD32" s="39"/>
      <c r="DE32" s="40"/>
      <c r="DF32" s="40"/>
      <c r="DO32" s="39"/>
      <c r="DP32" s="40"/>
      <c r="DQ32" s="40"/>
    </row>
    <row r="33" spans="1:121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P33" s="39"/>
      <c r="AQ33" s="40"/>
      <c r="AR33" s="40"/>
      <c r="BA33" s="39"/>
      <c r="BB33" s="40"/>
      <c r="BC33" s="40"/>
      <c r="BL33" s="39"/>
      <c r="BM33" s="40"/>
      <c r="BN33" s="40"/>
      <c r="BW33" s="39"/>
      <c r="BX33" s="40"/>
      <c r="BY33" s="40"/>
      <c r="CH33" s="39"/>
      <c r="CI33" s="40"/>
      <c r="CJ33" s="40"/>
      <c r="CS33" s="39"/>
      <c r="CT33" s="40"/>
      <c r="CU33" s="40"/>
      <c r="DD33" s="39"/>
      <c r="DE33" s="40"/>
      <c r="DF33" s="40"/>
      <c r="DO33" s="39"/>
      <c r="DP33" s="40"/>
      <c r="DQ33" s="40"/>
    </row>
    <row r="34" spans="1:121" s="4" customFormat="1" ht="15.6" x14ac:dyDescent="0.3">
      <c r="A34" s="12"/>
      <c r="B34" s="145">
        <v>45693</v>
      </c>
      <c r="C34" s="141"/>
      <c r="D34" s="142"/>
      <c r="E34" s="142"/>
      <c r="F34" s="142"/>
      <c r="G34" s="143"/>
      <c r="H34" s="277"/>
      <c r="I34" s="144"/>
      <c r="J34" s="272">
        <f>J32-D34</f>
        <v>0</v>
      </c>
      <c r="K34" s="12"/>
      <c r="M34" s="12"/>
      <c r="N34" s="145">
        <v>45693</v>
      </c>
      <c r="O34" s="141"/>
      <c r="P34" s="142"/>
      <c r="Q34" s="142"/>
      <c r="R34" s="142"/>
      <c r="S34" s="143"/>
      <c r="T34" s="277"/>
      <c r="U34" s="144"/>
      <c r="V34" s="272">
        <f>V32-P34</f>
        <v>21821.33</v>
      </c>
      <c r="W34" s="12"/>
      <c r="Y34" s="12"/>
      <c r="Z34" s="145">
        <v>45693</v>
      </c>
      <c r="AA34" s="141"/>
      <c r="AB34" s="142"/>
      <c r="AC34" s="142"/>
      <c r="AD34" s="142"/>
      <c r="AE34" s="143"/>
      <c r="AF34" s="277"/>
      <c r="AG34" s="144"/>
      <c r="AH34" s="272">
        <f>AH32-AB34</f>
        <v>21821.33</v>
      </c>
      <c r="AI34" s="12"/>
      <c r="AP34" s="39"/>
      <c r="AQ34" s="40"/>
      <c r="AR34" s="40"/>
      <c r="BA34" s="39"/>
      <c r="BB34" s="40"/>
      <c r="BC34" s="40"/>
      <c r="BL34" s="39"/>
      <c r="BM34" s="40"/>
      <c r="BN34" s="40"/>
      <c r="BW34" s="39"/>
      <c r="BX34" s="40"/>
      <c r="BY34" s="40"/>
      <c r="CH34" s="39"/>
      <c r="CI34" s="40"/>
      <c r="CJ34" s="40"/>
      <c r="CS34" s="39"/>
      <c r="CT34" s="40"/>
      <c r="CU34" s="40"/>
      <c r="DD34" s="39"/>
      <c r="DE34" s="40"/>
      <c r="DF34" s="40"/>
      <c r="DO34" s="39"/>
      <c r="DP34" s="40"/>
      <c r="DQ34" s="40"/>
    </row>
    <row r="35" spans="1:121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P35" s="39"/>
      <c r="AQ35" s="40"/>
      <c r="AR35" s="40"/>
      <c r="BA35" s="39"/>
      <c r="BB35" s="40"/>
      <c r="BC35" s="40"/>
      <c r="BL35" s="39"/>
      <c r="BM35" s="40"/>
      <c r="BN35" s="40"/>
      <c r="BW35" s="39"/>
      <c r="BX35" s="40"/>
      <c r="BY35" s="40"/>
      <c r="CH35" s="39"/>
      <c r="CI35" s="40"/>
      <c r="CJ35" s="40"/>
      <c r="CS35" s="39"/>
      <c r="CT35" s="40"/>
      <c r="CU35" s="40"/>
      <c r="DD35" s="39"/>
      <c r="DE35" s="40"/>
      <c r="DF35" s="40"/>
      <c r="DO35" s="39"/>
      <c r="DP35" s="40"/>
      <c r="DQ35" s="40"/>
    </row>
    <row r="36" spans="1:121" s="4" customFormat="1" ht="15.6" x14ac:dyDescent="0.3">
      <c r="A36" s="12"/>
      <c r="B36" s="145">
        <v>45721</v>
      </c>
      <c r="C36" s="141"/>
      <c r="D36" s="142"/>
      <c r="E36" s="142"/>
      <c r="F36" s="142"/>
      <c r="G36" s="143"/>
      <c r="H36" s="277"/>
      <c r="I36" s="144"/>
      <c r="J36" s="272">
        <f>J34-D36</f>
        <v>0</v>
      </c>
      <c r="K36" s="12"/>
      <c r="M36" s="12"/>
      <c r="N36" s="145">
        <v>45721</v>
      </c>
      <c r="O36" s="141"/>
      <c r="P36" s="142"/>
      <c r="Q36" s="142"/>
      <c r="R36" s="142"/>
      <c r="S36" s="143"/>
      <c r="T36" s="277"/>
      <c r="U36" s="144"/>
      <c r="V36" s="272">
        <f>V34-P36</f>
        <v>21821.33</v>
      </c>
      <c r="W36" s="12"/>
      <c r="Y36" s="12"/>
      <c r="Z36" s="145">
        <v>45721</v>
      </c>
      <c r="AA36" s="141"/>
      <c r="AB36" s="142"/>
      <c r="AC36" s="142"/>
      <c r="AD36" s="142"/>
      <c r="AE36" s="143"/>
      <c r="AF36" s="277"/>
      <c r="AG36" s="144"/>
      <c r="AH36" s="272">
        <f>AH34-AB36</f>
        <v>21821.33</v>
      </c>
      <c r="AI36" s="12"/>
      <c r="AJ36" s="40"/>
      <c r="AK36" s="40"/>
      <c r="AL36" s="40"/>
      <c r="AT36" s="39"/>
      <c r="AU36" s="40"/>
      <c r="AV36" s="40"/>
      <c r="BE36" s="39"/>
      <c r="BF36" s="40"/>
      <c r="BG36" s="40"/>
      <c r="BP36" s="39"/>
      <c r="BQ36" s="40"/>
      <c r="BR36" s="40"/>
      <c r="CA36" s="39"/>
      <c r="CB36" s="40"/>
      <c r="CC36" s="40"/>
    </row>
    <row r="37" spans="1:121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J37" s="40"/>
      <c r="AK37" s="40"/>
      <c r="AL37" s="40"/>
      <c r="AT37" s="39"/>
      <c r="AU37" s="40"/>
      <c r="AV37" s="40"/>
      <c r="BE37" s="39"/>
      <c r="BF37" s="40"/>
      <c r="BG37" s="40"/>
      <c r="BP37" s="39"/>
      <c r="BQ37" s="40"/>
      <c r="BR37" s="40"/>
      <c r="CA37" s="39"/>
      <c r="CB37" s="40"/>
      <c r="CC37" s="40"/>
    </row>
    <row r="38" spans="1:121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0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21821.33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21821.33</v>
      </c>
      <c r="AI38" s="12"/>
      <c r="AJ38" s="40"/>
      <c r="AK38" s="40"/>
      <c r="AL38" s="40"/>
      <c r="AT38" s="39"/>
      <c r="AU38" s="40"/>
      <c r="AV38" s="40"/>
      <c r="BE38" s="39"/>
      <c r="BF38" s="40"/>
      <c r="BG38" s="40"/>
      <c r="BP38" s="39"/>
      <c r="BQ38" s="40"/>
      <c r="BR38" s="40"/>
      <c r="CA38" s="39"/>
      <c r="CB38" s="40"/>
      <c r="CC38" s="40"/>
    </row>
    <row r="39" spans="1:121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P39" s="39"/>
      <c r="AQ39" s="40"/>
      <c r="AR39" s="40"/>
    </row>
    <row r="40" spans="1:121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0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21821.33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21821.33</v>
      </c>
      <c r="AI40" s="12"/>
      <c r="AP40" s="39"/>
      <c r="AQ40" s="40"/>
      <c r="AR40" s="40"/>
    </row>
    <row r="41" spans="1:121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P41" s="39"/>
      <c r="AQ41" s="40"/>
      <c r="AR41" s="40"/>
    </row>
    <row r="42" spans="1:121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P42" s="39"/>
      <c r="AQ42" s="40"/>
      <c r="AR42" s="40"/>
    </row>
    <row r="43" spans="1:121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P43" s="39"/>
      <c r="AQ43" s="40"/>
      <c r="AR43" s="40"/>
    </row>
    <row r="44" spans="1:121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0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21821.33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21821.33</v>
      </c>
      <c r="AI44" s="12"/>
      <c r="AP44" s="39"/>
      <c r="AQ44" s="40"/>
      <c r="AR44" s="40"/>
    </row>
    <row r="45" spans="1:121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P45" s="39"/>
      <c r="AQ45" s="40"/>
      <c r="AR45" s="40"/>
    </row>
    <row r="46" spans="1:121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0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21821.33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21821.33</v>
      </c>
      <c r="AI46" s="12"/>
    </row>
    <row r="47" spans="1:121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P47" s="39"/>
      <c r="AQ47" s="40"/>
      <c r="AR47" s="40"/>
    </row>
    <row r="48" spans="1:121" s="4" customFormat="1" ht="15.6" hidden="1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0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21821.33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21821.33</v>
      </c>
      <c r="AI48" s="12"/>
    </row>
    <row r="49" spans="1:250" s="4" customFormat="1" ht="3" hidden="1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P49" s="39"/>
      <c r="AQ49" s="40"/>
      <c r="AR49" s="40"/>
    </row>
    <row r="50" spans="1:250" s="4" customFormat="1" ht="15.6" hidden="1" customHeight="1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0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21821.33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21821.33</v>
      </c>
      <c r="AI50" s="12"/>
    </row>
    <row r="51" spans="1:250" s="4" customFormat="1" ht="3" hidden="1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P51" s="39"/>
      <c r="AQ51" s="40"/>
      <c r="AR51" s="40"/>
    </row>
    <row r="52" spans="1:250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0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21821.33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21821.33</v>
      </c>
      <c r="AI52" s="12"/>
    </row>
    <row r="53" spans="1:250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</row>
    <row r="54" spans="1:250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</row>
    <row r="55" spans="1:250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K55" s="342"/>
      <c r="AL55" s="342"/>
      <c r="AM55" s="342"/>
      <c r="AN55" s="342"/>
      <c r="AO55" s="342"/>
      <c r="AP55" s="342"/>
      <c r="AQ55" s="342"/>
      <c r="AR55" s="342"/>
      <c r="AS55" s="342"/>
      <c r="AT55" s="342"/>
      <c r="AU55" s="342"/>
      <c r="AV55" s="342"/>
      <c r="AW55" s="342"/>
      <c r="AX55" s="342"/>
      <c r="AY55" s="342"/>
      <c r="AZ55" s="342"/>
      <c r="BA55" s="342"/>
      <c r="BB55" s="342"/>
      <c r="BC55" s="342"/>
      <c r="BD55" s="342"/>
      <c r="BE55" s="342"/>
      <c r="BF55" s="342"/>
      <c r="BG55" s="342"/>
      <c r="BH55" s="342"/>
      <c r="BI55" s="342"/>
      <c r="BJ55" s="342"/>
      <c r="BK55" s="342"/>
      <c r="BL55" s="342"/>
      <c r="BM55" s="342"/>
      <c r="BN55" s="342"/>
      <c r="BO55" s="342"/>
      <c r="BP55" s="342"/>
      <c r="BQ55" s="342"/>
      <c r="BR55" s="342"/>
      <c r="BS55" s="342"/>
      <c r="BT55" s="342"/>
      <c r="BU55" s="342"/>
      <c r="BV55" s="342"/>
      <c r="BW55" s="342"/>
      <c r="BX55" s="342"/>
      <c r="BY55" s="342"/>
      <c r="BZ55" s="342"/>
      <c r="CA55" s="342"/>
      <c r="CB55" s="342"/>
      <c r="CC55" s="342"/>
      <c r="CD55" s="342"/>
      <c r="CE55" s="342"/>
      <c r="CF55" s="342"/>
      <c r="CG55" s="342"/>
      <c r="CH55" s="342"/>
      <c r="CI55" s="342"/>
      <c r="CJ55" s="342"/>
      <c r="CK55" s="342"/>
      <c r="CL55" s="342"/>
      <c r="CM55" s="342"/>
      <c r="CN55" s="342"/>
      <c r="CO55" s="342"/>
      <c r="CP55" s="342"/>
      <c r="CQ55" s="342"/>
      <c r="CR55" s="342"/>
      <c r="CS55" s="342"/>
      <c r="CT55" s="342"/>
      <c r="CU55" s="342"/>
      <c r="CV55" s="342"/>
      <c r="CW55" s="342"/>
      <c r="CX55" s="342"/>
      <c r="CY55" s="342"/>
      <c r="CZ55" s="342"/>
      <c r="DA55" s="342"/>
      <c r="DB55" s="342"/>
      <c r="DC55" s="342"/>
      <c r="DD55" s="342"/>
      <c r="DE55" s="342"/>
      <c r="DF55" s="342"/>
      <c r="DG55" s="342"/>
      <c r="DH55" s="342"/>
      <c r="DI55" s="342"/>
      <c r="DJ55" s="342"/>
      <c r="DK55" s="342"/>
      <c r="DL55" s="342"/>
      <c r="DM55" s="342"/>
      <c r="DN55" s="342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  <c r="EL55" s="342"/>
      <c r="EM55" s="342"/>
      <c r="EN55" s="342"/>
      <c r="EO55" s="342"/>
      <c r="EP55" s="342"/>
      <c r="EQ55" s="342"/>
      <c r="ER55" s="342"/>
      <c r="ES55" s="342"/>
      <c r="ET55" s="342"/>
      <c r="EU55" s="342"/>
      <c r="EV55" s="342"/>
      <c r="EW55" s="342"/>
      <c r="EX55" s="342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  <c r="FW55" s="342"/>
      <c r="FX55" s="342"/>
      <c r="FY55" s="342"/>
      <c r="FZ55" s="342"/>
      <c r="GA55" s="342"/>
      <c r="GB55" s="342"/>
      <c r="GC55" s="342"/>
      <c r="GD55" s="342"/>
      <c r="GE55" s="342"/>
      <c r="GF55" s="342"/>
      <c r="GG55" s="342"/>
      <c r="GH55" s="342"/>
      <c r="GI55" s="342"/>
      <c r="GJ55" s="342"/>
      <c r="GK55" s="342"/>
      <c r="GL55" s="342"/>
      <c r="GM55" s="342"/>
      <c r="GN55" s="342"/>
      <c r="GO55" s="342"/>
      <c r="GP55" s="342"/>
      <c r="GQ55" s="342"/>
      <c r="GR55" s="342"/>
      <c r="GS55" s="342"/>
      <c r="GT55" s="342"/>
      <c r="GU55" s="342"/>
      <c r="GV55" s="342"/>
      <c r="GW55" s="342"/>
      <c r="GX55" s="342"/>
      <c r="GY55" s="342"/>
      <c r="GZ55" s="342"/>
      <c r="HA55" s="342"/>
      <c r="HB55" s="342"/>
      <c r="HC55" s="342"/>
      <c r="HD55" s="342"/>
      <c r="HE55" s="342"/>
      <c r="HF55" s="342"/>
      <c r="HG55" s="342"/>
      <c r="HH55" s="342"/>
      <c r="HI55" s="342"/>
      <c r="HJ55" s="342"/>
      <c r="HK55" s="342"/>
      <c r="HL55" s="342"/>
      <c r="HM55" s="342"/>
      <c r="HN55" s="342"/>
      <c r="HO55" s="342"/>
      <c r="HP55" s="342"/>
      <c r="HQ55" s="342"/>
      <c r="HR55" s="342"/>
      <c r="HS55" s="342"/>
      <c r="HT55" s="342"/>
      <c r="HU55" s="342"/>
      <c r="HV55" s="342"/>
      <c r="HW55" s="342"/>
      <c r="HX55" s="342"/>
      <c r="HY55" s="342"/>
      <c r="HZ55" s="342"/>
      <c r="IA55" s="342"/>
      <c r="IB55" s="342"/>
      <c r="IC55" s="342"/>
      <c r="ID55" s="342"/>
      <c r="IE55" s="342"/>
      <c r="IF55" s="342"/>
      <c r="IG55" s="342"/>
      <c r="IH55" s="342"/>
      <c r="II55" s="342"/>
      <c r="IJ55" s="342"/>
      <c r="IK55" s="342"/>
      <c r="IL55" s="342"/>
      <c r="IM55" s="342"/>
      <c r="IN55" s="342"/>
      <c r="IO55" s="342"/>
      <c r="IP55" s="342"/>
    </row>
    <row r="56" spans="1:250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</row>
    <row r="57" spans="1:250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</row>
    <row r="58" spans="1:250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</row>
    <row r="59" spans="1:250" ht="26.7" customHeight="1" x14ac:dyDescent="0.3">
      <c r="A59" s="52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2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14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</row>
    <row r="60" spans="1:250" x14ac:dyDescent="0.3">
      <c r="AD60" s="1"/>
      <c r="AF60" s="2"/>
      <c r="AH60" s="1"/>
    </row>
    <row r="61" spans="1:250" x14ac:dyDescent="0.3">
      <c r="AD61" s="1"/>
      <c r="AF61" s="2"/>
      <c r="AH61" s="1"/>
    </row>
    <row r="62" spans="1:250" x14ac:dyDescent="0.3">
      <c r="AD62" s="1"/>
      <c r="AF62" s="2"/>
      <c r="AH62" s="1"/>
      <c r="AL62" s="2"/>
      <c r="AM62" s="2"/>
      <c r="AN62" s="2"/>
      <c r="AO62" s="2"/>
      <c r="AR62" s="2"/>
      <c r="AS62" s="2"/>
      <c r="AX62" s="2"/>
      <c r="AY62" s="2"/>
      <c r="AZ62" s="2"/>
      <c r="BA62" s="2"/>
      <c r="BD62" s="2"/>
      <c r="BE62" s="2"/>
      <c r="BJ62" s="2"/>
      <c r="BK62" s="2"/>
      <c r="BL62" s="2"/>
      <c r="BM62" s="2"/>
      <c r="BP62" s="2"/>
      <c r="BQ62" s="2"/>
      <c r="BV62" s="2"/>
      <c r="BW62" s="2"/>
      <c r="BX62" s="2"/>
      <c r="BY62" s="2"/>
      <c r="CB62" s="2"/>
      <c r="CC62" s="2"/>
      <c r="CH62" s="2"/>
      <c r="CI62" s="2"/>
      <c r="CJ62" s="2"/>
      <c r="CK62" s="2"/>
      <c r="CN62" s="2"/>
      <c r="CO62" s="2"/>
      <c r="CT62" s="2"/>
      <c r="CU62" s="2"/>
      <c r="CV62" s="2"/>
      <c r="CW62" s="2"/>
      <c r="CZ62" s="2"/>
      <c r="DA62" s="2"/>
    </row>
  </sheetData>
  <mergeCells count="43">
    <mergeCell ref="E40:F40"/>
    <mergeCell ref="Q40:R40"/>
    <mergeCell ref="AC40:AD40"/>
    <mergeCell ref="AL18:AL20"/>
    <mergeCell ref="B6:J6"/>
    <mergeCell ref="Z6:AH6"/>
    <mergeCell ref="G10:H11"/>
    <mergeCell ref="AG10:AH11"/>
    <mergeCell ref="S10:T11"/>
    <mergeCell ref="U10:V11"/>
    <mergeCell ref="AE10:AF11"/>
    <mergeCell ref="N6:V6"/>
    <mergeCell ref="I10:J11"/>
    <mergeCell ref="AC18:AD18"/>
    <mergeCell ref="E14:F14"/>
    <mergeCell ref="Q14:R14"/>
    <mergeCell ref="B3:J3"/>
    <mergeCell ref="N3:V3"/>
    <mergeCell ref="Z3:AH3"/>
    <mergeCell ref="N2:V2"/>
    <mergeCell ref="Z2:AH2"/>
    <mergeCell ref="B2:J2"/>
    <mergeCell ref="B5:J5"/>
    <mergeCell ref="N5:V5"/>
    <mergeCell ref="Z5:AH5"/>
    <mergeCell ref="B4:J4"/>
    <mergeCell ref="N4:V4"/>
    <mergeCell ref="Z4:AH4"/>
    <mergeCell ref="AC14:AD14"/>
    <mergeCell ref="E18:F18"/>
    <mergeCell ref="Q18:R18"/>
    <mergeCell ref="E16:F16"/>
    <mergeCell ref="Q16:R16"/>
    <mergeCell ref="AC16:AD16"/>
    <mergeCell ref="AE12:AF12"/>
    <mergeCell ref="AG12:AH12"/>
    <mergeCell ref="AG13:AH13"/>
    <mergeCell ref="G12:H12"/>
    <mergeCell ref="I12:J12"/>
    <mergeCell ref="I13:J13"/>
    <mergeCell ref="S12:T12"/>
    <mergeCell ref="U12:V12"/>
    <mergeCell ref="U13:V13"/>
  </mergeCells>
  <printOptions horizontalCentered="1" verticalCentered="1"/>
  <pageMargins left="7.874015748031496E-2" right="0" top="0.19685039370078741" bottom="0" header="0" footer="0"/>
  <pageSetup scale="8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0.39997558519241921"/>
  </sheetPr>
  <dimension ref="A1:JB62"/>
  <sheetViews>
    <sheetView topLeftCell="BM1" zoomScale="76" zoomScaleNormal="76" workbookViewId="0">
      <selection activeCell="CH11" sqref="CH11"/>
    </sheetView>
  </sheetViews>
  <sheetFormatPr defaultColWidth="9.33203125" defaultRowHeight="14.4" x14ac:dyDescent="0.3"/>
  <cols>
    <col min="1" max="1" width="3.33203125" style="1" customWidth="1"/>
    <col min="2" max="2" width="20.5546875" style="1" customWidth="1"/>
    <col min="3" max="3" width="16" style="2" customWidth="1"/>
    <col min="4" max="4" width="15.44140625" style="2" customWidth="1"/>
    <col min="5" max="5" width="13.44140625" style="2" customWidth="1"/>
    <col min="6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18.6640625" style="1" customWidth="1"/>
    <col min="15" max="15" width="13.5546875" style="2" customWidth="1"/>
    <col min="16" max="16" width="15.441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3.6640625" style="2" bestFit="1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18.6640625" style="1" customWidth="1"/>
    <col min="27" max="27" width="13.5546875" style="2" customWidth="1"/>
    <col min="28" max="28" width="15.44140625" style="2" customWidth="1"/>
    <col min="29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4.44140625" style="2" customWidth="1"/>
    <col min="35" max="35" width="3.33203125" style="1" customWidth="1"/>
    <col min="36" max="36" width="4" style="1" customWidth="1"/>
    <col min="37" max="37" width="3.33203125" style="1" customWidth="1"/>
    <col min="38" max="38" width="20.5546875" style="1" customWidth="1"/>
    <col min="39" max="39" width="13.5546875" style="2" customWidth="1"/>
    <col min="40" max="40" width="15.44140625" style="2" customWidth="1"/>
    <col min="41" max="42" width="10.33203125" style="2" customWidth="1"/>
    <col min="43" max="43" width="13" style="1" bestFit="1" customWidth="1"/>
    <col min="44" max="44" width="14.6640625" style="1" bestFit="1" customWidth="1"/>
    <col min="45" max="45" width="16.5546875" style="2" customWidth="1"/>
    <col min="46" max="46" width="18.5546875" style="2" customWidth="1"/>
    <col min="47" max="47" width="3.33203125" style="1" customWidth="1"/>
    <col min="48" max="48" width="4" style="1" customWidth="1"/>
    <col min="49" max="49" width="2.5546875" style="1" hidden="1" customWidth="1"/>
    <col min="50" max="50" width="21.6640625" style="1" hidden="1" customWidth="1"/>
    <col min="51" max="51" width="14.5546875" style="2" hidden="1" customWidth="1"/>
    <col min="52" max="52" width="15.33203125" style="2" hidden="1" customWidth="1"/>
    <col min="53" max="53" width="13.44140625" style="2" hidden="1" customWidth="1"/>
    <col min="54" max="54" width="13.44140625" style="1" hidden="1" customWidth="1"/>
    <col min="55" max="55" width="11.44140625" style="1" hidden="1" customWidth="1"/>
    <col min="56" max="56" width="10.6640625" style="2" hidden="1" customWidth="1"/>
    <col min="57" max="57" width="13.5546875" style="2" hidden="1" customWidth="1"/>
    <col min="58" max="58" width="3.44140625" style="1" hidden="1" customWidth="1"/>
    <col min="59" max="59" width="4" style="1" hidden="1" customWidth="1"/>
    <col min="60" max="60" width="3.33203125" style="1" customWidth="1"/>
    <col min="61" max="61" width="20.5546875" style="1" customWidth="1"/>
    <col min="62" max="62" width="13.5546875" style="2" customWidth="1"/>
    <col min="63" max="63" width="15.44140625" style="2" customWidth="1"/>
    <col min="64" max="65" width="10.33203125" style="2" customWidth="1"/>
    <col min="66" max="66" width="13" style="1" bestFit="1" customWidth="1"/>
    <col min="67" max="67" width="14.6640625" style="1" bestFit="1" customWidth="1"/>
    <col min="68" max="68" width="16.5546875" style="2" customWidth="1"/>
    <col min="69" max="69" width="18.5546875" style="2" customWidth="1"/>
    <col min="70" max="70" width="3.33203125" style="1" customWidth="1"/>
    <col min="71" max="71" width="4" style="1" customWidth="1"/>
    <col min="72" max="72" width="3.33203125" style="1" customWidth="1"/>
    <col min="73" max="73" width="23.6640625" style="1" customWidth="1"/>
    <col min="74" max="74" width="13.5546875" style="2" customWidth="1"/>
    <col min="75" max="75" width="15.44140625" style="2" customWidth="1"/>
    <col min="76" max="77" width="10.33203125" style="2" customWidth="1"/>
    <col min="78" max="78" width="13" style="1" bestFit="1" customWidth="1"/>
    <col min="79" max="79" width="14.6640625" style="1" bestFit="1" customWidth="1"/>
    <col min="80" max="80" width="13.6640625" style="2" bestFit="1" customWidth="1"/>
    <col min="81" max="81" width="19.109375" style="2" customWidth="1"/>
    <col min="82" max="82" width="3.33203125" style="1" customWidth="1"/>
    <col min="83" max="84" width="4" style="1" customWidth="1"/>
    <col min="85" max="85" width="9.33203125" style="1"/>
    <col min="86" max="86" width="28.33203125" style="1" customWidth="1"/>
    <col min="87" max="87" width="9.33203125" style="1"/>
    <col min="88" max="88" width="10.44140625" style="1" customWidth="1"/>
    <col min="89" max="93" width="9.33203125" style="1"/>
    <col min="94" max="94" width="10.5546875" style="1" customWidth="1"/>
    <col min="95" max="98" width="9.33203125" style="1"/>
    <col min="99" max="99" width="10.44140625" style="1" customWidth="1"/>
    <col min="100" max="104" width="9.33203125" style="1"/>
    <col min="105" max="105" width="10.5546875" style="1" customWidth="1"/>
    <col min="106" max="109" width="9.33203125" style="1"/>
    <col min="110" max="110" width="10.44140625" style="1" customWidth="1"/>
    <col min="111" max="115" width="9.33203125" style="1"/>
    <col min="116" max="116" width="10.5546875" style="1" customWidth="1"/>
    <col min="117" max="120" width="9.33203125" style="1"/>
    <col min="121" max="121" width="10.44140625" style="1" customWidth="1"/>
    <col min="122" max="126" width="9.33203125" style="1"/>
    <col min="127" max="127" width="10.5546875" style="1" customWidth="1"/>
    <col min="128" max="131" width="9.33203125" style="1"/>
    <col min="132" max="132" width="10.44140625" style="1" customWidth="1"/>
    <col min="133" max="137" width="9.33203125" style="1"/>
    <col min="138" max="138" width="10.5546875" style="1" customWidth="1"/>
    <col min="139" max="142" width="9.33203125" style="1"/>
    <col min="143" max="143" width="10.44140625" style="1" customWidth="1"/>
    <col min="144" max="148" width="9.33203125" style="1"/>
    <col min="149" max="149" width="10.5546875" style="1" customWidth="1"/>
    <col min="150" max="153" width="9.33203125" style="1"/>
    <col min="154" max="154" width="10.44140625" style="1" customWidth="1"/>
    <col min="155" max="159" width="9.33203125" style="1"/>
    <col min="160" max="160" width="10.5546875" style="1" customWidth="1"/>
    <col min="161" max="163" width="9.33203125" style="1"/>
    <col min="164" max="164" width="19.44140625" style="1" customWidth="1"/>
    <col min="165" max="165" width="10.44140625" style="1" customWidth="1"/>
    <col min="166" max="170" width="9.33203125" style="1"/>
    <col min="171" max="171" width="10.5546875" style="1" customWidth="1"/>
    <col min="172" max="174" width="9.33203125" style="1"/>
    <col min="175" max="175" width="18.6640625" style="1" customWidth="1"/>
    <col min="176" max="176" width="10.44140625" style="1" customWidth="1"/>
    <col min="177" max="181" width="9.33203125" style="1"/>
    <col min="182" max="182" width="10.5546875" style="1" customWidth="1"/>
    <col min="183" max="16384" width="9.33203125" style="1"/>
  </cols>
  <sheetData>
    <row r="1" spans="1:169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5"/>
      <c r="BC1" s="25"/>
      <c r="BD1" s="26"/>
      <c r="BE1" s="26"/>
      <c r="BF1" s="25"/>
      <c r="BH1" s="25"/>
      <c r="BI1" s="25"/>
      <c r="BJ1" s="26"/>
      <c r="BK1" s="26"/>
      <c r="BL1" s="26"/>
      <c r="BM1" s="26"/>
      <c r="BN1" s="25"/>
      <c r="BO1" s="25"/>
      <c r="BP1" s="26"/>
      <c r="BQ1" s="26"/>
      <c r="BR1" s="25"/>
      <c r="BT1" s="25"/>
      <c r="BU1" s="25"/>
      <c r="BV1" s="26"/>
      <c r="BW1" s="26"/>
      <c r="BX1" s="26"/>
      <c r="BY1" s="26"/>
      <c r="BZ1" s="25"/>
      <c r="CA1" s="25"/>
      <c r="CB1" s="26"/>
      <c r="CC1" s="26"/>
      <c r="CD1" s="25"/>
    </row>
    <row r="2" spans="1:169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10" t="s">
        <v>0</v>
      </c>
      <c r="AY2" s="810"/>
      <c r="AZ2" s="810"/>
      <c r="BA2" s="810"/>
      <c r="BB2" s="810"/>
      <c r="BC2" s="810"/>
      <c r="BD2" s="810"/>
      <c r="BE2" s="810"/>
      <c r="BF2" s="27"/>
      <c r="BH2" s="27"/>
      <c r="BI2" s="809" t="s">
        <v>0</v>
      </c>
      <c r="BJ2" s="809"/>
      <c r="BK2" s="809"/>
      <c r="BL2" s="809"/>
      <c r="BM2" s="809"/>
      <c r="BN2" s="809"/>
      <c r="BO2" s="809"/>
      <c r="BP2" s="809"/>
      <c r="BQ2" s="809"/>
      <c r="BR2" s="27"/>
      <c r="BT2" s="27"/>
      <c r="BU2" s="809" t="s">
        <v>0</v>
      </c>
      <c r="BV2" s="809"/>
      <c r="BW2" s="809"/>
      <c r="BX2" s="809"/>
      <c r="BY2" s="809"/>
      <c r="BZ2" s="809"/>
      <c r="CA2" s="809"/>
      <c r="CB2" s="809"/>
      <c r="CC2" s="809"/>
      <c r="CD2" s="27"/>
    </row>
    <row r="3" spans="1:169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8" t="s">
        <v>1</v>
      </c>
      <c r="AY3" s="808"/>
      <c r="AZ3" s="808"/>
      <c r="BA3" s="808"/>
      <c r="BB3" s="808"/>
      <c r="BC3" s="808"/>
      <c r="BD3" s="808"/>
      <c r="BE3" s="808"/>
      <c r="BF3" s="12"/>
      <c r="BH3" s="12"/>
      <c r="BI3" s="807" t="s">
        <v>1</v>
      </c>
      <c r="BJ3" s="807"/>
      <c r="BK3" s="807"/>
      <c r="BL3" s="807"/>
      <c r="BM3" s="807"/>
      <c r="BN3" s="807"/>
      <c r="BO3" s="807"/>
      <c r="BP3" s="807"/>
      <c r="BQ3" s="807"/>
      <c r="BR3" s="12"/>
      <c r="BT3" s="12"/>
      <c r="BU3" s="807" t="s">
        <v>1</v>
      </c>
      <c r="BV3" s="807"/>
      <c r="BW3" s="807"/>
      <c r="BX3" s="807"/>
      <c r="BY3" s="807"/>
      <c r="BZ3" s="807"/>
      <c r="CA3" s="807"/>
      <c r="CB3" s="807"/>
      <c r="CC3" s="807"/>
      <c r="CD3" s="12"/>
    </row>
    <row r="4" spans="1:169" s="4" customFormat="1" ht="21" x14ac:dyDescent="0.3">
      <c r="A4" s="12"/>
      <c r="B4" s="805" t="s">
        <v>666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666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666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666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6" t="s">
        <v>24</v>
      </c>
      <c r="AY4" s="806"/>
      <c r="AZ4" s="806"/>
      <c r="BA4" s="806"/>
      <c r="BB4" s="806"/>
      <c r="BC4" s="806"/>
      <c r="BD4" s="806"/>
      <c r="BE4" s="806"/>
      <c r="BF4" s="12"/>
      <c r="BH4" s="12"/>
      <c r="BI4" s="805" t="s">
        <v>666</v>
      </c>
      <c r="BJ4" s="805"/>
      <c r="BK4" s="805"/>
      <c r="BL4" s="805"/>
      <c r="BM4" s="805"/>
      <c r="BN4" s="805"/>
      <c r="BO4" s="805"/>
      <c r="BP4" s="805"/>
      <c r="BQ4" s="805"/>
      <c r="BR4" s="12"/>
      <c r="BT4" s="12"/>
      <c r="BU4" s="805" t="s">
        <v>666</v>
      </c>
      <c r="BV4" s="805"/>
      <c r="BW4" s="805"/>
      <c r="BX4" s="805"/>
      <c r="BY4" s="805"/>
      <c r="BZ4" s="805"/>
      <c r="CA4" s="805"/>
      <c r="CB4" s="805"/>
      <c r="CC4" s="805"/>
      <c r="CD4" s="12"/>
    </row>
    <row r="5" spans="1:169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6" t="s">
        <v>9</v>
      </c>
      <c r="AY5" s="806"/>
      <c r="AZ5" s="806"/>
      <c r="BA5" s="806"/>
      <c r="BB5" s="806"/>
      <c r="BC5" s="806"/>
      <c r="BD5" s="806"/>
      <c r="BE5" s="806"/>
      <c r="BF5" s="12"/>
      <c r="BH5" s="12"/>
      <c r="BI5" s="805" t="s">
        <v>336</v>
      </c>
      <c r="BJ5" s="805"/>
      <c r="BK5" s="805"/>
      <c r="BL5" s="805"/>
      <c r="BM5" s="805"/>
      <c r="BN5" s="805"/>
      <c r="BO5" s="805"/>
      <c r="BP5" s="805"/>
      <c r="BQ5" s="805"/>
      <c r="BR5" s="12"/>
      <c r="BT5" s="12"/>
      <c r="BU5" s="805" t="s">
        <v>336</v>
      </c>
      <c r="BV5" s="805"/>
      <c r="BW5" s="805"/>
      <c r="BX5" s="805"/>
      <c r="BY5" s="805"/>
      <c r="BZ5" s="805"/>
      <c r="CA5" s="805"/>
      <c r="CB5" s="805"/>
      <c r="CC5" s="805"/>
      <c r="CD5" s="12"/>
    </row>
    <row r="6" spans="1:169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3" t="s">
        <v>76</v>
      </c>
      <c r="AY6" s="803"/>
      <c r="AZ6" s="803"/>
      <c r="BA6" s="803"/>
      <c r="BB6" s="803"/>
      <c r="BC6" s="803"/>
      <c r="BD6" s="803"/>
      <c r="BE6" s="803"/>
      <c r="BF6" s="12"/>
      <c r="BH6" s="12"/>
      <c r="BI6" s="802" t="str">
        <f>PreK!$B$6</f>
        <v>as of August 1, 2024</v>
      </c>
      <c r="BJ6" s="802"/>
      <c r="BK6" s="802"/>
      <c r="BL6" s="802"/>
      <c r="BM6" s="802"/>
      <c r="BN6" s="802"/>
      <c r="BO6" s="802"/>
      <c r="BP6" s="802"/>
      <c r="BQ6" s="802"/>
      <c r="BR6" s="12"/>
      <c r="BT6" s="12"/>
      <c r="BU6" s="802" t="str">
        <f>PreK!$B$6</f>
        <v>as of August 1, 2024</v>
      </c>
      <c r="BV6" s="802"/>
      <c r="BW6" s="802"/>
      <c r="BX6" s="802"/>
      <c r="BY6" s="802"/>
      <c r="BZ6" s="802"/>
      <c r="CA6" s="802"/>
      <c r="CB6" s="802"/>
      <c r="CC6" s="802"/>
      <c r="CD6" s="12"/>
    </row>
    <row r="7" spans="1:169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23"/>
      <c r="BC7" s="23"/>
      <c r="BD7" s="8"/>
      <c r="BE7" s="8"/>
      <c r="BF7" s="12"/>
      <c r="BH7" s="12"/>
      <c r="BI7" s="23"/>
      <c r="BJ7" s="8"/>
      <c r="BK7" s="8"/>
      <c r="BL7" s="8"/>
      <c r="BM7" s="8"/>
      <c r="BN7" s="23"/>
      <c r="BO7" s="23"/>
      <c r="BP7" s="8"/>
      <c r="BQ7" s="8"/>
      <c r="BR7" s="12"/>
      <c r="BT7" s="12"/>
      <c r="BU7" s="23"/>
      <c r="BV7" s="8"/>
      <c r="BW7" s="8"/>
      <c r="BX7" s="8"/>
      <c r="BY7" s="8"/>
      <c r="BZ7" s="23"/>
      <c r="CA7" s="23"/>
      <c r="CB7" s="8"/>
      <c r="CC7" s="8"/>
      <c r="CD7" s="12"/>
    </row>
    <row r="8" spans="1:169" s="4" customFormat="1" ht="21" x14ac:dyDescent="0.3">
      <c r="A8" s="12"/>
      <c r="B8" s="140" t="s">
        <v>3</v>
      </c>
      <c r="C8" s="266" t="s">
        <v>241</v>
      </c>
      <c r="D8" s="142"/>
      <c r="E8" s="140"/>
      <c r="F8" s="154"/>
      <c r="G8" s="140" t="s">
        <v>4</v>
      </c>
      <c r="H8" s="268" t="s">
        <v>370</v>
      </c>
      <c r="I8" s="142"/>
      <c r="J8" s="142"/>
      <c r="K8" s="12"/>
      <c r="M8" s="12"/>
      <c r="N8" s="140" t="s">
        <v>3</v>
      </c>
      <c r="O8" s="266" t="s">
        <v>59</v>
      </c>
      <c r="P8" s="142"/>
      <c r="Q8" s="140"/>
      <c r="R8" s="154"/>
      <c r="S8" s="140" t="s">
        <v>4</v>
      </c>
      <c r="T8" s="268" t="s">
        <v>370</v>
      </c>
      <c r="U8" s="142"/>
      <c r="V8" s="142"/>
      <c r="W8" s="12"/>
      <c r="Y8" s="12"/>
      <c r="Z8" s="140" t="s">
        <v>3</v>
      </c>
      <c r="AA8" s="266" t="s">
        <v>313</v>
      </c>
      <c r="AB8" s="142"/>
      <c r="AC8" s="140"/>
      <c r="AD8" s="154"/>
      <c r="AE8" s="140" t="s">
        <v>4</v>
      </c>
      <c r="AF8" s="268" t="s">
        <v>370</v>
      </c>
      <c r="AG8" s="142"/>
      <c r="AH8" s="142"/>
      <c r="AI8" s="12"/>
      <c r="AK8" s="12"/>
      <c r="AL8" s="140" t="s">
        <v>3</v>
      </c>
      <c r="AM8" s="266" t="s">
        <v>315</v>
      </c>
      <c r="AN8" s="142"/>
      <c r="AO8" s="140"/>
      <c r="AP8" s="154"/>
      <c r="AQ8" s="140" t="s">
        <v>4</v>
      </c>
      <c r="AR8" s="268" t="s">
        <v>370</v>
      </c>
      <c r="AS8" s="142"/>
      <c r="AT8" s="142"/>
      <c r="AU8" s="12"/>
      <c r="AW8" s="12"/>
      <c r="AX8" s="29" t="s">
        <v>3</v>
      </c>
      <c r="AY8" s="31" t="s">
        <v>77</v>
      </c>
      <c r="AZ8" s="30"/>
      <c r="BA8" s="30"/>
      <c r="BB8" s="32"/>
      <c r="BC8" s="32"/>
      <c r="BD8" s="30"/>
      <c r="BE8" s="30"/>
      <c r="BF8" s="12"/>
      <c r="BH8" s="12"/>
      <c r="BI8" s="140" t="s">
        <v>3</v>
      </c>
      <c r="BJ8" s="266" t="s">
        <v>993</v>
      </c>
      <c r="BK8" s="142"/>
      <c r="BL8" s="140"/>
      <c r="BM8" s="154"/>
      <c r="BN8" s="140" t="s">
        <v>4</v>
      </c>
      <c r="BO8" s="268" t="s">
        <v>370</v>
      </c>
      <c r="BP8" s="142"/>
      <c r="BQ8" s="142"/>
      <c r="BR8" s="12"/>
      <c r="BT8" s="12"/>
      <c r="BU8" s="140" t="s">
        <v>3</v>
      </c>
      <c r="BV8" s="266" t="s">
        <v>326</v>
      </c>
      <c r="BW8" s="142"/>
      <c r="BX8" s="140"/>
      <c r="BY8" s="154"/>
      <c r="BZ8" s="140" t="s">
        <v>4</v>
      </c>
      <c r="CA8" s="268" t="s">
        <v>370</v>
      </c>
      <c r="CB8" s="142"/>
      <c r="CC8" s="142"/>
      <c r="CD8" s="12"/>
    </row>
    <row r="9" spans="1:169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D9" s="8"/>
      <c r="BE9" s="8"/>
      <c r="BF9" s="12"/>
      <c r="BH9" s="12"/>
      <c r="BI9" s="7"/>
      <c r="BJ9" s="8"/>
      <c r="BK9" s="8"/>
      <c r="BL9" s="8"/>
      <c r="BM9" s="8"/>
      <c r="BP9" s="8"/>
      <c r="BQ9" s="8"/>
      <c r="BR9" s="12"/>
      <c r="BT9" s="12"/>
      <c r="BU9" s="7"/>
      <c r="BV9" s="8"/>
      <c r="BW9" s="8"/>
      <c r="BX9" s="8"/>
      <c r="BY9" s="8"/>
      <c r="CB9" s="8"/>
      <c r="CC9" s="8"/>
      <c r="CD9" s="12"/>
    </row>
    <row r="10" spans="1:169" s="4" customFormat="1" ht="18.75" customHeight="1" x14ac:dyDescent="0.3">
      <c r="A10" s="12"/>
      <c r="B10" s="261" t="s">
        <v>5</v>
      </c>
      <c r="C10" s="269">
        <v>24823.94</v>
      </c>
      <c r="D10" s="263" t="s">
        <v>341</v>
      </c>
      <c r="E10" s="269"/>
      <c r="F10" s="262"/>
      <c r="G10" s="801" t="s">
        <v>10</v>
      </c>
      <c r="H10" s="801"/>
      <c r="I10" s="800">
        <f>SUM(H16:H52)</f>
        <v>0</v>
      </c>
      <c r="J10" s="800"/>
      <c r="K10" s="12"/>
      <c r="M10" s="12"/>
      <c r="N10" s="261" t="s">
        <v>5</v>
      </c>
      <c r="O10" s="269">
        <v>35821.33</v>
      </c>
      <c r="P10" s="263" t="s">
        <v>341</v>
      </c>
      <c r="Q10" s="269">
        <v>640</v>
      </c>
      <c r="R10" s="262"/>
      <c r="S10" s="801" t="s">
        <v>10</v>
      </c>
      <c r="T10" s="801"/>
      <c r="U10" s="800">
        <f>SUM(T16:T52)</f>
        <v>6000</v>
      </c>
      <c r="V10" s="800"/>
      <c r="W10" s="12"/>
      <c r="Y10" s="12"/>
      <c r="Z10" s="261" t="s">
        <v>5</v>
      </c>
      <c r="AA10" s="269">
        <v>23825.24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0</v>
      </c>
      <c r="AH10" s="800"/>
      <c r="AI10" s="12"/>
      <c r="AK10" s="12"/>
      <c r="AL10" s="261" t="s">
        <v>5</v>
      </c>
      <c r="AM10" s="269"/>
      <c r="AN10" s="263" t="s">
        <v>341</v>
      </c>
      <c r="AO10" s="269"/>
      <c r="AP10" s="262"/>
      <c r="AQ10" s="801" t="s">
        <v>10</v>
      </c>
      <c r="AR10" s="801"/>
      <c r="AS10" s="800">
        <f>SUM(AR16:AR52)</f>
        <v>0</v>
      </c>
      <c r="AT10" s="800"/>
      <c r="AU10" s="12"/>
      <c r="AW10" s="12"/>
      <c r="AX10" s="7" t="s">
        <v>5</v>
      </c>
      <c r="AY10" s="10">
        <v>29923.94</v>
      </c>
      <c r="AZ10" s="11" t="s">
        <v>25</v>
      </c>
      <c r="BA10" s="10"/>
      <c r="BB10" s="804" t="s">
        <v>10</v>
      </c>
      <c r="BC10" s="804"/>
      <c r="BD10" s="800">
        <f>SUM(BC16:BC38)</f>
        <v>0</v>
      </c>
      <c r="BE10" s="800"/>
      <c r="BF10" s="12"/>
      <c r="BH10" s="12"/>
      <c r="BI10" s="261" t="s">
        <v>5</v>
      </c>
      <c r="BJ10" s="269">
        <v>35821.33</v>
      </c>
      <c r="BK10" s="263" t="s">
        <v>341</v>
      </c>
      <c r="BL10" s="269"/>
      <c r="BM10" s="262"/>
      <c r="BN10" s="801" t="s">
        <v>10</v>
      </c>
      <c r="BO10" s="801"/>
      <c r="BP10" s="800">
        <f>SUM(BO16:BO52)</f>
        <v>12663</v>
      </c>
      <c r="BQ10" s="800"/>
      <c r="BR10" s="12"/>
      <c r="BT10" s="12"/>
      <c r="BU10" s="261" t="s">
        <v>5</v>
      </c>
      <c r="BV10" s="269"/>
      <c r="BW10" s="263" t="s">
        <v>341</v>
      </c>
      <c r="BX10" s="269"/>
      <c r="BY10" s="262"/>
      <c r="BZ10" s="801" t="s">
        <v>10</v>
      </c>
      <c r="CA10" s="801"/>
      <c r="CB10" s="800">
        <f>SUM(CA16:CA52)</f>
        <v>0</v>
      </c>
      <c r="CC10" s="800"/>
      <c r="CD10" s="12"/>
      <c r="CH10" s="14">
        <f>I10+U10+AG10+AS10+CB10+BP10</f>
        <v>18663</v>
      </c>
    </row>
    <row r="11" spans="1:169" s="4" customFormat="1" ht="18.75" customHeight="1" x14ac:dyDescent="0.3">
      <c r="A11" s="12"/>
      <c r="B11" s="261" t="s">
        <v>6</v>
      </c>
      <c r="C11" s="269">
        <v>6663</v>
      </c>
      <c r="D11" s="263" t="s">
        <v>26</v>
      </c>
      <c r="E11" s="269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6663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6663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/>
      <c r="AN11" s="263" t="s">
        <v>26</v>
      </c>
      <c r="AO11" s="269"/>
      <c r="AP11" s="262"/>
      <c r="AQ11" s="801"/>
      <c r="AR11" s="801"/>
      <c r="AS11" s="800"/>
      <c r="AT11" s="800"/>
      <c r="AU11" s="12"/>
      <c r="AW11" s="12"/>
      <c r="AX11" s="7" t="s">
        <v>6</v>
      </c>
      <c r="AY11" s="10">
        <v>3011</v>
      </c>
      <c r="AZ11" s="11" t="s">
        <v>26</v>
      </c>
      <c r="BA11" s="10"/>
      <c r="BB11" s="804"/>
      <c r="BC11" s="804"/>
      <c r="BD11" s="800"/>
      <c r="BE11" s="800"/>
      <c r="BF11" s="12"/>
      <c r="BH11" s="12"/>
      <c r="BI11" s="261" t="s">
        <v>6</v>
      </c>
      <c r="BJ11" s="269">
        <v>6663</v>
      </c>
      <c r="BK11" s="263" t="s">
        <v>26</v>
      </c>
      <c r="BL11" s="269"/>
      <c r="BM11" s="262"/>
      <c r="BN11" s="801"/>
      <c r="BO11" s="801"/>
      <c r="BP11" s="800"/>
      <c r="BQ11" s="800"/>
      <c r="BR11" s="12"/>
      <c r="BT11" s="12"/>
      <c r="BU11" s="261" t="s">
        <v>6</v>
      </c>
      <c r="BV11" s="269"/>
      <c r="BW11" s="263" t="s">
        <v>26</v>
      </c>
      <c r="BX11" s="269"/>
      <c r="BY11" s="262"/>
      <c r="BZ11" s="801"/>
      <c r="CA11" s="801"/>
      <c r="CB11" s="800"/>
      <c r="CC11" s="800"/>
      <c r="CD11" s="12"/>
      <c r="CH11" s="9"/>
    </row>
    <row r="12" spans="1:169" s="4" customFormat="1" ht="18.75" customHeight="1" x14ac:dyDescent="0.3">
      <c r="A12" s="12"/>
      <c r="B12" s="261" t="s">
        <v>21</v>
      </c>
      <c r="C12" s="269">
        <f>SUM(I16:I52)</f>
        <v>0</v>
      </c>
      <c r="D12" s="264"/>
      <c r="E12" s="270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4"/>
      <c r="Q12" s="270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4"/>
      <c r="AC12" s="270"/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261" t="s">
        <v>21</v>
      </c>
      <c r="AM12" s="269">
        <f>SUM(AS16:AS52)</f>
        <v>0</v>
      </c>
      <c r="AN12" s="264"/>
      <c r="AO12" s="270"/>
      <c r="AP12" s="264"/>
      <c r="AQ12" s="812" t="s">
        <v>461</v>
      </c>
      <c r="AR12" s="812"/>
      <c r="AS12" s="811" t="s">
        <v>462</v>
      </c>
      <c r="AT12" s="811"/>
      <c r="AU12" s="12"/>
      <c r="AW12" s="12"/>
      <c r="AX12" s="7" t="s">
        <v>21</v>
      </c>
      <c r="AY12" s="10">
        <f>SUM(BD16:BD38)</f>
        <v>0</v>
      </c>
      <c r="AZ12" s="8"/>
      <c r="BA12" s="8"/>
      <c r="BD12" s="8"/>
      <c r="BE12" s="8"/>
      <c r="BF12" s="12"/>
      <c r="BH12" s="12"/>
      <c r="BI12" s="261" t="s">
        <v>21</v>
      </c>
      <c r="BJ12" s="269">
        <f>SUM(BP16:BP52)</f>
        <v>0</v>
      </c>
      <c r="BK12" s="264"/>
      <c r="BL12" s="270"/>
      <c r="BM12" s="264"/>
      <c r="BN12" s="812" t="s">
        <v>461</v>
      </c>
      <c r="BO12" s="812"/>
      <c r="BP12" s="811" t="s">
        <v>462</v>
      </c>
      <c r="BQ12" s="811"/>
      <c r="BR12" s="12"/>
      <c r="BT12" s="12"/>
      <c r="BU12" s="261" t="s">
        <v>21</v>
      </c>
      <c r="BV12" s="269">
        <f>SUM(CB16:CB52)</f>
        <v>0</v>
      </c>
      <c r="BW12" s="264"/>
      <c r="BX12" s="270"/>
      <c r="BY12" s="264"/>
      <c r="BZ12" s="812" t="s">
        <v>461</v>
      </c>
      <c r="CA12" s="812"/>
      <c r="CB12" s="811" t="s">
        <v>462</v>
      </c>
      <c r="CC12" s="811"/>
      <c r="CD12" s="12"/>
      <c r="CH12" s="18">
        <f>C12+O12+AA12+AM12+BV12</f>
        <v>0</v>
      </c>
    </row>
    <row r="13" spans="1:169" s="4" customFormat="1" ht="21" x14ac:dyDescent="0.3">
      <c r="A13" s="12"/>
      <c r="B13" s="264"/>
      <c r="C13" s="264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  <c r="AK13" s="12"/>
      <c r="AL13" s="261"/>
      <c r="AM13" s="269"/>
      <c r="AN13" s="264"/>
      <c r="AO13" s="270"/>
      <c r="AP13" s="264"/>
      <c r="AQ13" s="265"/>
      <c r="AR13" s="265"/>
      <c r="AS13" s="795" t="str">
        <f>PreK!$I$13</f>
        <v>AUG. 5, 2024</v>
      </c>
      <c r="AT13" s="795"/>
      <c r="AU13" s="12"/>
      <c r="AW13" s="23"/>
      <c r="AX13" s="8"/>
      <c r="AY13" s="8"/>
      <c r="AZ13" s="13"/>
      <c r="BA13" s="13"/>
      <c r="BB13" s="23"/>
      <c r="BC13" s="23"/>
      <c r="BD13" s="8"/>
      <c r="BE13" s="8"/>
      <c r="BF13" s="12"/>
      <c r="BH13" s="12"/>
      <c r="BI13" s="261"/>
      <c r="BJ13" s="269"/>
      <c r="BK13" s="264"/>
      <c r="BL13" s="270"/>
      <c r="BM13" s="264"/>
      <c r="BN13" s="265"/>
      <c r="BO13" s="265"/>
      <c r="BP13" s="795" t="str">
        <f>PreK!$I$13</f>
        <v>AUG. 5, 2024</v>
      </c>
      <c r="BQ13" s="795"/>
      <c r="BR13" s="12"/>
      <c r="BT13" s="12"/>
      <c r="BU13" s="261"/>
      <c r="BV13" s="269"/>
      <c r="BW13" s="264"/>
      <c r="BX13" s="270"/>
      <c r="BY13" s="264"/>
      <c r="BZ13" s="265"/>
      <c r="CA13" s="265"/>
      <c r="CB13" s="795" t="str">
        <f>PreK!$I$13</f>
        <v>AUG. 5, 2024</v>
      </c>
      <c r="CC13" s="795"/>
      <c r="CD13" s="12"/>
    </row>
    <row r="14" spans="1:169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4" t="s">
        <v>7</v>
      </c>
      <c r="AY14" s="20" t="s">
        <v>12</v>
      </c>
      <c r="AZ14" s="22" t="s">
        <v>13</v>
      </c>
      <c r="BA14" s="22" t="s">
        <v>14</v>
      </c>
      <c r="BB14" s="24" t="s">
        <v>15</v>
      </c>
      <c r="BC14" s="5" t="s">
        <v>16</v>
      </c>
      <c r="BD14" s="22" t="s">
        <v>11</v>
      </c>
      <c r="BE14" s="3" t="s">
        <v>2</v>
      </c>
      <c r="BF14" s="12"/>
      <c r="BH14" s="12"/>
      <c r="BI14" s="258" t="s">
        <v>7</v>
      </c>
      <c r="BJ14" s="53" t="s">
        <v>12</v>
      </c>
      <c r="BK14" s="259" t="s">
        <v>13</v>
      </c>
      <c r="BL14" s="797" t="s">
        <v>14</v>
      </c>
      <c r="BM14" s="797"/>
      <c r="BN14" s="258" t="s">
        <v>342</v>
      </c>
      <c r="BO14" s="273" t="s">
        <v>16</v>
      </c>
      <c r="BP14" s="260" t="s">
        <v>97</v>
      </c>
      <c r="BQ14" s="271" t="s">
        <v>2</v>
      </c>
      <c r="BR14" s="12"/>
      <c r="BT14" s="12"/>
      <c r="BU14" s="258" t="s">
        <v>7</v>
      </c>
      <c r="BV14" s="53" t="s">
        <v>12</v>
      </c>
      <c r="BW14" s="259" t="s">
        <v>13</v>
      </c>
      <c r="BX14" s="797" t="s">
        <v>14</v>
      </c>
      <c r="BY14" s="797"/>
      <c r="BZ14" s="258" t="s">
        <v>342</v>
      </c>
      <c r="CA14" s="273" t="s">
        <v>16</v>
      </c>
      <c r="CB14" s="260" t="s">
        <v>97</v>
      </c>
      <c r="CC14" s="271" t="s">
        <v>2</v>
      </c>
      <c r="CD14" s="12"/>
      <c r="CH14" s="126">
        <v>1947.394</v>
      </c>
    </row>
    <row r="15" spans="1:169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23"/>
      <c r="BC15" s="23"/>
      <c r="BD15" s="8"/>
      <c r="BE15" s="8"/>
      <c r="BF15" s="12"/>
      <c r="BH15" s="12"/>
      <c r="BI15" s="23"/>
      <c r="BJ15" s="8"/>
      <c r="BK15" s="8"/>
      <c r="BL15" s="8"/>
      <c r="BM15" s="8"/>
      <c r="BN15" s="23"/>
      <c r="BO15" s="274"/>
      <c r="BP15" s="8"/>
      <c r="BQ15" s="8"/>
      <c r="BR15" s="12"/>
      <c r="BT15" s="12"/>
      <c r="BU15" s="23"/>
      <c r="BV15" s="8"/>
      <c r="BW15" s="8"/>
      <c r="BX15" s="8"/>
      <c r="BY15" s="8"/>
      <c r="BZ15" s="23"/>
      <c r="CA15" s="274"/>
      <c r="CB15" s="8"/>
      <c r="CC15" s="8"/>
      <c r="CD15" s="12"/>
    </row>
    <row r="16" spans="1:169" s="4" customFormat="1" ht="18" x14ac:dyDescent="0.3">
      <c r="A16" s="12"/>
      <c r="B16" s="267" t="s">
        <v>337</v>
      </c>
      <c r="C16" s="141">
        <v>45469</v>
      </c>
      <c r="D16" s="142">
        <v>24823.94</v>
      </c>
      <c r="E16" s="792"/>
      <c r="F16" s="792"/>
      <c r="G16" s="143">
        <v>20872</v>
      </c>
      <c r="H16" s="275"/>
      <c r="I16" s="144"/>
      <c r="J16" s="272">
        <f>C10+C11+C12-D16+E10+E11+E12</f>
        <v>6663</v>
      </c>
      <c r="K16" s="12"/>
      <c r="M16" s="12"/>
      <c r="N16" s="267" t="s">
        <v>337</v>
      </c>
      <c r="O16" s="141">
        <v>45478</v>
      </c>
      <c r="P16" s="142">
        <v>5000</v>
      </c>
      <c r="Q16" s="792"/>
      <c r="R16" s="792"/>
      <c r="S16" s="143">
        <v>20891</v>
      </c>
      <c r="T16" s="275"/>
      <c r="U16" s="144"/>
      <c r="V16" s="272">
        <f>O10+O11+O12-P16+Q10+Q11+Q12+O13</f>
        <v>38124.33</v>
      </c>
      <c r="W16" s="12"/>
      <c r="Y16" s="12"/>
      <c r="Z16" s="267" t="s">
        <v>337</v>
      </c>
      <c r="AA16" s="141">
        <v>45499</v>
      </c>
      <c r="AB16" s="142">
        <v>23825.24</v>
      </c>
      <c r="AC16" s="792"/>
      <c r="AD16" s="792"/>
      <c r="AE16" s="143">
        <v>20938</v>
      </c>
      <c r="AF16" s="275"/>
      <c r="AG16" s="144"/>
      <c r="AH16" s="272">
        <f>AA10+AA11+AA12-AB16+AC10+AC11+AC12+AA13</f>
        <v>6663</v>
      </c>
      <c r="AI16" s="12"/>
      <c r="AK16" s="12"/>
      <c r="AL16" s="267" t="s">
        <v>337</v>
      </c>
      <c r="AM16" s="141"/>
      <c r="AN16" s="142"/>
      <c r="AO16" s="792"/>
      <c r="AP16" s="792"/>
      <c r="AQ16" s="143"/>
      <c r="AR16" s="277"/>
      <c r="AS16" s="144"/>
      <c r="AT16" s="272">
        <f>AM10+AM11+AM12-AN16+AO10+AO11+AO12+AM13</f>
        <v>0</v>
      </c>
      <c r="AU16" s="12"/>
      <c r="AW16" s="12"/>
      <c r="AX16" s="33" t="s">
        <v>8</v>
      </c>
      <c r="AY16" s="34">
        <v>44792</v>
      </c>
      <c r="AZ16" s="35">
        <v>29923.94</v>
      </c>
      <c r="BA16" s="38"/>
      <c r="BB16" s="21">
        <v>19600</v>
      </c>
      <c r="BC16" s="6"/>
      <c r="BD16" s="36"/>
      <c r="BE16" s="37">
        <f>AY10+AY11+AY12-AZ16+BA10+BA11</f>
        <v>3011.0000000000036</v>
      </c>
      <c r="BF16" s="12"/>
      <c r="BH16" s="12"/>
      <c r="BI16" s="267" t="s">
        <v>337</v>
      </c>
      <c r="BJ16" s="141">
        <v>45499</v>
      </c>
      <c r="BK16" s="142">
        <v>5000</v>
      </c>
      <c r="BL16" s="792"/>
      <c r="BM16" s="792"/>
      <c r="BN16" s="143">
        <v>20942</v>
      </c>
      <c r="BO16" s="277"/>
      <c r="BP16" s="144"/>
      <c r="BQ16" s="272">
        <f>BJ10+BJ11+BJ12-BK16+BL10+BL11+BL12+BJ13</f>
        <v>37484.33</v>
      </c>
      <c r="BR16" s="12"/>
      <c r="BT16" s="12"/>
      <c r="BU16" s="267" t="s">
        <v>337</v>
      </c>
      <c r="BV16" s="141"/>
      <c r="BW16" s="142"/>
      <c r="BX16" s="792"/>
      <c r="BY16" s="792"/>
      <c r="BZ16" s="143"/>
      <c r="CA16" s="277"/>
      <c r="CB16" s="144"/>
      <c r="CC16" s="272">
        <f>BV10+BV11+BV12-BW16+BX10+BX11+BX12+BV13</f>
        <v>0</v>
      </c>
      <c r="CD16" s="12"/>
      <c r="CH16" s="127">
        <v>2</v>
      </c>
      <c r="CI16" s="4" t="s">
        <v>213</v>
      </c>
      <c r="CL16" s="39"/>
      <c r="CM16" s="40"/>
      <c r="CN16" s="40"/>
      <c r="CW16" s="39"/>
      <c r="CX16" s="40"/>
      <c r="CY16" s="40"/>
      <c r="DH16" s="39"/>
      <c r="DI16" s="40"/>
      <c r="DJ16" s="40"/>
      <c r="DS16" s="39"/>
      <c r="DT16" s="40"/>
      <c r="DU16" s="40"/>
      <c r="ED16" s="39"/>
      <c r="EE16" s="40"/>
      <c r="EF16" s="40"/>
      <c r="EO16" s="39"/>
      <c r="EP16" s="40"/>
      <c r="EQ16" s="40"/>
      <c r="EZ16" s="39"/>
      <c r="FA16" s="40"/>
      <c r="FB16" s="40"/>
      <c r="FK16" s="39"/>
      <c r="FL16" s="40"/>
      <c r="FM16" s="40"/>
    </row>
    <row r="17" spans="1:169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41"/>
      <c r="BC17" s="42"/>
      <c r="BD17" s="43"/>
      <c r="BE17" s="8"/>
      <c r="BF17" s="12"/>
      <c r="BH17" s="12"/>
      <c r="BI17" s="7"/>
      <c r="BJ17" s="8"/>
      <c r="BK17" s="8"/>
      <c r="BL17" s="8"/>
      <c r="BM17" s="8"/>
      <c r="BN17" s="41"/>
      <c r="BO17" s="276"/>
      <c r="BP17" s="43"/>
      <c r="BQ17" s="10"/>
      <c r="BR17" s="12"/>
      <c r="BT17" s="12"/>
      <c r="BU17" s="7"/>
      <c r="BV17" s="8"/>
      <c r="BW17" s="8"/>
      <c r="BX17" s="8"/>
      <c r="BY17" s="8"/>
      <c r="BZ17" s="41"/>
      <c r="CA17" s="276"/>
      <c r="CB17" s="43"/>
      <c r="CC17" s="10"/>
      <c r="CD17" s="12"/>
      <c r="CL17" s="39"/>
      <c r="CM17" s="40"/>
      <c r="CN17" s="40"/>
      <c r="CW17" s="39"/>
      <c r="CX17" s="40"/>
      <c r="CY17" s="40"/>
      <c r="DH17" s="39"/>
      <c r="DI17" s="40"/>
      <c r="DJ17" s="40"/>
      <c r="DS17" s="39"/>
      <c r="DT17" s="40"/>
      <c r="DU17" s="40"/>
      <c r="ED17" s="39"/>
      <c r="EE17" s="40"/>
      <c r="EF17" s="40"/>
      <c r="EO17" s="39"/>
      <c r="EP17" s="40"/>
      <c r="EQ17" s="40"/>
      <c r="EZ17" s="39"/>
      <c r="FA17" s="40"/>
      <c r="FB17" s="40"/>
      <c r="FK17" s="39"/>
      <c r="FL17" s="40"/>
      <c r="FM17" s="40"/>
    </row>
    <row r="18" spans="1:169" s="4" customFormat="1" ht="15.6" customHeight="1" x14ac:dyDescent="0.3">
      <c r="A18" s="12"/>
      <c r="B18" s="267" t="s">
        <v>338</v>
      </c>
      <c r="C18" s="141">
        <v>45469</v>
      </c>
      <c r="D18" s="142">
        <v>6663</v>
      </c>
      <c r="E18" s="792"/>
      <c r="F18" s="792"/>
      <c r="G18" s="143">
        <v>5514</v>
      </c>
      <c r="H18" s="275"/>
      <c r="I18" s="144"/>
      <c r="J18" s="272">
        <f>J16-D18</f>
        <v>0</v>
      </c>
      <c r="K18" s="12"/>
      <c r="M18" s="12"/>
      <c r="N18" s="267" t="s">
        <v>338</v>
      </c>
      <c r="O18" s="141">
        <v>45488</v>
      </c>
      <c r="P18" s="142">
        <v>6663</v>
      </c>
      <c r="Q18" s="792"/>
      <c r="R18" s="792"/>
      <c r="S18" s="143">
        <v>5566</v>
      </c>
      <c r="T18" s="275"/>
      <c r="U18" s="144"/>
      <c r="V18" s="272">
        <f>V16-P18</f>
        <v>31461.33</v>
      </c>
      <c r="W18" s="12"/>
      <c r="Y18" s="12"/>
      <c r="Z18" s="267" t="s">
        <v>338</v>
      </c>
      <c r="AA18" s="141">
        <v>45499</v>
      </c>
      <c r="AB18" s="142">
        <v>6663</v>
      </c>
      <c r="AC18" s="792"/>
      <c r="AD18" s="792"/>
      <c r="AE18" s="143">
        <v>5620</v>
      </c>
      <c r="AF18" s="275"/>
      <c r="AG18" s="144"/>
      <c r="AH18" s="272">
        <f>AH16-AB18</f>
        <v>0</v>
      </c>
      <c r="AI18" s="12"/>
      <c r="AK18" s="12"/>
      <c r="AL18" s="267" t="s">
        <v>338</v>
      </c>
      <c r="AM18" s="141"/>
      <c r="AN18" s="142"/>
      <c r="AO18" s="792"/>
      <c r="AP18" s="792"/>
      <c r="AQ18" s="143"/>
      <c r="AR18" s="275"/>
      <c r="AS18" s="144"/>
      <c r="AT18" s="272">
        <f>AT16-AN18</f>
        <v>0</v>
      </c>
      <c r="AU18" s="12"/>
      <c r="AW18" s="12"/>
      <c r="AX18" s="33" t="s">
        <v>19</v>
      </c>
      <c r="AY18" s="34"/>
      <c r="AZ18" s="35"/>
      <c r="BA18" s="38"/>
      <c r="BB18" s="21"/>
      <c r="BC18" s="6"/>
      <c r="BD18" s="36"/>
      <c r="BE18" s="37">
        <f>BE16-AZ18</f>
        <v>3011.0000000000036</v>
      </c>
      <c r="BF18" s="12"/>
      <c r="BH18" s="12"/>
      <c r="BI18" s="267" t="s">
        <v>338</v>
      </c>
      <c r="BJ18" s="141"/>
      <c r="BK18" s="142"/>
      <c r="BL18" s="792"/>
      <c r="BM18" s="792"/>
      <c r="BN18" s="143"/>
      <c r="BO18" s="277">
        <v>6663</v>
      </c>
      <c r="BP18" s="144"/>
      <c r="BQ18" s="272">
        <f>BQ16-BK18</f>
        <v>37484.33</v>
      </c>
      <c r="BR18" s="12"/>
      <c r="BT18" s="12"/>
      <c r="BU18" s="267" t="s">
        <v>338</v>
      </c>
      <c r="BV18" s="141"/>
      <c r="BW18" s="142"/>
      <c r="BX18" s="792"/>
      <c r="BY18" s="792"/>
      <c r="BZ18" s="143"/>
      <c r="CA18" s="275"/>
      <c r="CB18" s="144"/>
      <c r="CC18" s="272">
        <f>CC16-BW18</f>
        <v>0</v>
      </c>
      <c r="CD18" s="12"/>
      <c r="CH18" s="793">
        <f>CH14*CH16</f>
        <v>3894.788</v>
      </c>
      <c r="CL18" s="39"/>
      <c r="CM18" s="40"/>
      <c r="CN18" s="40"/>
      <c r="CW18" s="39"/>
      <c r="CX18" s="40"/>
      <c r="CY18" s="40"/>
      <c r="DH18" s="39"/>
      <c r="DI18" s="40"/>
      <c r="DJ18" s="40"/>
      <c r="DS18" s="39"/>
      <c r="DT18" s="40"/>
      <c r="DU18" s="40"/>
      <c r="ED18" s="39"/>
      <c r="EE18" s="40"/>
      <c r="EF18" s="40"/>
      <c r="EO18" s="39"/>
      <c r="EP18" s="40"/>
      <c r="EQ18" s="40"/>
      <c r="EZ18" s="39"/>
      <c r="FA18" s="40"/>
      <c r="FB18" s="40"/>
      <c r="FK18" s="39"/>
      <c r="FL18" s="40"/>
      <c r="FM18" s="40"/>
    </row>
    <row r="19" spans="1:169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41"/>
      <c r="BC19" s="42"/>
      <c r="BD19" s="43"/>
      <c r="BE19" s="8"/>
      <c r="BF19" s="12"/>
      <c r="BH19" s="12"/>
      <c r="BI19" s="7"/>
      <c r="BJ19" s="8"/>
      <c r="BK19" s="8"/>
      <c r="BL19" s="8"/>
      <c r="BM19" s="8"/>
      <c r="BN19" s="41"/>
      <c r="BO19" s="276"/>
      <c r="BP19" s="43"/>
      <c r="BQ19" s="10"/>
      <c r="BR19" s="12"/>
      <c r="BT19" s="12"/>
      <c r="BU19" s="7"/>
      <c r="BV19" s="8"/>
      <c r="BW19" s="8"/>
      <c r="BX19" s="8"/>
      <c r="BY19" s="8"/>
      <c r="BZ19" s="41"/>
      <c r="CA19" s="276"/>
      <c r="CB19" s="43"/>
      <c r="CC19" s="10"/>
      <c r="CD19" s="12"/>
      <c r="CH19" s="793"/>
      <c r="CL19" s="39"/>
      <c r="CM19" s="40"/>
      <c r="CN19" s="40"/>
      <c r="CW19" s="39"/>
      <c r="CX19" s="40"/>
      <c r="CY19" s="40"/>
      <c r="DH19" s="39"/>
      <c r="DI19" s="40"/>
      <c r="DJ19" s="40"/>
      <c r="DS19" s="39"/>
      <c r="DT19" s="40"/>
      <c r="DU19" s="40"/>
      <c r="ED19" s="39"/>
      <c r="EE19" s="40"/>
      <c r="EF19" s="40"/>
      <c r="EO19" s="39"/>
      <c r="EP19" s="40"/>
      <c r="EQ19" s="40"/>
      <c r="EZ19" s="39"/>
      <c r="FA19" s="40"/>
      <c r="FB19" s="40"/>
      <c r="FK19" s="39"/>
      <c r="FL19" s="40"/>
      <c r="FM19" s="40"/>
    </row>
    <row r="20" spans="1:169" s="4" customFormat="1" ht="15.6" customHeight="1" x14ac:dyDescent="0.3">
      <c r="A20" s="12"/>
      <c r="B20" s="145">
        <v>45502</v>
      </c>
      <c r="C20" s="141"/>
      <c r="D20" s="142"/>
      <c r="E20" s="142"/>
      <c r="F20" s="142"/>
      <c r="G20" s="143"/>
      <c r="H20" s="277"/>
      <c r="I20" s="144"/>
      <c r="J20" s="272">
        <f>J18-D20</f>
        <v>0</v>
      </c>
      <c r="K20" s="12"/>
      <c r="M20" s="12"/>
      <c r="N20" s="145">
        <v>45502</v>
      </c>
      <c r="O20" s="141"/>
      <c r="P20" s="142"/>
      <c r="Q20" s="142"/>
      <c r="R20" s="142"/>
      <c r="S20" s="143"/>
      <c r="T20" s="277">
        <v>3000</v>
      </c>
      <c r="U20" s="144"/>
      <c r="V20" s="272">
        <f>V18-P20</f>
        <v>31461.33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/>
      <c r="AG20" s="144"/>
      <c r="AH20" s="272">
        <f>AH18-AB20</f>
        <v>0</v>
      </c>
      <c r="AI20" s="12"/>
      <c r="AK20" s="12"/>
      <c r="AL20" s="145">
        <v>45502</v>
      </c>
      <c r="AM20" s="141"/>
      <c r="AN20" s="142"/>
      <c r="AO20" s="792"/>
      <c r="AP20" s="792"/>
      <c r="AQ20" s="143"/>
      <c r="AR20" s="277"/>
      <c r="AS20" s="144"/>
      <c r="AT20" s="272">
        <f>AT18-AN20</f>
        <v>0</v>
      </c>
      <c r="AU20" s="12"/>
      <c r="AW20" s="12"/>
      <c r="AX20" s="44">
        <v>44781</v>
      </c>
      <c r="AY20" s="34"/>
      <c r="AZ20" s="35"/>
      <c r="BA20" s="35"/>
      <c r="BB20" s="21"/>
      <c r="BC20" s="19"/>
      <c r="BD20" s="36"/>
      <c r="BE20" s="37">
        <f>BE18-AZ20</f>
        <v>3011.0000000000036</v>
      </c>
      <c r="BF20" s="12"/>
      <c r="BH20" s="12"/>
      <c r="BI20" s="145">
        <v>45502</v>
      </c>
      <c r="BJ20" s="141"/>
      <c r="BK20" s="142"/>
      <c r="BL20" s="792"/>
      <c r="BM20" s="792"/>
      <c r="BN20" s="143"/>
      <c r="BO20" s="277">
        <v>3000</v>
      </c>
      <c r="BP20" s="144"/>
      <c r="BQ20" s="272">
        <f>BQ18-BK20</f>
        <v>37484.33</v>
      </c>
      <c r="BR20" s="12"/>
      <c r="BT20" s="12"/>
      <c r="BU20" s="145">
        <v>45502</v>
      </c>
      <c r="BV20" s="141"/>
      <c r="BW20" s="142"/>
      <c r="BX20" s="792"/>
      <c r="BY20" s="792"/>
      <c r="BZ20" s="143"/>
      <c r="CA20" s="277"/>
      <c r="CB20" s="144"/>
      <c r="CC20" s="272">
        <f>CC18-BW20</f>
        <v>0</v>
      </c>
      <c r="CD20" s="12"/>
      <c r="CH20" s="793"/>
      <c r="CL20" s="39"/>
      <c r="CM20" s="40"/>
      <c r="CN20" s="40"/>
      <c r="CW20" s="39"/>
      <c r="CX20" s="40"/>
      <c r="CY20" s="40"/>
      <c r="DH20" s="39"/>
      <c r="DI20" s="40"/>
      <c r="DJ20" s="40"/>
      <c r="DS20" s="39"/>
      <c r="DT20" s="40"/>
      <c r="DU20" s="40"/>
      <c r="ED20" s="39"/>
      <c r="EE20" s="40"/>
      <c r="EF20" s="40"/>
      <c r="EO20" s="39"/>
      <c r="EP20" s="40"/>
      <c r="EQ20" s="40"/>
      <c r="EZ20" s="39"/>
      <c r="FA20" s="40"/>
      <c r="FB20" s="40"/>
      <c r="FK20" s="39"/>
      <c r="FL20" s="40"/>
      <c r="FM20" s="40"/>
    </row>
    <row r="21" spans="1:169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41"/>
      <c r="BC21" s="45"/>
      <c r="BD21" s="43"/>
      <c r="BE21" s="8"/>
      <c r="BF21" s="12"/>
      <c r="BH21" s="12"/>
      <c r="BI21" s="7"/>
      <c r="BJ21" s="8"/>
      <c r="BK21" s="8"/>
      <c r="BL21" s="8"/>
      <c r="BM21" s="8"/>
      <c r="BN21" s="41"/>
      <c r="BO21" s="278"/>
      <c r="BP21" s="43"/>
      <c r="BQ21" s="10"/>
      <c r="BR21" s="12"/>
      <c r="BT21" s="12"/>
      <c r="BU21" s="7"/>
      <c r="BV21" s="8"/>
      <c r="BW21" s="8"/>
      <c r="BX21" s="8"/>
      <c r="BY21" s="8"/>
      <c r="BZ21" s="41"/>
      <c r="CA21" s="278"/>
      <c r="CB21" s="43"/>
      <c r="CC21" s="10"/>
      <c r="CD21" s="12"/>
      <c r="CL21" s="39"/>
      <c r="CM21" s="40"/>
      <c r="CN21" s="40"/>
      <c r="CW21" s="39"/>
      <c r="CX21" s="40"/>
      <c r="CY21" s="40"/>
      <c r="DH21" s="39"/>
      <c r="DI21" s="40"/>
      <c r="DJ21" s="40"/>
      <c r="DS21" s="39"/>
      <c r="DT21" s="40"/>
      <c r="DU21" s="40"/>
      <c r="ED21" s="39"/>
      <c r="EE21" s="40"/>
      <c r="EF21" s="40"/>
      <c r="EO21" s="39"/>
      <c r="EP21" s="40"/>
      <c r="EQ21" s="40"/>
      <c r="EZ21" s="39"/>
      <c r="FA21" s="40"/>
      <c r="FB21" s="40"/>
      <c r="FK21" s="39"/>
      <c r="FL21" s="40"/>
      <c r="FM21" s="40"/>
    </row>
    <row r="22" spans="1:169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/>
      <c r="I22" s="144"/>
      <c r="J22" s="272">
        <f>J20-D22</f>
        <v>0</v>
      </c>
      <c r="K22" s="12"/>
      <c r="M22" s="12"/>
      <c r="N22" s="145">
        <v>45509</v>
      </c>
      <c r="O22" s="141"/>
      <c r="P22" s="142"/>
      <c r="Q22" s="142"/>
      <c r="R22" s="142"/>
      <c r="S22" s="143"/>
      <c r="T22" s="277">
        <v>3000</v>
      </c>
      <c r="U22" s="144"/>
      <c r="V22" s="272">
        <f>V20-P22</f>
        <v>31461.33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/>
      <c r="AG22" s="144"/>
      <c r="AH22" s="272">
        <f>AH20-AB22</f>
        <v>0</v>
      </c>
      <c r="AI22" s="12"/>
      <c r="AK22" s="12"/>
      <c r="AL22" s="145">
        <v>45509</v>
      </c>
      <c r="AM22" s="141"/>
      <c r="AN22" s="142"/>
      <c r="AO22" s="142"/>
      <c r="AP22" s="142"/>
      <c r="AQ22" s="143"/>
      <c r="AR22" s="277"/>
      <c r="AS22" s="144"/>
      <c r="AT22" s="272">
        <f>AT20-AN22</f>
        <v>0</v>
      </c>
      <c r="AU22" s="12"/>
      <c r="AW22" s="12"/>
      <c r="AX22" s="44">
        <v>44809</v>
      </c>
      <c r="AY22" s="34"/>
      <c r="AZ22" s="35"/>
      <c r="BA22" s="35"/>
      <c r="BB22" s="21"/>
      <c r="BC22" s="19"/>
      <c r="BD22" s="36"/>
      <c r="BE22" s="37">
        <f>BE20-AZ22</f>
        <v>3011.0000000000036</v>
      </c>
      <c r="BF22" s="12"/>
      <c r="BH22" s="12"/>
      <c r="BI22" s="145">
        <v>45509</v>
      </c>
      <c r="BJ22" s="141"/>
      <c r="BK22" s="142"/>
      <c r="BL22" s="142"/>
      <c r="BM22" s="142"/>
      <c r="BN22" s="143"/>
      <c r="BO22" s="277">
        <v>3000</v>
      </c>
      <c r="BP22" s="144"/>
      <c r="BQ22" s="272">
        <f>BQ20-BK22</f>
        <v>37484.33</v>
      </c>
      <c r="BR22" s="12"/>
      <c r="BT22" s="12"/>
      <c r="BU22" s="145">
        <v>45509</v>
      </c>
      <c r="BV22" s="141"/>
      <c r="BW22" s="142"/>
      <c r="BX22" s="142"/>
      <c r="BY22" s="142"/>
      <c r="BZ22" s="143"/>
      <c r="CA22" s="277"/>
      <c r="CB22" s="144"/>
      <c r="CC22" s="272">
        <f>CC20-BW22</f>
        <v>0</v>
      </c>
      <c r="CD22" s="12"/>
      <c r="CL22" s="39"/>
      <c r="CM22" s="40"/>
      <c r="CN22" s="40"/>
      <c r="CW22" s="39"/>
      <c r="CX22" s="40"/>
      <c r="CY22" s="40"/>
      <c r="DH22" s="39"/>
      <c r="DI22" s="40"/>
      <c r="DJ22" s="40"/>
      <c r="DS22" s="39"/>
      <c r="DT22" s="40"/>
      <c r="DU22" s="40"/>
      <c r="ED22" s="39"/>
      <c r="EE22" s="40"/>
      <c r="EF22" s="40"/>
      <c r="EO22" s="39"/>
      <c r="EP22" s="40"/>
      <c r="EQ22" s="40"/>
      <c r="EZ22" s="39"/>
      <c r="FA22" s="40"/>
      <c r="FB22" s="40"/>
      <c r="FK22" s="39"/>
      <c r="FL22" s="40"/>
      <c r="FM22" s="40"/>
    </row>
    <row r="23" spans="1:169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8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41"/>
      <c r="BC23" s="45"/>
      <c r="BD23" s="43"/>
      <c r="BE23" s="8"/>
      <c r="BF23" s="12"/>
      <c r="BH23" s="12"/>
      <c r="BI23" s="7"/>
      <c r="BJ23" s="8"/>
      <c r="BK23" s="8"/>
      <c r="BL23" s="8"/>
      <c r="BM23" s="8"/>
      <c r="BN23" s="41"/>
      <c r="BO23" s="278"/>
      <c r="BP23" s="43"/>
      <c r="BQ23" s="10"/>
      <c r="BR23" s="12"/>
      <c r="BT23" s="12"/>
      <c r="BU23" s="7"/>
      <c r="BV23" s="8"/>
      <c r="BW23" s="8"/>
      <c r="BX23" s="8"/>
      <c r="BY23" s="8"/>
      <c r="BZ23" s="41"/>
      <c r="CA23" s="278"/>
      <c r="CB23" s="43"/>
      <c r="CC23" s="10"/>
      <c r="CD23" s="12"/>
      <c r="CL23" s="39"/>
      <c r="CM23" s="40"/>
      <c r="CN23" s="40"/>
      <c r="CW23" s="39"/>
      <c r="CX23" s="40"/>
      <c r="CY23" s="40"/>
      <c r="DH23" s="39"/>
      <c r="DI23" s="40"/>
      <c r="DJ23" s="40"/>
      <c r="DS23" s="39"/>
      <c r="DT23" s="40"/>
      <c r="DU23" s="40"/>
      <c r="ED23" s="39"/>
      <c r="EE23" s="40"/>
      <c r="EF23" s="40"/>
      <c r="EO23" s="39"/>
      <c r="EP23" s="40"/>
      <c r="EQ23" s="40"/>
      <c r="EZ23" s="39"/>
      <c r="FA23" s="40"/>
      <c r="FB23" s="40"/>
      <c r="FK23" s="39"/>
      <c r="FL23" s="40"/>
      <c r="FM23" s="40"/>
    </row>
    <row r="24" spans="1:169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0</v>
      </c>
      <c r="K24" s="12"/>
      <c r="M24" s="12"/>
      <c r="N24" s="145">
        <v>45540</v>
      </c>
      <c r="O24" s="141"/>
      <c r="P24" s="142"/>
      <c r="Q24" s="142"/>
      <c r="R24" s="142"/>
      <c r="S24" s="143"/>
      <c r="T24" s="277"/>
      <c r="U24" s="144"/>
      <c r="V24" s="272">
        <f>V22-P24</f>
        <v>31461.33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0</v>
      </c>
      <c r="AI24" s="12"/>
      <c r="AK24" s="12"/>
      <c r="AL24" s="145">
        <v>45540</v>
      </c>
      <c r="AM24" s="141"/>
      <c r="AN24" s="142"/>
      <c r="AO24" s="142"/>
      <c r="AP24" s="142"/>
      <c r="AQ24" s="143"/>
      <c r="AR24" s="277"/>
      <c r="AS24" s="144"/>
      <c r="AT24" s="272">
        <f>AT22-AN24</f>
        <v>0</v>
      </c>
      <c r="AU24" s="12"/>
      <c r="AW24" s="12"/>
      <c r="AX24" s="44">
        <v>44839</v>
      </c>
      <c r="AY24" s="34"/>
      <c r="AZ24" s="35"/>
      <c r="BA24" s="35"/>
      <c r="BB24" s="21"/>
      <c r="BC24" s="19"/>
      <c r="BD24" s="36"/>
      <c r="BE24" s="37">
        <f>BE22-AZ24</f>
        <v>3011.0000000000036</v>
      </c>
      <c r="BF24" s="12"/>
      <c r="BH24" s="12"/>
      <c r="BI24" s="145">
        <v>45540</v>
      </c>
      <c r="BJ24" s="141"/>
      <c r="BK24" s="142"/>
      <c r="BL24" s="142"/>
      <c r="BM24" s="142"/>
      <c r="BN24" s="143"/>
      <c r="BO24" s="277"/>
      <c r="BP24" s="144"/>
      <c r="BQ24" s="272">
        <f>BQ22-BK24</f>
        <v>37484.33</v>
      </c>
      <c r="BR24" s="12"/>
      <c r="BT24" s="12"/>
      <c r="BU24" s="145">
        <v>45540</v>
      </c>
      <c r="BV24" s="141"/>
      <c r="BW24" s="142"/>
      <c r="BX24" s="142"/>
      <c r="BY24" s="142"/>
      <c r="BZ24" s="143"/>
      <c r="CA24" s="277"/>
      <c r="CB24" s="144"/>
      <c r="CC24" s="272">
        <f>CC22-BW24</f>
        <v>0</v>
      </c>
      <c r="CD24" s="12"/>
      <c r="CL24" s="39"/>
      <c r="CM24" s="40"/>
      <c r="CN24" s="40"/>
      <c r="CW24" s="39"/>
      <c r="CX24" s="40"/>
      <c r="CY24" s="40"/>
      <c r="DH24" s="39"/>
      <c r="DI24" s="40"/>
      <c r="DJ24" s="40"/>
      <c r="DS24" s="39"/>
      <c r="DT24" s="40"/>
      <c r="DU24" s="40"/>
      <c r="ED24" s="39"/>
      <c r="EE24" s="40"/>
      <c r="EF24" s="40"/>
      <c r="EO24" s="39"/>
      <c r="EP24" s="40"/>
      <c r="EQ24" s="40"/>
      <c r="EZ24" s="39"/>
      <c r="FA24" s="40"/>
      <c r="FB24" s="40"/>
      <c r="FK24" s="39"/>
      <c r="FL24" s="40"/>
      <c r="FM24" s="40"/>
    </row>
    <row r="25" spans="1:169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8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41"/>
      <c r="BC25" s="45"/>
      <c r="BD25" s="43"/>
      <c r="BE25" s="8"/>
      <c r="BF25" s="12"/>
      <c r="BH25" s="12"/>
      <c r="BI25" s="7"/>
      <c r="BJ25" s="8"/>
      <c r="BK25" s="8"/>
      <c r="BL25" s="8"/>
      <c r="BM25" s="8"/>
      <c r="BN25" s="41"/>
      <c r="BO25" s="278"/>
      <c r="BP25" s="43"/>
      <c r="BQ25" s="10"/>
      <c r="BR25" s="12"/>
      <c r="BT25" s="12"/>
      <c r="BU25" s="7"/>
      <c r="BV25" s="8"/>
      <c r="BW25" s="8"/>
      <c r="BX25" s="8"/>
      <c r="BY25" s="8"/>
      <c r="BZ25" s="41"/>
      <c r="CA25" s="278"/>
      <c r="CB25" s="43"/>
      <c r="CC25" s="10"/>
      <c r="CD25" s="12"/>
      <c r="CL25" s="39"/>
      <c r="CM25" s="40"/>
      <c r="CN25" s="40"/>
      <c r="CW25" s="39"/>
      <c r="CX25" s="40"/>
      <c r="CY25" s="40"/>
      <c r="DH25" s="39"/>
      <c r="DI25" s="40"/>
      <c r="DJ25" s="40"/>
      <c r="DS25" s="39"/>
      <c r="DT25" s="40"/>
      <c r="DU25" s="40"/>
      <c r="ED25" s="39"/>
      <c r="EE25" s="40"/>
      <c r="EF25" s="40"/>
      <c r="EO25" s="39"/>
      <c r="EP25" s="40"/>
      <c r="EQ25" s="40"/>
      <c r="EZ25" s="39"/>
      <c r="FA25" s="40"/>
      <c r="FB25" s="40"/>
      <c r="FK25" s="39"/>
      <c r="FL25" s="40"/>
      <c r="FM25" s="40"/>
    </row>
    <row r="26" spans="1:169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0</v>
      </c>
      <c r="K26" s="12"/>
      <c r="M26" s="12"/>
      <c r="N26" s="145">
        <v>45570</v>
      </c>
      <c r="O26" s="141"/>
      <c r="P26" s="142"/>
      <c r="Q26" s="142"/>
      <c r="R26" s="142"/>
      <c r="S26" s="143"/>
      <c r="T26" s="277"/>
      <c r="U26" s="144"/>
      <c r="V26" s="272">
        <f>V24-P26</f>
        <v>31461.33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0</v>
      </c>
      <c r="AI26" s="12"/>
      <c r="AK26" s="12"/>
      <c r="AL26" s="145">
        <v>45570</v>
      </c>
      <c r="AM26" s="141"/>
      <c r="AN26" s="142"/>
      <c r="AO26" s="142"/>
      <c r="AP26" s="142"/>
      <c r="AQ26" s="143"/>
      <c r="AR26" s="277"/>
      <c r="AS26" s="144"/>
      <c r="AT26" s="272">
        <f>AT24-AN26</f>
        <v>0</v>
      </c>
      <c r="AU26" s="12"/>
      <c r="AW26" s="12"/>
      <c r="AX26" s="44">
        <v>44870</v>
      </c>
      <c r="AY26" s="34"/>
      <c r="AZ26" s="35"/>
      <c r="BA26" s="35"/>
      <c r="BB26" s="21"/>
      <c r="BC26" s="19"/>
      <c r="BD26" s="36"/>
      <c r="BE26" s="37">
        <f>BE24-AZ26</f>
        <v>3011.0000000000036</v>
      </c>
      <c r="BF26" s="12"/>
      <c r="BH26" s="12"/>
      <c r="BI26" s="145">
        <v>45570</v>
      </c>
      <c r="BJ26" s="141"/>
      <c r="BK26" s="142"/>
      <c r="BL26" s="142"/>
      <c r="BM26" s="142"/>
      <c r="BN26" s="143"/>
      <c r="BO26" s="277"/>
      <c r="BP26" s="144"/>
      <c r="BQ26" s="272">
        <f>BQ24-BK26</f>
        <v>37484.33</v>
      </c>
      <c r="BR26" s="12"/>
      <c r="BT26" s="12"/>
      <c r="BU26" s="145">
        <v>45570</v>
      </c>
      <c r="BV26" s="141"/>
      <c r="BW26" s="142"/>
      <c r="BX26" s="142"/>
      <c r="BY26" s="142"/>
      <c r="BZ26" s="143"/>
      <c r="CA26" s="277"/>
      <c r="CB26" s="144"/>
      <c r="CC26" s="272">
        <f>CC24-BW26</f>
        <v>0</v>
      </c>
      <c r="CD26" s="12"/>
      <c r="CL26" s="39"/>
      <c r="CM26" s="40"/>
      <c r="CN26" s="40"/>
      <c r="CW26" s="39"/>
      <c r="CX26" s="40"/>
      <c r="CY26" s="40"/>
      <c r="DH26" s="39"/>
      <c r="DI26" s="40"/>
      <c r="DJ26" s="40"/>
      <c r="DS26" s="39"/>
      <c r="DT26" s="40"/>
      <c r="DU26" s="40"/>
      <c r="ED26" s="39"/>
      <c r="EE26" s="40"/>
      <c r="EF26" s="40"/>
      <c r="EO26" s="39"/>
      <c r="EP26" s="40"/>
      <c r="EQ26" s="40"/>
      <c r="EZ26" s="39"/>
      <c r="FA26" s="40"/>
      <c r="FB26" s="40"/>
      <c r="FK26" s="39"/>
      <c r="FL26" s="40"/>
      <c r="FM26" s="40"/>
    </row>
    <row r="27" spans="1:169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8"/>
      <c r="P27" s="8"/>
      <c r="Q27" s="8"/>
      <c r="R27" s="8"/>
      <c r="S27" s="41"/>
      <c r="T27" s="278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41"/>
      <c r="BC27" s="45"/>
      <c r="BD27" s="43"/>
      <c r="BE27" s="8"/>
      <c r="BF27" s="12"/>
      <c r="BH27" s="12"/>
      <c r="BI27" s="7"/>
      <c r="BJ27" s="8"/>
      <c r="BK27" s="8"/>
      <c r="BL27" s="8"/>
      <c r="BM27" s="8"/>
      <c r="BN27" s="41"/>
      <c r="BO27" s="278"/>
      <c r="BP27" s="43"/>
      <c r="BQ27" s="10"/>
      <c r="BR27" s="12"/>
      <c r="BT27" s="12"/>
      <c r="BU27" s="7"/>
      <c r="BV27" s="8"/>
      <c r="BW27" s="8"/>
      <c r="BX27" s="8"/>
      <c r="BY27" s="8"/>
      <c r="BZ27" s="41"/>
      <c r="CA27" s="278"/>
      <c r="CB27" s="43"/>
      <c r="CC27" s="10"/>
      <c r="CD27" s="12"/>
      <c r="CL27" s="39"/>
      <c r="CM27" s="40"/>
      <c r="CN27" s="40"/>
      <c r="CW27" s="39"/>
      <c r="CX27" s="40"/>
      <c r="CY27" s="40"/>
      <c r="DH27" s="39"/>
      <c r="DI27" s="40"/>
      <c r="DJ27" s="40"/>
      <c r="DS27" s="39"/>
      <c r="DT27" s="40"/>
      <c r="DU27" s="40"/>
      <c r="ED27" s="39"/>
      <c r="EE27" s="40"/>
      <c r="EF27" s="40"/>
      <c r="EO27" s="39"/>
      <c r="EP27" s="40"/>
      <c r="EQ27" s="40"/>
      <c r="EZ27" s="39"/>
      <c r="FA27" s="40"/>
      <c r="FB27" s="40"/>
      <c r="FK27" s="39"/>
      <c r="FL27" s="40"/>
      <c r="FM27" s="40"/>
    </row>
    <row r="28" spans="1:169" s="4" customFormat="1" ht="15.6" x14ac:dyDescent="0.3">
      <c r="A28" s="12"/>
      <c r="B28" s="145">
        <v>45601</v>
      </c>
      <c r="C28" s="141"/>
      <c r="D28" s="142"/>
      <c r="E28" s="142"/>
      <c r="F28" s="142"/>
      <c r="G28" s="143"/>
      <c r="H28" s="277"/>
      <c r="I28" s="144"/>
      <c r="J28" s="272">
        <f>J26-D28</f>
        <v>0</v>
      </c>
      <c r="K28" s="12"/>
      <c r="M28" s="12"/>
      <c r="N28" s="145">
        <v>45601</v>
      </c>
      <c r="O28" s="141"/>
      <c r="P28" s="142"/>
      <c r="Q28" s="142"/>
      <c r="R28" s="142"/>
      <c r="S28" s="143"/>
      <c r="T28" s="277"/>
      <c r="U28" s="144"/>
      <c r="V28" s="272">
        <f>V26-P28</f>
        <v>31461.33</v>
      </c>
      <c r="W28" s="12"/>
      <c r="Y28" s="12"/>
      <c r="Z28" s="145">
        <v>45601</v>
      </c>
      <c r="AA28" s="141"/>
      <c r="AB28" s="142"/>
      <c r="AC28" s="142"/>
      <c r="AD28" s="142"/>
      <c r="AE28" s="143"/>
      <c r="AF28" s="277"/>
      <c r="AG28" s="144"/>
      <c r="AH28" s="272">
        <f>AH26-AB28</f>
        <v>0</v>
      </c>
      <c r="AI28" s="12"/>
      <c r="AK28" s="12"/>
      <c r="AL28" s="145">
        <v>45601</v>
      </c>
      <c r="AM28" s="141"/>
      <c r="AN28" s="142"/>
      <c r="AO28" s="142"/>
      <c r="AP28" s="142"/>
      <c r="AQ28" s="143"/>
      <c r="AR28" s="277"/>
      <c r="AS28" s="144"/>
      <c r="AT28" s="272">
        <f>AT26-AN28</f>
        <v>0</v>
      </c>
      <c r="AU28" s="12"/>
      <c r="AW28" s="12"/>
      <c r="AX28" s="44">
        <v>44900</v>
      </c>
      <c r="AY28" s="34"/>
      <c r="AZ28" s="35"/>
      <c r="BA28" s="35"/>
      <c r="BB28" s="21"/>
      <c r="BC28" s="19"/>
      <c r="BD28" s="36"/>
      <c r="BE28" s="37">
        <f>BE26-AZ28</f>
        <v>3011.0000000000036</v>
      </c>
      <c r="BF28" s="12"/>
      <c r="BH28" s="12"/>
      <c r="BI28" s="145">
        <v>45601</v>
      </c>
      <c r="BJ28" s="141"/>
      <c r="BK28" s="142"/>
      <c r="BL28" s="142"/>
      <c r="BM28" s="142"/>
      <c r="BN28" s="143"/>
      <c r="BO28" s="277"/>
      <c r="BP28" s="144"/>
      <c r="BQ28" s="272">
        <f>BQ26-BK28</f>
        <v>37484.33</v>
      </c>
      <c r="BR28" s="12"/>
      <c r="BT28" s="12"/>
      <c r="BU28" s="145">
        <v>45601</v>
      </c>
      <c r="BV28" s="141"/>
      <c r="BW28" s="142"/>
      <c r="BX28" s="142"/>
      <c r="BY28" s="142"/>
      <c r="BZ28" s="143"/>
      <c r="CA28" s="277"/>
      <c r="CB28" s="144"/>
      <c r="CC28" s="272">
        <f>CC26-BW28</f>
        <v>0</v>
      </c>
      <c r="CD28" s="12"/>
      <c r="CL28" s="39"/>
      <c r="CM28" s="40"/>
      <c r="CN28" s="40"/>
      <c r="CW28" s="39"/>
      <c r="CX28" s="40"/>
      <c r="CY28" s="40"/>
      <c r="DH28" s="39"/>
      <c r="DI28" s="40"/>
      <c r="DJ28" s="40"/>
      <c r="DS28" s="39"/>
      <c r="DT28" s="40"/>
      <c r="DU28" s="40"/>
      <c r="ED28" s="39"/>
      <c r="EE28" s="40"/>
      <c r="EF28" s="40"/>
      <c r="EO28" s="39"/>
      <c r="EP28" s="40"/>
      <c r="EQ28" s="40"/>
      <c r="EZ28" s="39"/>
      <c r="FA28" s="40"/>
      <c r="FB28" s="40"/>
      <c r="FK28" s="39"/>
      <c r="FL28" s="40"/>
      <c r="FM28" s="40"/>
    </row>
    <row r="29" spans="1:169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 t="s">
        <v>345</v>
      </c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/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41"/>
      <c r="BC29" s="45"/>
      <c r="BD29" s="43"/>
      <c r="BE29" s="8"/>
      <c r="BF29" s="12"/>
      <c r="BH29" s="12"/>
      <c r="BI29" s="7"/>
      <c r="BJ29" s="8"/>
      <c r="BK29" s="8"/>
      <c r="BL29" s="8"/>
      <c r="BM29" s="8"/>
      <c r="BN29" s="41"/>
      <c r="BO29" s="278"/>
      <c r="BP29" s="43"/>
      <c r="BQ29" s="10"/>
      <c r="BR29" s="12"/>
      <c r="BT29" s="12"/>
      <c r="BU29" s="7"/>
      <c r="BV29" s="8"/>
      <c r="BW29" s="8"/>
      <c r="BX29" s="8"/>
      <c r="BY29" s="8"/>
      <c r="BZ29" s="41"/>
      <c r="CA29" s="278"/>
      <c r="CB29" s="43"/>
      <c r="CC29" s="10"/>
      <c r="CD29" s="12"/>
      <c r="CL29" s="39"/>
      <c r="CM29" s="40"/>
      <c r="CN29" s="40"/>
      <c r="CW29" s="39"/>
      <c r="CX29" s="40"/>
      <c r="CY29" s="40"/>
      <c r="DH29" s="39"/>
      <c r="DI29" s="40"/>
      <c r="DJ29" s="40"/>
      <c r="DS29" s="39"/>
      <c r="DT29" s="40"/>
      <c r="DU29" s="40"/>
      <c r="ED29" s="39"/>
      <c r="EE29" s="40"/>
      <c r="EF29" s="40"/>
      <c r="EO29" s="39"/>
      <c r="EP29" s="40"/>
      <c r="EQ29" s="40"/>
      <c r="EZ29" s="39"/>
      <c r="FA29" s="40"/>
      <c r="FB29" s="40"/>
      <c r="FK29" s="39"/>
      <c r="FL29" s="40"/>
      <c r="FM29" s="40"/>
    </row>
    <row r="30" spans="1:169" s="4" customFormat="1" ht="15.6" x14ac:dyDescent="0.3">
      <c r="A30" s="12"/>
      <c r="B30" s="145">
        <v>45631</v>
      </c>
      <c r="C30" s="141"/>
      <c r="D30" s="142"/>
      <c r="E30" s="142"/>
      <c r="F30" s="142"/>
      <c r="G30" s="143"/>
      <c r="H30" s="279"/>
      <c r="I30" s="144"/>
      <c r="J30" s="272">
        <f>J28-D30</f>
        <v>0</v>
      </c>
      <c r="K30" s="12"/>
      <c r="M30" s="12"/>
      <c r="N30" s="145">
        <v>45631</v>
      </c>
      <c r="O30" s="141"/>
      <c r="P30" s="142"/>
      <c r="Q30" s="142"/>
      <c r="R30" s="142"/>
      <c r="S30" s="143"/>
      <c r="T30" s="279"/>
      <c r="U30" s="144"/>
      <c r="V30" s="272">
        <f>V28-P30</f>
        <v>31461.33</v>
      </c>
      <c r="W30" s="12"/>
      <c r="Y30" s="12"/>
      <c r="Z30" s="145">
        <v>45631</v>
      </c>
      <c r="AA30" s="141"/>
      <c r="AB30" s="142"/>
      <c r="AC30" s="142"/>
      <c r="AD30" s="142"/>
      <c r="AE30" s="143"/>
      <c r="AF30" s="279"/>
      <c r="AG30" s="144"/>
      <c r="AH30" s="272">
        <f>AH28-AB30</f>
        <v>0</v>
      </c>
      <c r="AI30" s="12"/>
      <c r="AK30" s="12"/>
      <c r="AL30" s="145">
        <v>45631</v>
      </c>
      <c r="AM30" s="141"/>
      <c r="AN30" s="142"/>
      <c r="AO30" s="142"/>
      <c r="AP30" s="142"/>
      <c r="AQ30" s="143"/>
      <c r="AR30" s="277"/>
      <c r="AS30" s="144"/>
      <c r="AT30" s="272">
        <f>AT28-AN30</f>
        <v>0</v>
      </c>
      <c r="AU30" s="12"/>
      <c r="AW30" s="12"/>
      <c r="AX30" s="44">
        <v>44931</v>
      </c>
      <c r="AY30" s="34"/>
      <c r="AZ30" s="35"/>
      <c r="BA30" s="35"/>
      <c r="BB30" s="21"/>
      <c r="BC30" s="46"/>
      <c r="BD30" s="36"/>
      <c r="BE30" s="37">
        <f>BE28-AZ30</f>
        <v>3011.0000000000036</v>
      </c>
      <c r="BF30" s="12"/>
      <c r="BH30" s="12"/>
      <c r="BI30" s="145">
        <v>45631</v>
      </c>
      <c r="BJ30" s="141"/>
      <c r="BK30" s="142"/>
      <c r="BL30" s="142"/>
      <c r="BM30" s="142"/>
      <c r="BN30" s="143"/>
      <c r="BO30" s="277"/>
      <c r="BP30" s="144"/>
      <c r="BQ30" s="272">
        <f>BQ28-BK30</f>
        <v>37484.33</v>
      </c>
      <c r="BR30" s="12"/>
      <c r="BT30" s="12"/>
      <c r="BU30" s="145">
        <v>45631</v>
      </c>
      <c r="BV30" s="141"/>
      <c r="BW30" s="142"/>
      <c r="BX30" s="142"/>
      <c r="BY30" s="142"/>
      <c r="BZ30" s="143"/>
      <c r="CA30" s="277"/>
      <c r="CB30" s="144"/>
      <c r="CC30" s="272">
        <f>CC28-BW30</f>
        <v>0</v>
      </c>
      <c r="CD30" s="12"/>
      <c r="CL30" s="39"/>
      <c r="CM30" s="40"/>
      <c r="CN30" s="40"/>
      <c r="CW30" s="39"/>
      <c r="CX30" s="40"/>
      <c r="CY30" s="40"/>
      <c r="DH30" s="39"/>
      <c r="DI30" s="40"/>
      <c r="DJ30" s="40"/>
      <c r="DS30" s="39"/>
      <c r="DT30" s="40"/>
      <c r="DU30" s="40"/>
      <c r="ED30" s="39"/>
      <c r="EE30" s="40"/>
      <c r="EF30" s="40"/>
      <c r="EO30" s="39"/>
      <c r="EP30" s="40"/>
      <c r="EQ30" s="40"/>
      <c r="EZ30" s="39"/>
      <c r="FA30" s="40"/>
      <c r="FB30" s="40"/>
      <c r="FK30" s="39"/>
      <c r="FL30" s="40"/>
      <c r="FM30" s="40"/>
    </row>
    <row r="31" spans="1:169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41"/>
      <c r="BC31" s="45"/>
      <c r="BD31" s="43"/>
      <c r="BE31" s="8"/>
      <c r="BF31" s="12"/>
      <c r="BH31" s="12"/>
      <c r="BI31" s="7"/>
      <c r="BJ31" s="8"/>
      <c r="BK31" s="8"/>
      <c r="BL31" s="8"/>
      <c r="BM31" s="8"/>
      <c r="BN31" s="41"/>
      <c r="BO31" s="278"/>
      <c r="BP31" s="43"/>
      <c r="BQ31" s="10"/>
      <c r="BR31" s="12"/>
      <c r="BT31" s="12"/>
      <c r="BU31" s="7"/>
      <c r="BV31" s="8"/>
      <c r="BW31" s="8"/>
      <c r="BX31" s="8"/>
      <c r="BY31" s="8"/>
      <c r="BZ31" s="41"/>
      <c r="CA31" s="278"/>
      <c r="CB31" s="43"/>
      <c r="CC31" s="10"/>
      <c r="CD31" s="12"/>
      <c r="CL31" s="39"/>
      <c r="CM31" s="40"/>
      <c r="CN31" s="40"/>
      <c r="CW31" s="39"/>
      <c r="CX31" s="40"/>
      <c r="CY31" s="40"/>
      <c r="DH31" s="39"/>
      <c r="DI31" s="40"/>
      <c r="DJ31" s="40"/>
      <c r="DS31" s="39"/>
      <c r="DT31" s="40"/>
      <c r="DU31" s="40"/>
      <c r="ED31" s="39"/>
      <c r="EE31" s="40"/>
      <c r="EF31" s="40"/>
      <c r="EO31" s="39"/>
      <c r="EP31" s="40"/>
      <c r="EQ31" s="40"/>
      <c r="EZ31" s="39"/>
      <c r="FA31" s="40"/>
      <c r="FB31" s="40"/>
      <c r="FK31" s="39"/>
      <c r="FL31" s="40"/>
      <c r="FM31" s="40"/>
    </row>
    <row r="32" spans="1:169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0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31461.33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0</v>
      </c>
      <c r="AI32" s="12"/>
      <c r="AK32" s="12"/>
      <c r="AL32" s="145">
        <v>45662</v>
      </c>
      <c r="AM32" s="141"/>
      <c r="AN32" s="142"/>
      <c r="AO32" s="142"/>
      <c r="AP32" s="142"/>
      <c r="AQ32" s="143"/>
      <c r="AR32" s="277"/>
      <c r="AS32" s="144"/>
      <c r="AT32" s="272">
        <f>AT30-AN32</f>
        <v>0</v>
      </c>
      <c r="AU32" s="12"/>
      <c r="AW32" s="12"/>
      <c r="AX32" s="44">
        <v>44962</v>
      </c>
      <c r="AY32" s="34"/>
      <c r="AZ32" s="35"/>
      <c r="BA32" s="35"/>
      <c r="BB32" s="21"/>
      <c r="BC32" s="19"/>
      <c r="BD32" s="36"/>
      <c r="BE32" s="37">
        <f>BE30-AZ32</f>
        <v>3011.0000000000036</v>
      </c>
      <c r="BF32" s="12"/>
      <c r="BH32" s="12"/>
      <c r="BI32" s="145">
        <v>45662</v>
      </c>
      <c r="BJ32" s="141"/>
      <c r="BK32" s="142"/>
      <c r="BL32" s="142"/>
      <c r="BM32" s="142"/>
      <c r="BN32" s="143"/>
      <c r="BO32" s="277"/>
      <c r="BP32" s="144"/>
      <c r="BQ32" s="272">
        <f>BQ30-BK32</f>
        <v>37484.33</v>
      </c>
      <c r="BR32" s="12"/>
      <c r="BT32" s="12"/>
      <c r="BU32" s="145">
        <v>45662</v>
      </c>
      <c r="BV32" s="141"/>
      <c r="BW32" s="142"/>
      <c r="BX32" s="142"/>
      <c r="BY32" s="142"/>
      <c r="BZ32" s="143"/>
      <c r="CA32" s="277"/>
      <c r="CB32" s="144"/>
      <c r="CC32" s="272">
        <f>CC30-BW32</f>
        <v>0</v>
      </c>
      <c r="CD32" s="12"/>
      <c r="CI32" s="4" t="s">
        <v>104</v>
      </c>
      <c r="CL32" s="39"/>
      <c r="CM32" s="40"/>
      <c r="CN32" s="40"/>
      <c r="CW32" s="39"/>
      <c r="CX32" s="40"/>
      <c r="CY32" s="40"/>
      <c r="DH32" s="39"/>
      <c r="DI32" s="40"/>
      <c r="DJ32" s="40"/>
      <c r="DS32" s="39"/>
      <c r="DT32" s="40"/>
      <c r="DU32" s="40"/>
      <c r="ED32" s="39"/>
      <c r="EE32" s="40"/>
      <c r="EF32" s="40"/>
      <c r="EO32" s="39"/>
      <c r="EP32" s="40"/>
      <c r="EQ32" s="40"/>
      <c r="EZ32" s="39"/>
      <c r="FA32" s="40"/>
      <c r="FB32" s="40"/>
      <c r="FK32" s="39"/>
      <c r="FL32" s="40"/>
      <c r="FM32" s="40"/>
    </row>
    <row r="33" spans="1:169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41"/>
      <c r="BC33" s="45"/>
      <c r="BD33" s="43"/>
      <c r="BE33" s="8"/>
      <c r="BF33" s="12"/>
      <c r="BH33" s="12"/>
      <c r="BI33" s="7"/>
      <c r="BJ33" s="8"/>
      <c r="BK33" s="8"/>
      <c r="BL33" s="8"/>
      <c r="BM33" s="8"/>
      <c r="BN33" s="41"/>
      <c r="BO33" s="278"/>
      <c r="BP33" s="43"/>
      <c r="BQ33" s="10"/>
      <c r="BR33" s="12"/>
      <c r="BT33" s="12"/>
      <c r="BU33" s="7"/>
      <c r="BV33" s="8"/>
      <c r="BW33" s="8"/>
      <c r="BX33" s="8"/>
      <c r="BY33" s="8"/>
      <c r="BZ33" s="41"/>
      <c r="CA33" s="278"/>
      <c r="CB33" s="43"/>
      <c r="CC33" s="10"/>
      <c r="CD33" s="12"/>
      <c r="CL33" s="39"/>
      <c r="CM33" s="40"/>
      <c r="CN33" s="40"/>
      <c r="CW33" s="39"/>
      <c r="CX33" s="40"/>
      <c r="CY33" s="40"/>
      <c r="DH33" s="39"/>
      <c r="DI33" s="40"/>
      <c r="DJ33" s="40"/>
      <c r="DS33" s="39"/>
      <c r="DT33" s="40"/>
      <c r="DU33" s="40"/>
      <c r="ED33" s="39"/>
      <c r="EE33" s="40"/>
      <c r="EF33" s="40"/>
      <c r="EO33" s="39"/>
      <c r="EP33" s="40"/>
      <c r="EQ33" s="40"/>
      <c r="EZ33" s="39"/>
      <c r="FA33" s="40"/>
      <c r="FB33" s="40"/>
      <c r="FK33" s="39"/>
      <c r="FL33" s="40"/>
      <c r="FM33" s="40"/>
    </row>
    <row r="34" spans="1:169" s="4" customFormat="1" ht="15.6" x14ac:dyDescent="0.3">
      <c r="A34" s="12"/>
      <c r="B34" s="145">
        <v>45693</v>
      </c>
      <c r="C34" s="141"/>
      <c r="D34" s="142"/>
      <c r="E34" s="142"/>
      <c r="F34" s="142"/>
      <c r="G34" s="143"/>
      <c r="H34" s="277"/>
      <c r="I34" s="144"/>
      <c r="J34" s="272">
        <f>J32-D34</f>
        <v>0</v>
      </c>
      <c r="K34" s="12"/>
      <c r="M34" s="12"/>
      <c r="N34" s="145">
        <v>45693</v>
      </c>
      <c r="O34" s="141"/>
      <c r="P34" s="142"/>
      <c r="Q34" s="142"/>
      <c r="R34" s="142"/>
      <c r="S34" s="143"/>
      <c r="T34" s="277"/>
      <c r="U34" s="144"/>
      <c r="V34" s="272">
        <f>V32-P34</f>
        <v>31461.33</v>
      </c>
      <c r="W34" s="12"/>
      <c r="Y34" s="12"/>
      <c r="Z34" s="145">
        <v>45693</v>
      </c>
      <c r="AA34" s="141"/>
      <c r="AB34" s="142"/>
      <c r="AC34" s="142"/>
      <c r="AD34" s="142"/>
      <c r="AE34" s="143"/>
      <c r="AF34" s="277"/>
      <c r="AG34" s="144"/>
      <c r="AH34" s="272">
        <f>AH32-AB34</f>
        <v>0</v>
      </c>
      <c r="AI34" s="12"/>
      <c r="AK34" s="12"/>
      <c r="AL34" s="145">
        <v>45693</v>
      </c>
      <c r="AM34" s="141"/>
      <c r="AN34" s="142"/>
      <c r="AO34" s="142"/>
      <c r="AP34" s="142"/>
      <c r="AQ34" s="143"/>
      <c r="AR34" s="277"/>
      <c r="AS34" s="144"/>
      <c r="AT34" s="272">
        <f>AT32-AN34</f>
        <v>0</v>
      </c>
      <c r="AU34" s="12"/>
      <c r="AW34" s="12"/>
      <c r="AX34" s="44">
        <v>44990</v>
      </c>
      <c r="AY34" s="34"/>
      <c r="AZ34" s="35"/>
      <c r="BA34" s="35"/>
      <c r="BB34" s="21"/>
      <c r="BC34" s="19"/>
      <c r="BD34" s="36"/>
      <c r="BE34" s="37">
        <f>BE32-AZ34</f>
        <v>3011.0000000000036</v>
      </c>
      <c r="BF34" s="12"/>
      <c r="BH34" s="12"/>
      <c r="BI34" s="145">
        <v>45693</v>
      </c>
      <c r="BJ34" s="141"/>
      <c r="BK34" s="142"/>
      <c r="BL34" s="142"/>
      <c r="BM34" s="142"/>
      <c r="BN34" s="143"/>
      <c r="BO34" s="277"/>
      <c r="BP34" s="144"/>
      <c r="BQ34" s="272">
        <f>BQ32-BK34</f>
        <v>37484.33</v>
      </c>
      <c r="BR34" s="12"/>
      <c r="BT34" s="12"/>
      <c r="BU34" s="145">
        <v>45693</v>
      </c>
      <c r="BV34" s="141"/>
      <c r="BW34" s="142"/>
      <c r="BX34" s="142"/>
      <c r="BY34" s="142"/>
      <c r="BZ34" s="143"/>
      <c r="CA34" s="277"/>
      <c r="CB34" s="144"/>
      <c r="CC34" s="272">
        <f>CC32-BW34</f>
        <v>0</v>
      </c>
      <c r="CD34" s="12"/>
      <c r="CL34" s="39"/>
      <c r="CM34" s="40"/>
      <c r="CN34" s="40"/>
      <c r="CW34" s="39"/>
      <c r="CX34" s="40"/>
      <c r="CY34" s="40"/>
      <c r="DH34" s="39"/>
      <c r="DI34" s="40"/>
      <c r="DJ34" s="40"/>
      <c r="DS34" s="39"/>
      <c r="DT34" s="40"/>
      <c r="DU34" s="40"/>
      <c r="ED34" s="39"/>
      <c r="EE34" s="40"/>
      <c r="EF34" s="40"/>
      <c r="EO34" s="39"/>
      <c r="EP34" s="40"/>
      <c r="EQ34" s="40"/>
      <c r="EZ34" s="39"/>
      <c r="FA34" s="40"/>
      <c r="FB34" s="40"/>
      <c r="FK34" s="39"/>
      <c r="FL34" s="40"/>
      <c r="FM34" s="40"/>
    </row>
    <row r="35" spans="1:169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41"/>
      <c r="BC35" s="45"/>
      <c r="BD35" s="43"/>
      <c r="BE35" s="8"/>
      <c r="BF35" s="12"/>
      <c r="BH35" s="12"/>
      <c r="BI35" s="7"/>
      <c r="BJ35" s="8"/>
      <c r="BK35" s="8"/>
      <c r="BL35" s="8"/>
      <c r="BM35" s="8"/>
      <c r="BN35" s="41"/>
      <c r="BO35" s="278"/>
      <c r="BP35" s="43"/>
      <c r="BQ35" s="10"/>
      <c r="BR35" s="12"/>
      <c r="BT35" s="12"/>
      <c r="BU35" s="7"/>
      <c r="BV35" s="8"/>
      <c r="BW35" s="8"/>
      <c r="BX35" s="8"/>
      <c r="BY35" s="8"/>
      <c r="BZ35" s="41"/>
      <c r="CA35" s="278"/>
      <c r="CB35" s="43"/>
      <c r="CC35" s="10"/>
      <c r="CD35" s="12"/>
      <c r="CL35" s="39"/>
      <c r="CM35" s="40"/>
      <c r="CN35" s="40"/>
      <c r="CW35" s="39"/>
      <c r="CX35" s="40"/>
      <c r="CY35" s="40"/>
      <c r="DH35" s="39"/>
      <c r="DI35" s="40"/>
      <c r="DJ35" s="40"/>
      <c r="DS35" s="39"/>
      <c r="DT35" s="40"/>
      <c r="DU35" s="40"/>
      <c r="ED35" s="39"/>
      <c r="EE35" s="40"/>
      <c r="EF35" s="40"/>
      <c r="EO35" s="39"/>
      <c r="EP35" s="40"/>
      <c r="EQ35" s="40"/>
      <c r="EZ35" s="39"/>
      <c r="FA35" s="40"/>
      <c r="FB35" s="40"/>
      <c r="FK35" s="39"/>
      <c r="FL35" s="40"/>
      <c r="FM35" s="40"/>
    </row>
    <row r="36" spans="1:169" s="4" customFormat="1" ht="15.6" x14ac:dyDescent="0.3">
      <c r="A36" s="12"/>
      <c r="B36" s="145">
        <v>45721</v>
      </c>
      <c r="C36" s="141"/>
      <c r="D36" s="142"/>
      <c r="E36" s="142"/>
      <c r="F36" s="142"/>
      <c r="G36" s="143"/>
      <c r="H36" s="277"/>
      <c r="I36" s="144"/>
      <c r="J36" s="272">
        <f>J34-D36</f>
        <v>0</v>
      </c>
      <c r="K36" s="12"/>
      <c r="M36" s="12"/>
      <c r="N36" s="145">
        <v>45721</v>
      </c>
      <c r="O36" s="141"/>
      <c r="P36" s="142"/>
      <c r="Q36" s="142"/>
      <c r="R36" s="142"/>
      <c r="S36" s="143"/>
      <c r="T36" s="277"/>
      <c r="U36" s="144"/>
      <c r="V36" s="272">
        <f>V34-P36</f>
        <v>31461.33</v>
      </c>
      <c r="W36" s="12"/>
      <c r="Y36" s="12"/>
      <c r="Z36" s="145">
        <v>45721</v>
      </c>
      <c r="AA36" s="141"/>
      <c r="AB36" s="142"/>
      <c r="AC36" s="142"/>
      <c r="AD36" s="142"/>
      <c r="AE36" s="143"/>
      <c r="AF36" s="277"/>
      <c r="AG36" s="144"/>
      <c r="AH36" s="272">
        <f>AH34-AB36</f>
        <v>0</v>
      </c>
      <c r="AI36" s="12"/>
      <c r="AK36" s="12"/>
      <c r="AL36" s="145">
        <v>45721</v>
      </c>
      <c r="AM36" s="141"/>
      <c r="AN36" s="142"/>
      <c r="AO36" s="142"/>
      <c r="AP36" s="142"/>
      <c r="AQ36" s="143"/>
      <c r="AR36" s="277"/>
      <c r="AS36" s="144"/>
      <c r="AT36" s="272">
        <f>AT34-AN36</f>
        <v>0</v>
      </c>
      <c r="AU36" s="12"/>
      <c r="AW36" s="12"/>
      <c r="AX36" s="44">
        <v>45021</v>
      </c>
      <c r="AY36" s="34"/>
      <c r="AZ36" s="35"/>
      <c r="BA36" s="35"/>
      <c r="BB36" s="21"/>
      <c r="BC36" s="19"/>
      <c r="BD36" s="36"/>
      <c r="BE36" s="37">
        <f>BE34-AZ36</f>
        <v>3011.0000000000036</v>
      </c>
      <c r="BF36" s="12"/>
      <c r="BH36" s="12"/>
      <c r="BI36" s="145">
        <v>45721</v>
      </c>
      <c r="BJ36" s="141"/>
      <c r="BK36" s="142"/>
      <c r="BL36" s="142"/>
      <c r="BM36" s="142"/>
      <c r="BN36" s="143"/>
      <c r="BO36" s="277"/>
      <c r="BP36" s="144"/>
      <c r="BQ36" s="272">
        <f>BQ34-BK36</f>
        <v>37484.33</v>
      </c>
      <c r="BR36" s="12"/>
      <c r="BT36" s="12"/>
      <c r="BU36" s="145">
        <v>45721</v>
      </c>
      <c r="BV36" s="141"/>
      <c r="BW36" s="142"/>
      <c r="BX36" s="142"/>
      <c r="BY36" s="142"/>
      <c r="BZ36" s="143"/>
      <c r="CA36" s="277"/>
      <c r="CB36" s="144"/>
      <c r="CC36" s="272">
        <f>CC34-BW36</f>
        <v>0</v>
      </c>
      <c r="CD36" s="12"/>
      <c r="CF36" s="40"/>
      <c r="CG36" s="40"/>
      <c r="CH36" s="40"/>
      <c r="CP36" s="39"/>
      <c r="CQ36" s="40"/>
      <c r="CR36" s="40"/>
      <c r="DA36" s="39"/>
      <c r="DB36" s="40"/>
      <c r="DC36" s="40"/>
      <c r="DL36" s="39"/>
      <c r="DM36" s="40"/>
      <c r="DN36" s="40"/>
      <c r="DW36" s="39"/>
      <c r="DX36" s="40"/>
      <c r="DY36" s="40"/>
    </row>
    <row r="37" spans="1:169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41"/>
      <c r="BC37" s="45"/>
      <c r="BD37" s="43"/>
      <c r="BE37" s="8"/>
      <c r="BF37" s="12"/>
      <c r="BH37" s="12"/>
      <c r="BI37" s="7"/>
      <c r="BJ37" s="8"/>
      <c r="BK37" s="8"/>
      <c r="BL37" s="8"/>
      <c r="BM37" s="8"/>
      <c r="BN37" s="41"/>
      <c r="BO37" s="278"/>
      <c r="BP37" s="43"/>
      <c r="BQ37" s="10"/>
      <c r="BR37" s="12"/>
      <c r="BT37" s="12"/>
      <c r="BU37" s="7"/>
      <c r="BV37" s="8"/>
      <c r="BW37" s="8"/>
      <c r="BX37" s="8"/>
      <c r="BY37" s="8"/>
      <c r="BZ37" s="41"/>
      <c r="CA37" s="278"/>
      <c r="CB37" s="43"/>
      <c r="CC37" s="10"/>
      <c r="CD37" s="12"/>
      <c r="CF37" s="40"/>
      <c r="CG37" s="40"/>
      <c r="CH37" s="40"/>
      <c r="CP37" s="39"/>
      <c r="CQ37" s="40"/>
      <c r="CR37" s="40"/>
      <c r="DA37" s="39"/>
      <c r="DB37" s="40"/>
      <c r="DC37" s="40"/>
      <c r="DL37" s="39"/>
      <c r="DM37" s="40"/>
      <c r="DN37" s="40"/>
      <c r="DW37" s="39"/>
      <c r="DX37" s="40"/>
      <c r="DY37" s="40"/>
    </row>
    <row r="38" spans="1:169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0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31461.33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0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0</v>
      </c>
      <c r="AU38" s="12"/>
      <c r="AW38" s="12"/>
      <c r="AX38" s="44">
        <v>45051</v>
      </c>
      <c r="AY38" s="34"/>
      <c r="AZ38" s="35"/>
      <c r="BA38" s="35"/>
      <c r="BB38" s="21"/>
      <c r="BC38" s="19"/>
      <c r="BD38" s="36"/>
      <c r="BE38" s="37">
        <f>BE36-AZ38</f>
        <v>3011.0000000000036</v>
      </c>
      <c r="BF38" s="12"/>
      <c r="BH38" s="12"/>
      <c r="BI38" s="145">
        <v>45752</v>
      </c>
      <c r="BJ38" s="141"/>
      <c r="BK38" s="142"/>
      <c r="BL38" s="142"/>
      <c r="BM38" s="142"/>
      <c r="BN38" s="143"/>
      <c r="BO38" s="277"/>
      <c r="BP38" s="144"/>
      <c r="BQ38" s="272">
        <f>BQ36-BK38</f>
        <v>37484.33</v>
      </c>
      <c r="BR38" s="12"/>
      <c r="BT38" s="12"/>
      <c r="BU38" s="145">
        <v>45752</v>
      </c>
      <c r="BV38" s="141"/>
      <c r="BW38" s="142"/>
      <c r="BX38" s="142"/>
      <c r="BY38" s="142"/>
      <c r="BZ38" s="143"/>
      <c r="CA38" s="277"/>
      <c r="CB38" s="144"/>
      <c r="CC38" s="272">
        <f>CC36-BW38</f>
        <v>0</v>
      </c>
      <c r="CD38" s="12"/>
      <c r="CF38" s="40"/>
      <c r="CG38" s="40"/>
      <c r="CH38" s="40"/>
      <c r="CP38" s="39"/>
      <c r="CQ38" s="40"/>
      <c r="CR38" s="40"/>
      <c r="DA38" s="39"/>
      <c r="DB38" s="40"/>
      <c r="DC38" s="40"/>
      <c r="DL38" s="39"/>
      <c r="DM38" s="40"/>
      <c r="DN38" s="40"/>
      <c r="DW38" s="39"/>
      <c r="DX38" s="40"/>
      <c r="DY38" s="40"/>
    </row>
    <row r="39" spans="1:169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41"/>
      <c r="BC39" s="45"/>
      <c r="BD39" s="43"/>
      <c r="BE39" s="8"/>
      <c r="BF39" s="12"/>
      <c r="BH39" s="12"/>
      <c r="BI39" s="7"/>
      <c r="BJ39" s="8"/>
      <c r="BK39" s="8"/>
      <c r="BL39" s="8"/>
      <c r="BM39" s="8"/>
      <c r="BN39" s="41"/>
      <c r="BO39" s="278"/>
      <c r="BP39" s="43"/>
      <c r="BQ39" s="10"/>
      <c r="BR39" s="12"/>
      <c r="BT39" s="12"/>
      <c r="BU39" s="7"/>
      <c r="BV39" s="8"/>
      <c r="BW39" s="8"/>
      <c r="BX39" s="8"/>
      <c r="BY39" s="8"/>
      <c r="BZ39" s="41"/>
      <c r="CA39" s="278"/>
      <c r="CB39" s="43"/>
      <c r="CC39" s="10"/>
      <c r="CD39" s="12"/>
      <c r="CL39" s="39"/>
      <c r="CM39" s="40"/>
      <c r="CN39" s="40"/>
    </row>
    <row r="40" spans="1:169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0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31461.33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0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0</v>
      </c>
      <c r="AU40" s="12"/>
      <c r="AW40" s="12"/>
      <c r="AX40" s="44" t="s">
        <v>22</v>
      </c>
      <c r="AY40" s="123"/>
      <c r="AZ40" s="124"/>
      <c r="BA40" s="124"/>
      <c r="BB40" s="21"/>
      <c r="BC40" s="19"/>
      <c r="BD40" s="36"/>
      <c r="BE40" s="125">
        <f>BE36-AZ40</f>
        <v>3011.0000000000036</v>
      </c>
      <c r="BF40" s="12"/>
      <c r="BH40" s="12"/>
      <c r="BI40" s="145"/>
      <c r="BJ40" s="146"/>
      <c r="BK40" s="147"/>
      <c r="BL40" s="792"/>
      <c r="BM40" s="792"/>
      <c r="BN40" s="143"/>
      <c r="BO40" s="277"/>
      <c r="BP40" s="144"/>
      <c r="BQ40" s="272">
        <f>BQ38-BK40</f>
        <v>37484.33</v>
      </c>
      <c r="BR40" s="12"/>
      <c r="BT40" s="12"/>
      <c r="BU40" s="145"/>
      <c r="BV40" s="146"/>
      <c r="BW40" s="147"/>
      <c r="BX40" s="792"/>
      <c r="BY40" s="792"/>
      <c r="BZ40" s="143"/>
      <c r="CA40" s="277"/>
      <c r="CB40" s="144"/>
      <c r="CC40" s="272">
        <f>CC38-BW40</f>
        <v>0</v>
      </c>
      <c r="CD40" s="12"/>
      <c r="CL40" s="39"/>
      <c r="CM40" s="40"/>
      <c r="CN40" s="40"/>
    </row>
    <row r="41" spans="1:169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41"/>
      <c r="BC41" s="45"/>
      <c r="BD41" s="43"/>
      <c r="BE41" s="8"/>
      <c r="BF41" s="12"/>
      <c r="BH41" s="12"/>
      <c r="BI41" s="7"/>
      <c r="BJ41" s="8"/>
      <c r="BK41" s="8"/>
      <c r="BL41" s="8"/>
      <c r="BM41" s="8"/>
      <c r="BN41" s="41"/>
      <c r="BO41" s="278"/>
      <c r="BP41" s="43"/>
      <c r="BQ41" s="10"/>
      <c r="BR41" s="12"/>
      <c r="BT41" s="12"/>
      <c r="BU41" s="7"/>
      <c r="BV41" s="8"/>
      <c r="BW41" s="8"/>
      <c r="BX41" s="8"/>
      <c r="BY41" s="8"/>
      <c r="BZ41" s="41"/>
      <c r="CA41" s="278"/>
      <c r="CB41" s="43"/>
      <c r="CC41" s="10"/>
      <c r="CD41" s="12"/>
      <c r="CL41" s="39"/>
      <c r="CM41" s="40"/>
      <c r="CN41" s="40"/>
    </row>
    <row r="42" spans="1:169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21"/>
      <c r="BC42" s="19"/>
      <c r="BD42" s="36"/>
      <c r="BE42" s="37">
        <f>BE38-AZ42</f>
        <v>3011.0000000000036</v>
      </c>
      <c r="BF42" s="12"/>
      <c r="BH42" s="12"/>
      <c r="BI42" s="47" t="s">
        <v>22</v>
      </c>
      <c r="BJ42" s="34"/>
      <c r="BK42" s="35"/>
      <c r="BL42" s="35"/>
      <c r="BM42" s="35"/>
      <c r="BN42" s="21"/>
      <c r="BO42" s="280"/>
      <c r="BP42" s="36"/>
      <c r="BQ42" s="36"/>
      <c r="BR42" s="12"/>
      <c r="BT42" s="12"/>
      <c r="BU42" s="47" t="s">
        <v>22</v>
      </c>
      <c r="BV42" s="34"/>
      <c r="BW42" s="35"/>
      <c r="BX42" s="35"/>
      <c r="BY42" s="35"/>
      <c r="BZ42" s="21"/>
      <c r="CA42" s="280"/>
      <c r="CB42" s="36"/>
      <c r="CC42" s="36"/>
      <c r="CD42" s="12"/>
      <c r="CL42" s="39"/>
      <c r="CM42" s="40"/>
      <c r="CN42" s="40"/>
    </row>
    <row r="43" spans="1:169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41"/>
      <c r="BC43" s="45"/>
      <c r="BD43" s="43"/>
      <c r="BE43" s="8"/>
      <c r="BF43" s="12"/>
      <c r="BH43" s="12"/>
      <c r="BI43" s="7"/>
      <c r="BJ43" s="8"/>
      <c r="BK43" s="8"/>
      <c r="BL43" s="8"/>
      <c r="BM43" s="8"/>
      <c r="BN43" s="41"/>
      <c r="BO43" s="278"/>
      <c r="BP43" s="43"/>
      <c r="BQ43" s="10"/>
      <c r="BR43" s="12"/>
      <c r="BT43" s="12"/>
      <c r="BU43" s="7"/>
      <c r="BV43" s="8"/>
      <c r="BW43" s="8"/>
      <c r="BX43" s="8"/>
      <c r="BY43" s="8"/>
      <c r="BZ43" s="41"/>
      <c r="CA43" s="278"/>
      <c r="CB43" s="43"/>
      <c r="CC43" s="10"/>
      <c r="CD43" s="12"/>
      <c r="CL43" s="39"/>
      <c r="CM43" s="40"/>
      <c r="CN43" s="40"/>
    </row>
    <row r="44" spans="1:169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0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31461.33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0</v>
      </c>
      <c r="AI44" s="12"/>
      <c r="AK44" s="12"/>
      <c r="AL44" s="145" t="s">
        <v>78</v>
      </c>
      <c r="AM44" s="141"/>
      <c r="AN44" s="142"/>
      <c r="AO44" s="142"/>
      <c r="AP44" s="142"/>
      <c r="AQ44" s="143"/>
      <c r="AR44" s="277"/>
      <c r="AS44" s="144"/>
      <c r="AT44" s="272">
        <f>AT40-AN44</f>
        <v>0</v>
      </c>
      <c r="AU44" s="12"/>
      <c r="AW44" s="12"/>
      <c r="AX44" s="44" t="s">
        <v>74</v>
      </c>
      <c r="AY44" s="34"/>
      <c r="AZ44" s="35"/>
      <c r="BA44" s="35"/>
      <c r="BB44" s="21"/>
      <c r="BC44" s="19"/>
      <c r="BD44" s="36"/>
      <c r="BE44" s="37">
        <f>BE42-AZ44</f>
        <v>3011.0000000000036</v>
      </c>
      <c r="BF44" s="12"/>
      <c r="BH44" s="12"/>
      <c r="BI44" s="145" t="s">
        <v>78</v>
      </c>
      <c r="BJ44" s="141"/>
      <c r="BK44" s="142"/>
      <c r="BL44" s="142"/>
      <c r="BM44" s="142"/>
      <c r="BN44" s="143"/>
      <c r="BO44" s="277"/>
      <c r="BP44" s="144"/>
      <c r="BQ44" s="272">
        <f>BQ40-BK44</f>
        <v>37484.33</v>
      </c>
      <c r="BR44" s="12"/>
      <c r="BT44" s="12"/>
      <c r="BU44" s="145" t="s">
        <v>78</v>
      </c>
      <c r="BV44" s="141"/>
      <c r="BW44" s="142"/>
      <c r="BX44" s="142"/>
      <c r="BY44" s="142"/>
      <c r="BZ44" s="143"/>
      <c r="CA44" s="277"/>
      <c r="CB44" s="144"/>
      <c r="CC44" s="272">
        <f>CC40-BW44</f>
        <v>0</v>
      </c>
      <c r="CD44" s="12"/>
      <c r="CL44" s="39"/>
      <c r="CM44" s="40"/>
      <c r="CN44" s="40"/>
    </row>
    <row r="45" spans="1:169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41"/>
      <c r="BC45" s="45"/>
      <c r="BD45" s="43"/>
      <c r="BE45" s="8"/>
      <c r="BF45" s="12"/>
      <c r="BH45" s="12"/>
      <c r="BI45" s="7"/>
      <c r="BJ45" s="8"/>
      <c r="BK45" s="8"/>
      <c r="BL45" s="8"/>
      <c r="BM45" s="8"/>
      <c r="BN45" s="41"/>
      <c r="BO45" s="278"/>
      <c r="BP45" s="43"/>
      <c r="BQ45" s="10"/>
      <c r="BR45" s="12"/>
      <c r="BT45" s="12"/>
      <c r="BU45" s="7"/>
      <c r="BV45" s="8"/>
      <c r="BW45" s="8"/>
      <c r="BX45" s="8"/>
      <c r="BY45" s="8"/>
      <c r="BZ45" s="41"/>
      <c r="CA45" s="278"/>
      <c r="CB45" s="43"/>
      <c r="CC45" s="10"/>
      <c r="CD45" s="12"/>
    </row>
    <row r="46" spans="1:169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0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31461.33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0</v>
      </c>
      <c r="AI46" s="12"/>
      <c r="AK46" s="12"/>
      <c r="AL46" s="145" t="s">
        <v>74</v>
      </c>
      <c r="AM46" s="141"/>
      <c r="AN46" s="142"/>
      <c r="AO46" s="142"/>
      <c r="AP46" s="142"/>
      <c r="AQ46" s="143"/>
      <c r="AR46" s="277"/>
      <c r="AS46" s="144"/>
      <c r="AT46" s="272">
        <f>AT44-AN46</f>
        <v>0</v>
      </c>
      <c r="AU46" s="12"/>
      <c r="AW46" s="12"/>
      <c r="AX46" s="44"/>
      <c r="AY46" s="34"/>
      <c r="AZ46" s="35"/>
      <c r="BA46" s="35"/>
      <c r="BB46" s="48"/>
      <c r="BC46" s="19"/>
      <c r="BD46" s="36"/>
      <c r="BE46" s="37">
        <f>BE44-AZ46</f>
        <v>3011.0000000000036</v>
      </c>
      <c r="BF46" s="12"/>
      <c r="BH46" s="12"/>
      <c r="BI46" s="145" t="s">
        <v>74</v>
      </c>
      <c r="BJ46" s="141"/>
      <c r="BK46" s="142"/>
      <c r="BL46" s="142"/>
      <c r="BM46" s="142"/>
      <c r="BN46" s="143"/>
      <c r="BO46" s="277"/>
      <c r="BP46" s="144"/>
      <c r="BQ46" s="272">
        <f>BQ44-BK46</f>
        <v>37484.33</v>
      </c>
      <c r="BR46" s="12"/>
      <c r="BT46" s="12"/>
      <c r="BU46" s="145" t="s">
        <v>74</v>
      </c>
      <c r="BV46" s="141"/>
      <c r="BW46" s="142"/>
      <c r="BX46" s="142"/>
      <c r="BY46" s="142"/>
      <c r="BZ46" s="143"/>
      <c r="CA46" s="277"/>
      <c r="CB46" s="144"/>
      <c r="CC46" s="272">
        <f>CC44-BW46</f>
        <v>0</v>
      </c>
      <c r="CD46" s="12"/>
    </row>
    <row r="47" spans="1:169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41"/>
      <c r="BC47" s="45"/>
      <c r="BD47" s="43"/>
      <c r="BE47" s="8"/>
      <c r="BF47" s="12"/>
      <c r="BH47" s="12"/>
      <c r="BI47" s="7"/>
      <c r="BJ47" s="8"/>
      <c r="BK47" s="8"/>
      <c r="BL47" s="8"/>
      <c r="BM47" s="8"/>
      <c r="BN47" s="41"/>
      <c r="BO47" s="278"/>
      <c r="BP47" s="43"/>
      <c r="BQ47" s="10"/>
      <c r="BR47" s="12"/>
      <c r="BT47" s="12"/>
      <c r="BU47" s="7"/>
      <c r="BV47" s="8"/>
      <c r="BW47" s="8"/>
      <c r="BX47" s="8"/>
      <c r="BY47" s="8"/>
      <c r="BZ47" s="41"/>
      <c r="CA47" s="278"/>
      <c r="CB47" s="43"/>
      <c r="CC47" s="10"/>
      <c r="CD47" s="12"/>
    </row>
    <row r="48" spans="1:169" s="4" customFormat="1" ht="15.6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0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31461.33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0</v>
      </c>
      <c r="AI48" s="12"/>
      <c r="AK48" s="12"/>
      <c r="AL48" s="145"/>
      <c r="AM48" s="141"/>
      <c r="AN48" s="142"/>
      <c r="AO48" s="142"/>
      <c r="AP48" s="142"/>
      <c r="AQ48" s="143"/>
      <c r="AR48" s="277"/>
      <c r="AS48" s="144"/>
      <c r="AT48" s="272">
        <f>AT46-AN48</f>
        <v>0</v>
      </c>
      <c r="AU48" s="12"/>
      <c r="AW48" s="12"/>
      <c r="AX48" s="44" t="s">
        <v>105</v>
      </c>
      <c r="AY48" s="34"/>
      <c r="AZ48" s="35"/>
      <c r="BA48" s="35"/>
      <c r="BB48" s="48"/>
      <c r="BC48" s="19"/>
      <c r="BD48" s="36"/>
      <c r="BE48" s="37"/>
      <c r="BF48" s="12"/>
      <c r="BH48" s="12"/>
      <c r="BI48" s="145"/>
      <c r="BJ48" s="141"/>
      <c r="BK48" s="142"/>
      <c r="BL48" s="142"/>
      <c r="BM48" s="142"/>
      <c r="BN48" s="143"/>
      <c r="BO48" s="277"/>
      <c r="BP48" s="144"/>
      <c r="BQ48" s="272">
        <f>BQ46-BK48</f>
        <v>37484.33</v>
      </c>
      <c r="BR48" s="12"/>
      <c r="BT48" s="12"/>
      <c r="BU48" s="145"/>
      <c r="BV48" s="141"/>
      <c r="BW48" s="142"/>
      <c r="BX48" s="142"/>
      <c r="BY48" s="142"/>
      <c r="BZ48" s="143"/>
      <c r="CA48" s="277"/>
      <c r="CB48" s="144"/>
      <c r="CC48" s="272">
        <f>CC46-BW48</f>
        <v>0</v>
      </c>
      <c r="CD48" s="12"/>
    </row>
    <row r="49" spans="1:262" s="4" customFormat="1" ht="3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41"/>
      <c r="BC49" s="45"/>
      <c r="BD49" s="43"/>
      <c r="BE49" s="8"/>
      <c r="BF49" s="12"/>
      <c r="BH49" s="12"/>
      <c r="BI49" s="7"/>
      <c r="BJ49" s="8"/>
      <c r="BK49" s="8"/>
      <c r="BL49" s="8"/>
      <c r="BM49" s="8"/>
      <c r="BN49" s="41"/>
      <c r="BO49" s="278"/>
      <c r="BP49" s="43"/>
      <c r="BQ49" s="10"/>
      <c r="BR49" s="12"/>
      <c r="BT49" s="12"/>
      <c r="BU49" s="7"/>
      <c r="BV49" s="8"/>
      <c r="BW49" s="8"/>
      <c r="BX49" s="8"/>
      <c r="BY49" s="8"/>
      <c r="BZ49" s="41"/>
      <c r="CA49" s="278"/>
      <c r="CB49" s="43"/>
      <c r="CC49" s="10"/>
      <c r="CD49" s="12"/>
    </row>
    <row r="50" spans="1:262" s="4" customFormat="1" ht="15.6" customHeight="1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0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31461.33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0</v>
      </c>
      <c r="AI50" s="12"/>
      <c r="AK50" s="12"/>
      <c r="AL50" s="145"/>
      <c r="AM50" s="141"/>
      <c r="AN50" s="142"/>
      <c r="AO50" s="142"/>
      <c r="AP50" s="142"/>
      <c r="AQ50" s="143"/>
      <c r="AR50" s="277"/>
      <c r="AS50" s="144"/>
      <c r="AT50" s="272">
        <f>AT48-AN50</f>
        <v>0</v>
      </c>
      <c r="AU50" s="12"/>
      <c r="AW50" s="12"/>
      <c r="AX50" s="44"/>
      <c r="AY50" s="34"/>
      <c r="AZ50" s="35"/>
      <c r="BA50" s="35"/>
      <c r="BB50" s="48"/>
      <c r="BC50" s="19"/>
      <c r="BD50" s="36"/>
      <c r="BE50" s="37"/>
      <c r="BF50" s="12"/>
      <c r="BH50" s="12"/>
      <c r="BI50" s="145"/>
      <c r="BJ50" s="141"/>
      <c r="BK50" s="142"/>
      <c r="BL50" s="142"/>
      <c r="BM50" s="142"/>
      <c r="BN50" s="143"/>
      <c r="BO50" s="277"/>
      <c r="BP50" s="144"/>
      <c r="BQ50" s="272">
        <f>BQ48-BK50</f>
        <v>37484.33</v>
      </c>
      <c r="BR50" s="12"/>
      <c r="BT50" s="12"/>
      <c r="BU50" s="145"/>
      <c r="BV50" s="141"/>
      <c r="BW50" s="142"/>
      <c r="BX50" s="142"/>
      <c r="BY50" s="142"/>
      <c r="BZ50" s="143"/>
      <c r="CA50" s="277"/>
      <c r="CB50" s="144"/>
      <c r="CC50" s="272">
        <f>CC48-BW50</f>
        <v>0</v>
      </c>
      <c r="CD50" s="12"/>
    </row>
    <row r="51" spans="1:262" s="4" customFormat="1" ht="3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41"/>
      <c r="BC51" s="45"/>
      <c r="BD51" s="43"/>
      <c r="BE51" s="8"/>
      <c r="BF51" s="12"/>
      <c r="BH51" s="12"/>
      <c r="BI51" s="7"/>
      <c r="BJ51" s="8"/>
      <c r="BK51" s="8"/>
      <c r="BL51" s="8"/>
      <c r="BM51" s="8"/>
      <c r="BN51" s="41"/>
      <c r="BO51" s="278"/>
      <c r="BP51" s="43"/>
      <c r="BQ51" s="10"/>
      <c r="BR51" s="12"/>
      <c r="BT51" s="12"/>
      <c r="BU51" s="7"/>
      <c r="BV51" s="8"/>
      <c r="BW51" s="8"/>
      <c r="BX51" s="8"/>
      <c r="BY51" s="8"/>
      <c r="BZ51" s="41"/>
      <c r="CA51" s="278"/>
      <c r="CB51" s="43"/>
      <c r="CC51" s="10"/>
      <c r="CD51" s="12"/>
    </row>
    <row r="52" spans="1:262" s="4" customFormat="1" ht="15.6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0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31461.33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0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0</v>
      </c>
      <c r="AU52" s="12"/>
      <c r="AW52" s="12"/>
      <c r="AX52" s="44"/>
      <c r="AY52" s="34"/>
      <c r="AZ52" s="35"/>
      <c r="BA52" s="35"/>
      <c r="BB52" s="48"/>
      <c r="BC52" s="19"/>
      <c r="BD52" s="36"/>
      <c r="BE52" s="37"/>
      <c r="BF52" s="12"/>
      <c r="BH52" s="12"/>
      <c r="BI52" s="145"/>
      <c r="BJ52" s="141"/>
      <c r="BK52" s="142"/>
      <c r="BL52" s="142"/>
      <c r="BM52" s="142"/>
      <c r="BN52" s="143"/>
      <c r="BO52" s="277"/>
      <c r="BP52" s="144"/>
      <c r="BQ52" s="272">
        <f>BQ50-BK52</f>
        <v>37484.33</v>
      </c>
      <c r="BR52" s="12"/>
      <c r="BT52" s="12"/>
      <c r="BU52" s="145"/>
      <c r="BV52" s="141"/>
      <c r="BW52" s="142"/>
      <c r="BX52" s="142"/>
      <c r="BY52" s="142"/>
      <c r="BZ52" s="143"/>
      <c r="CA52" s="277"/>
      <c r="CB52" s="144"/>
      <c r="CC52" s="272">
        <f>CC50-BW52</f>
        <v>0</v>
      </c>
      <c r="CD52" s="12"/>
    </row>
    <row r="53" spans="1:262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12"/>
      <c r="BC53" s="12"/>
      <c r="BD53" s="49"/>
      <c r="BE53" s="49"/>
      <c r="BF53" s="12"/>
      <c r="BH53" s="12"/>
      <c r="BI53" s="12"/>
      <c r="BJ53" s="49"/>
      <c r="BK53" s="49"/>
      <c r="BL53" s="49"/>
      <c r="BM53" s="49"/>
      <c r="BN53" s="12"/>
      <c r="BO53" s="12"/>
      <c r="BP53" s="49"/>
      <c r="BQ53" s="49"/>
      <c r="BR53" s="12"/>
      <c r="BT53" s="12"/>
      <c r="BU53" s="12"/>
      <c r="BV53" s="49"/>
      <c r="BW53" s="49"/>
      <c r="BX53" s="49"/>
      <c r="BY53" s="49"/>
      <c r="BZ53" s="12"/>
      <c r="CA53" s="12"/>
      <c r="CB53" s="49"/>
      <c r="CC53" s="49"/>
      <c r="CD53" s="12"/>
    </row>
    <row r="54" spans="1:262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X54" s="51"/>
      <c r="AY54" s="51"/>
      <c r="AZ54" s="51"/>
      <c r="BA54" s="51"/>
      <c r="BD54" s="51"/>
      <c r="BE54" s="51"/>
      <c r="BG54" s="4"/>
      <c r="BH54" s="50" t="s">
        <v>530</v>
      </c>
      <c r="BJ54" s="51"/>
      <c r="BK54" s="51"/>
      <c r="BL54" s="51"/>
      <c r="BM54" s="51"/>
      <c r="BP54" s="51"/>
      <c r="BQ54" s="51"/>
      <c r="BS54" s="4"/>
      <c r="BT54" s="50" t="s">
        <v>530</v>
      </c>
      <c r="BV54" s="51"/>
      <c r="BW54" s="51"/>
      <c r="BX54" s="51"/>
      <c r="BY54" s="51"/>
      <c r="CB54" s="51"/>
      <c r="CC54" s="51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</row>
    <row r="55" spans="1:262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X55" s="309" t="s">
        <v>371</v>
      </c>
      <c r="AY55" s="309"/>
      <c r="AZ55" s="309"/>
      <c r="BA55" s="309"/>
      <c r="BD55" s="309"/>
      <c r="BG55" s="342"/>
      <c r="BJ55" s="309" t="s">
        <v>371</v>
      </c>
      <c r="BK55" s="309"/>
      <c r="BL55" s="309"/>
      <c r="BM55" s="309"/>
      <c r="BP55" s="309"/>
      <c r="BS55" s="342"/>
      <c r="BV55" s="309" t="s">
        <v>371</v>
      </c>
      <c r="BW55" s="309"/>
      <c r="BX55" s="309"/>
      <c r="BY55" s="309"/>
      <c r="CB55" s="309"/>
      <c r="CE55" s="342"/>
      <c r="CF55" s="342"/>
      <c r="CG55" s="342"/>
      <c r="CH55" s="342"/>
      <c r="CI55" s="342"/>
      <c r="CJ55" s="342"/>
      <c r="CK55" s="342"/>
      <c r="CL55" s="342"/>
      <c r="CM55" s="342"/>
      <c r="CN55" s="342"/>
      <c r="CO55" s="342"/>
      <c r="CP55" s="342"/>
      <c r="CQ55" s="342"/>
      <c r="CR55" s="342"/>
      <c r="CS55" s="342"/>
      <c r="CT55" s="342"/>
      <c r="CU55" s="342"/>
      <c r="CV55" s="342"/>
      <c r="CW55" s="342"/>
      <c r="CX55" s="342"/>
      <c r="CY55" s="342"/>
      <c r="CZ55" s="342"/>
      <c r="DA55" s="342"/>
      <c r="DB55" s="342"/>
      <c r="DC55" s="342"/>
      <c r="DD55" s="342"/>
      <c r="DE55" s="342"/>
      <c r="DF55" s="342"/>
      <c r="DG55" s="342"/>
      <c r="DH55" s="342"/>
      <c r="DI55" s="342"/>
      <c r="DJ55" s="342"/>
      <c r="DK55" s="342"/>
      <c r="DL55" s="342"/>
      <c r="DM55" s="342"/>
      <c r="DN55" s="342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  <c r="EL55" s="342"/>
      <c r="EM55" s="342"/>
      <c r="EN55" s="342"/>
      <c r="EO55" s="342"/>
      <c r="EP55" s="342"/>
      <c r="EQ55" s="342"/>
      <c r="ER55" s="342"/>
      <c r="ES55" s="342"/>
      <c r="ET55" s="342"/>
      <c r="EU55" s="342"/>
      <c r="EV55" s="342"/>
      <c r="EW55" s="342"/>
      <c r="EX55" s="342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  <c r="FW55" s="342"/>
      <c r="FX55" s="342"/>
      <c r="FY55" s="342"/>
      <c r="FZ55" s="342"/>
      <c r="GA55" s="342"/>
      <c r="GB55" s="342"/>
      <c r="GC55" s="342"/>
      <c r="GD55" s="342"/>
      <c r="GE55" s="342"/>
      <c r="GF55" s="342"/>
      <c r="GG55" s="342"/>
      <c r="GH55" s="342"/>
      <c r="GI55" s="342"/>
      <c r="GJ55" s="342"/>
      <c r="GK55" s="342"/>
      <c r="GL55" s="342"/>
      <c r="GM55" s="342"/>
      <c r="GN55" s="342"/>
      <c r="GO55" s="342"/>
      <c r="GP55" s="342"/>
      <c r="GQ55" s="342"/>
      <c r="GR55" s="342"/>
      <c r="GS55" s="342"/>
      <c r="GT55" s="342"/>
      <c r="GU55" s="342"/>
      <c r="GV55" s="342"/>
      <c r="GW55" s="342"/>
      <c r="GX55" s="342"/>
      <c r="GY55" s="342"/>
      <c r="GZ55" s="342"/>
      <c r="HA55" s="342"/>
      <c r="HB55" s="342"/>
      <c r="HC55" s="342"/>
      <c r="HD55" s="342"/>
      <c r="HE55" s="342"/>
      <c r="HF55" s="342"/>
      <c r="HG55" s="342"/>
      <c r="HH55" s="342"/>
      <c r="HI55" s="342"/>
      <c r="HJ55" s="342"/>
      <c r="HK55" s="342"/>
      <c r="HL55" s="342"/>
      <c r="HM55" s="342"/>
      <c r="HN55" s="342"/>
      <c r="HO55" s="342"/>
      <c r="HP55" s="342"/>
      <c r="HQ55" s="342"/>
      <c r="HR55" s="342"/>
      <c r="HS55" s="342"/>
      <c r="HT55" s="342"/>
      <c r="HU55" s="342"/>
      <c r="HV55" s="342"/>
      <c r="HW55" s="342"/>
      <c r="HX55" s="342"/>
      <c r="HY55" s="342"/>
      <c r="HZ55" s="342"/>
      <c r="IA55" s="342"/>
      <c r="IB55" s="342"/>
      <c r="IC55" s="342"/>
      <c r="ID55" s="342"/>
      <c r="IE55" s="342"/>
      <c r="IF55" s="342"/>
      <c r="IG55" s="342"/>
      <c r="IH55" s="342"/>
      <c r="II55" s="342"/>
      <c r="IJ55" s="342"/>
      <c r="IK55" s="342"/>
      <c r="IL55" s="342"/>
      <c r="IM55" s="342"/>
      <c r="IN55" s="342"/>
      <c r="IO55" s="342"/>
      <c r="IP55" s="342"/>
      <c r="IQ55" s="342"/>
      <c r="IR55" s="342"/>
      <c r="IS55" s="342"/>
      <c r="IT55" s="342"/>
      <c r="IU55" s="342"/>
      <c r="IV55" s="342"/>
      <c r="IW55" s="342"/>
      <c r="IX55" s="342"/>
      <c r="IY55" s="342"/>
      <c r="IZ55" s="342"/>
      <c r="JA55" s="342"/>
      <c r="JB55" s="342"/>
    </row>
    <row r="56" spans="1:262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0"/>
      <c r="AX56" s="51"/>
      <c r="AY56" s="51"/>
      <c r="AZ56" s="51"/>
      <c r="BA56" s="51"/>
      <c r="BB56" s="50"/>
      <c r="BC56" s="50"/>
      <c r="BD56" s="51"/>
      <c r="BE56" s="51"/>
      <c r="BF56" s="50"/>
      <c r="BG56" s="4"/>
      <c r="BH56" s="52" t="s">
        <v>418</v>
      </c>
      <c r="BI56" s="50"/>
      <c r="BJ56" s="51"/>
      <c r="BK56" s="51"/>
      <c r="BL56" s="51"/>
      <c r="BM56" s="51"/>
      <c r="BN56" s="50"/>
      <c r="BO56" s="50"/>
      <c r="BP56" s="51"/>
      <c r="BQ56" s="51"/>
      <c r="BR56" s="50"/>
      <c r="BT56" s="52" t="s">
        <v>418</v>
      </c>
      <c r="BU56" s="50"/>
      <c r="BV56" s="51"/>
      <c r="BW56" s="51"/>
      <c r="BX56" s="51"/>
      <c r="BY56" s="51"/>
      <c r="BZ56" s="50"/>
      <c r="CA56" s="50"/>
      <c r="CB56" s="51"/>
      <c r="CC56" s="51"/>
      <c r="CD56" s="50"/>
    </row>
    <row r="57" spans="1:262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0"/>
      <c r="AX57" s="51"/>
      <c r="AY57" s="51"/>
      <c r="AZ57" s="51"/>
      <c r="BA57" s="51"/>
      <c r="BB57" s="50"/>
      <c r="BC57" s="50"/>
      <c r="BD57" s="51"/>
      <c r="BE57" s="50"/>
      <c r="BF57" s="50"/>
      <c r="BG57" s="4"/>
      <c r="BH57" s="52" t="s">
        <v>339</v>
      </c>
      <c r="BI57" s="50"/>
      <c r="BJ57" s="51"/>
      <c r="BK57" s="51"/>
      <c r="BL57" s="51"/>
      <c r="BM57" s="51"/>
      <c r="BN57" s="50"/>
      <c r="BO57" s="50"/>
      <c r="BP57" s="51"/>
      <c r="BQ57" s="50"/>
      <c r="BR57" s="50"/>
      <c r="BT57" s="52" t="s">
        <v>339</v>
      </c>
      <c r="BU57" s="50"/>
      <c r="BV57" s="51"/>
      <c r="BW57" s="51"/>
      <c r="BX57" s="51"/>
      <c r="BY57" s="51"/>
      <c r="BZ57" s="50"/>
      <c r="CA57" s="50"/>
      <c r="CB57" s="51"/>
      <c r="CC57" s="50"/>
      <c r="CD57" s="50"/>
    </row>
    <row r="58" spans="1:262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0"/>
      <c r="AX58" s="51"/>
      <c r="AY58" s="51"/>
      <c r="AZ58" s="51"/>
      <c r="BA58" s="51"/>
      <c r="BB58" s="50"/>
      <c r="BC58" s="50"/>
      <c r="BD58" s="51"/>
      <c r="BE58" s="50"/>
      <c r="BF58" s="50"/>
      <c r="BG58" s="4"/>
      <c r="BH58" s="52" t="s">
        <v>340</v>
      </c>
      <c r="BI58" s="50"/>
      <c r="BJ58" s="51"/>
      <c r="BK58" s="51"/>
      <c r="BL58" s="51"/>
      <c r="BM58" s="51"/>
      <c r="BN58" s="50"/>
      <c r="BO58" s="50"/>
      <c r="BP58" s="51"/>
      <c r="BQ58" s="50"/>
      <c r="BR58" s="50"/>
      <c r="BT58" s="52" t="s">
        <v>340</v>
      </c>
      <c r="BU58" s="50"/>
      <c r="BV58" s="51"/>
      <c r="BW58" s="51"/>
      <c r="BX58" s="51"/>
      <c r="BY58" s="51"/>
      <c r="BZ58" s="50"/>
      <c r="CA58" s="50"/>
      <c r="CB58" s="51"/>
      <c r="CC58" s="50"/>
      <c r="CD58" s="50"/>
    </row>
    <row r="59" spans="1:262" ht="26.7" customHeight="1" x14ac:dyDescent="0.3">
      <c r="A59" s="52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2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2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2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0"/>
      <c r="AX59" s="51"/>
      <c r="AY59" s="51"/>
      <c r="AZ59" s="51"/>
      <c r="BA59" s="51"/>
      <c r="BB59" s="51"/>
      <c r="BC59" s="55" t="s">
        <v>106</v>
      </c>
      <c r="BD59" s="51"/>
      <c r="BE59" s="50"/>
      <c r="BF59" s="50"/>
      <c r="BG59" s="4"/>
      <c r="BH59" s="52"/>
      <c r="BI59" s="50"/>
      <c r="BJ59" s="51"/>
      <c r="BK59" s="51"/>
      <c r="BL59" s="51"/>
      <c r="BM59" s="51"/>
      <c r="BN59" s="51"/>
      <c r="BO59" s="55" t="s">
        <v>106</v>
      </c>
      <c r="BP59" s="51"/>
      <c r="BQ59" s="50"/>
      <c r="BR59" s="50"/>
      <c r="BT59" s="514"/>
      <c r="BU59" s="50"/>
      <c r="BV59" s="51"/>
      <c r="BW59" s="51"/>
      <c r="BX59" s="51"/>
      <c r="BY59" s="51"/>
      <c r="BZ59" s="51"/>
      <c r="CA59" s="55" t="s">
        <v>106</v>
      </c>
      <c r="CB59" s="51"/>
      <c r="CC59" s="50"/>
      <c r="CD59" s="50"/>
    </row>
    <row r="60" spans="1:262" x14ac:dyDescent="0.3">
      <c r="AD60" s="1"/>
      <c r="AF60" s="2"/>
      <c r="AH60" s="1"/>
      <c r="AL60" s="2"/>
      <c r="AP60" s="1"/>
      <c r="AR60" s="2"/>
      <c r="AT60" s="1"/>
      <c r="AV60" s="4"/>
      <c r="AW60" s="2"/>
      <c r="AX60" s="2"/>
      <c r="BA60" s="1"/>
      <c r="BC60" s="2"/>
      <c r="BE60" s="1"/>
      <c r="BF60" s="4"/>
      <c r="BI60" s="2"/>
      <c r="BM60" s="1"/>
      <c r="BO60" s="2"/>
      <c r="BQ60" s="1"/>
      <c r="BS60" s="4"/>
      <c r="BU60" s="2"/>
      <c r="BY60" s="1"/>
      <c r="CA60" s="2"/>
      <c r="CC60" s="1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</row>
    <row r="61" spans="1:262" x14ac:dyDescent="0.3">
      <c r="AD61" s="1"/>
      <c r="AF61" s="2"/>
      <c r="AH61" s="1"/>
      <c r="AL61" s="2"/>
      <c r="AP61" s="1"/>
      <c r="AR61" s="2"/>
      <c r="AT61" s="1"/>
      <c r="AX61" s="2"/>
      <c r="BI61" s="2"/>
      <c r="BM61" s="1"/>
      <c r="BO61" s="2"/>
      <c r="BQ61" s="1"/>
    </row>
    <row r="62" spans="1:262" x14ac:dyDescent="0.3">
      <c r="AD62" s="1"/>
      <c r="AF62" s="2"/>
      <c r="AH62" s="1"/>
      <c r="AL62" s="2"/>
      <c r="AP62" s="1"/>
      <c r="AR62" s="2"/>
      <c r="AT62" s="1"/>
      <c r="AX62" s="2"/>
      <c r="BI62" s="2"/>
      <c r="BM62" s="1"/>
      <c r="BO62" s="2"/>
      <c r="BQ62" s="1"/>
    </row>
  </sheetData>
  <mergeCells count="95">
    <mergeCell ref="E40:F40"/>
    <mergeCell ref="AC40:AD40"/>
    <mergeCell ref="AO40:AP40"/>
    <mergeCell ref="E18:F18"/>
    <mergeCell ref="AC18:AD18"/>
    <mergeCell ref="AO18:AP18"/>
    <mergeCell ref="AO20:AP20"/>
    <mergeCell ref="E16:F16"/>
    <mergeCell ref="AC16:AD16"/>
    <mergeCell ref="AO16:AP16"/>
    <mergeCell ref="Q14:R14"/>
    <mergeCell ref="Q16:R16"/>
    <mergeCell ref="E14:F14"/>
    <mergeCell ref="AC14:AD14"/>
    <mergeCell ref="AO14:AP14"/>
    <mergeCell ref="B6:J6"/>
    <mergeCell ref="Z6:AH6"/>
    <mergeCell ref="G10:H11"/>
    <mergeCell ref="I10:J11"/>
    <mergeCell ref="AE10:AF11"/>
    <mergeCell ref="AG10:AH11"/>
    <mergeCell ref="N6:V6"/>
    <mergeCell ref="S10:T11"/>
    <mergeCell ref="U10:V11"/>
    <mergeCell ref="B2:J2"/>
    <mergeCell ref="Z2:AH2"/>
    <mergeCell ref="AL2:AT2"/>
    <mergeCell ref="AL3:AT3"/>
    <mergeCell ref="N2:V2"/>
    <mergeCell ref="N3:V3"/>
    <mergeCell ref="B3:J3"/>
    <mergeCell ref="Z3:AH3"/>
    <mergeCell ref="B5:J5"/>
    <mergeCell ref="Z5:AH5"/>
    <mergeCell ref="N4:V4"/>
    <mergeCell ref="N5:V5"/>
    <mergeCell ref="B4:J4"/>
    <mergeCell ref="Z4:AH4"/>
    <mergeCell ref="AQ12:AR12"/>
    <mergeCell ref="AS12:AT12"/>
    <mergeCell ref="AL4:AT4"/>
    <mergeCell ref="Q40:R40"/>
    <mergeCell ref="AE12:AF12"/>
    <mergeCell ref="AG12:AH12"/>
    <mergeCell ref="AG13:AH13"/>
    <mergeCell ref="Q18:R18"/>
    <mergeCell ref="AS13:AT13"/>
    <mergeCell ref="AL6:AT6"/>
    <mergeCell ref="AQ10:AR11"/>
    <mergeCell ref="AS10:AT11"/>
    <mergeCell ref="AL5:AT5"/>
    <mergeCell ref="G12:H12"/>
    <mergeCell ref="I12:J12"/>
    <mergeCell ref="I13:J13"/>
    <mergeCell ref="S12:T12"/>
    <mergeCell ref="U12:V12"/>
    <mergeCell ref="U13:V13"/>
    <mergeCell ref="BU2:CC2"/>
    <mergeCell ref="AX3:BE3"/>
    <mergeCell ref="BU3:CC3"/>
    <mergeCell ref="AX4:BE4"/>
    <mergeCell ref="BU4:CC4"/>
    <mergeCell ref="AX2:BE2"/>
    <mergeCell ref="BI2:BQ2"/>
    <mergeCell ref="BI3:BQ3"/>
    <mergeCell ref="BI4:BQ4"/>
    <mergeCell ref="AX5:BE5"/>
    <mergeCell ref="BU5:CC5"/>
    <mergeCell ref="AX6:BE6"/>
    <mergeCell ref="BU6:CC6"/>
    <mergeCell ref="BB10:BC11"/>
    <mergeCell ref="BD10:BE11"/>
    <mergeCell ref="BZ10:CA11"/>
    <mergeCell ref="CB10:CC11"/>
    <mergeCell ref="BI5:BQ5"/>
    <mergeCell ref="BI6:BQ6"/>
    <mergeCell ref="BN10:BO11"/>
    <mergeCell ref="BP10:BQ11"/>
    <mergeCell ref="BX18:BY18"/>
    <mergeCell ref="CH18:CH20"/>
    <mergeCell ref="BX20:BY20"/>
    <mergeCell ref="BX40:BY40"/>
    <mergeCell ref="BZ12:CA12"/>
    <mergeCell ref="CB12:CC12"/>
    <mergeCell ref="CB13:CC13"/>
    <mergeCell ref="BX14:BY14"/>
    <mergeCell ref="BX16:BY16"/>
    <mergeCell ref="BL18:BM18"/>
    <mergeCell ref="BL20:BM20"/>
    <mergeCell ref="BL40:BM40"/>
    <mergeCell ref="BN12:BO12"/>
    <mergeCell ref="BP12:BQ12"/>
    <mergeCell ref="BP13:BQ13"/>
    <mergeCell ref="BL14:BM14"/>
    <mergeCell ref="BL16:BM16"/>
  </mergeCells>
  <printOptions horizontalCentered="1" verticalCentered="1"/>
  <pageMargins left="7.874015748031496E-2" right="0" top="0.19685039370078741" bottom="0" header="0" footer="0"/>
  <pageSetup scale="80" orientation="landscape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39997558519241921"/>
  </sheetPr>
  <dimension ref="A1:IP67"/>
  <sheetViews>
    <sheetView topLeftCell="AL1" zoomScale="75" zoomScaleNormal="75" workbookViewId="0">
      <selection activeCell="AY16" sqref="AY16"/>
    </sheetView>
  </sheetViews>
  <sheetFormatPr defaultColWidth="9.33203125" defaultRowHeight="14.4" x14ac:dyDescent="0.3"/>
  <cols>
    <col min="1" max="1" width="3.33203125" style="1" customWidth="1"/>
    <col min="2" max="2" width="18.6640625" style="1" customWidth="1"/>
    <col min="3" max="3" width="13.5546875" style="2" customWidth="1"/>
    <col min="4" max="4" width="15.44140625" style="2" customWidth="1"/>
    <col min="5" max="5" width="11.44140625" style="2" customWidth="1"/>
    <col min="6" max="6" width="10.33203125" style="2" customWidth="1"/>
    <col min="7" max="7" width="13" style="1" bestFit="1" customWidth="1"/>
    <col min="8" max="8" width="14.6640625" style="1" bestFit="1" customWidth="1"/>
    <col min="9" max="9" width="13.6640625" style="2" bestFit="1" customWidth="1"/>
    <col min="10" max="10" width="14.44140625" style="2" customWidth="1"/>
    <col min="11" max="11" width="3.33203125" style="1" customWidth="1"/>
    <col min="12" max="12" width="4" style="1" customWidth="1"/>
    <col min="13" max="13" width="3.33203125" style="1" customWidth="1"/>
    <col min="14" max="14" width="24.44140625" style="1" customWidth="1"/>
    <col min="15" max="15" width="14.6640625" style="2" customWidth="1"/>
    <col min="16" max="16" width="15.44140625" style="2" customWidth="1"/>
    <col min="17" max="18" width="10.33203125" style="2" customWidth="1"/>
    <col min="19" max="19" width="13" style="1" bestFit="1" customWidth="1"/>
    <col min="20" max="20" width="14.6640625" style="1" bestFit="1" customWidth="1"/>
    <col min="21" max="21" width="15.5546875" style="2" customWidth="1"/>
    <col min="22" max="22" width="14.44140625" style="2" customWidth="1"/>
    <col min="23" max="23" width="3.33203125" style="1" customWidth="1"/>
    <col min="24" max="24" width="4" style="1" customWidth="1"/>
    <col min="25" max="25" width="3.33203125" style="1" customWidth="1"/>
    <col min="26" max="26" width="18.6640625" style="1" customWidth="1"/>
    <col min="27" max="27" width="14.6640625" style="2" customWidth="1"/>
    <col min="28" max="28" width="15.44140625" style="2" customWidth="1"/>
    <col min="29" max="30" width="10.33203125" style="2" customWidth="1"/>
    <col min="31" max="31" width="13" style="1" bestFit="1" customWidth="1"/>
    <col min="32" max="32" width="14.6640625" style="1" bestFit="1" customWidth="1"/>
    <col min="33" max="33" width="13.6640625" style="2" bestFit="1" customWidth="1"/>
    <col min="34" max="34" width="14.44140625" style="2" customWidth="1"/>
    <col min="35" max="35" width="3.33203125" style="1" customWidth="1"/>
    <col min="36" max="36" width="4" style="1" customWidth="1"/>
    <col min="37" max="37" width="3.33203125" style="1" customWidth="1"/>
    <col min="38" max="38" width="19.6640625" style="1" customWidth="1"/>
    <col min="39" max="39" width="15.6640625" style="2" customWidth="1"/>
    <col min="40" max="40" width="15.44140625" style="2" customWidth="1"/>
    <col min="41" max="41" width="13.5546875" style="2" customWidth="1"/>
    <col min="42" max="42" width="10.33203125" style="2" customWidth="1"/>
    <col min="43" max="43" width="13" style="1" bestFit="1" customWidth="1"/>
    <col min="44" max="44" width="14.6640625" style="1" bestFit="1" customWidth="1"/>
    <col min="45" max="45" width="13.6640625" style="2" bestFit="1" customWidth="1"/>
    <col min="46" max="46" width="14.44140625" style="2" customWidth="1"/>
    <col min="47" max="47" width="3.33203125" style="1" customWidth="1"/>
    <col min="48" max="48" width="4" style="1" customWidth="1"/>
    <col min="49" max="49" width="3.33203125" style="1" customWidth="1"/>
    <col min="50" max="50" width="23.6640625" style="1" customWidth="1"/>
    <col min="51" max="51" width="14.6640625" style="2" customWidth="1"/>
    <col min="52" max="52" width="15.44140625" style="2" customWidth="1"/>
    <col min="53" max="54" width="10.33203125" style="2" customWidth="1"/>
    <col min="55" max="55" width="13" style="1" bestFit="1" customWidth="1"/>
    <col min="56" max="56" width="14.6640625" style="1" bestFit="1" customWidth="1"/>
    <col min="57" max="57" width="13.6640625" style="2" bestFit="1" customWidth="1"/>
    <col min="58" max="58" width="14.44140625" style="2" customWidth="1"/>
    <col min="59" max="59" width="3.33203125" style="1" customWidth="1"/>
    <col min="60" max="60" width="4" style="1" customWidth="1"/>
    <col min="61" max="61" width="2.5546875" style="1" hidden="1" customWidth="1"/>
    <col min="62" max="62" width="21.6640625" style="1" hidden="1" customWidth="1"/>
    <col min="63" max="63" width="14.5546875" style="2" hidden="1" customWidth="1"/>
    <col min="64" max="64" width="15.33203125" style="2" hidden="1" customWidth="1"/>
    <col min="65" max="65" width="13.44140625" style="2" hidden="1" customWidth="1"/>
    <col min="66" max="66" width="13.44140625" style="1" hidden="1" customWidth="1"/>
    <col min="67" max="67" width="11.44140625" style="1" hidden="1" customWidth="1"/>
    <col min="68" max="68" width="10.6640625" style="2" hidden="1" customWidth="1"/>
    <col min="69" max="69" width="13.5546875" style="2" hidden="1" customWidth="1"/>
    <col min="70" max="70" width="3.44140625" style="1" hidden="1" customWidth="1"/>
    <col min="71" max="71" width="4" style="1" hidden="1" customWidth="1"/>
    <col min="72" max="73" width="4" style="1" customWidth="1"/>
    <col min="74" max="74" width="9.33203125" style="1"/>
    <col min="75" max="75" width="28.33203125" style="1" customWidth="1"/>
    <col min="76" max="76" width="9.33203125" style="1"/>
    <col min="77" max="77" width="10.44140625" style="1" customWidth="1"/>
    <col min="78" max="82" width="9.33203125" style="1"/>
    <col min="83" max="83" width="10.5546875" style="1" customWidth="1"/>
    <col min="84" max="87" width="9.33203125" style="1"/>
    <col min="88" max="88" width="10.44140625" style="1" customWidth="1"/>
    <col min="89" max="93" width="9.33203125" style="1"/>
    <col min="94" max="94" width="10.5546875" style="1" customWidth="1"/>
    <col min="95" max="98" width="9.33203125" style="1"/>
    <col min="99" max="99" width="10.44140625" style="1" customWidth="1"/>
    <col min="100" max="104" width="9.33203125" style="1"/>
    <col min="105" max="105" width="10.5546875" style="1" customWidth="1"/>
    <col min="106" max="109" width="9.33203125" style="1"/>
    <col min="110" max="110" width="10.44140625" style="1" customWidth="1"/>
    <col min="111" max="115" width="9.33203125" style="1"/>
    <col min="116" max="116" width="10.5546875" style="1" customWidth="1"/>
    <col min="117" max="120" width="9.33203125" style="1"/>
    <col min="121" max="121" width="10.44140625" style="1" customWidth="1"/>
    <col min="122" max="126" width="9.33203125" style="1"/>
    <col min="127" max="127" width="10.5546875" style="1" customWidth="1"/>
    <col min="128" max="131" width="9.33203125" style="1"/>
    <col min="132" max="132" width="10.44140625" style="1" customWidth="1"/>
    <col min="133" max="137" width="9.33203125" style="1"/>
    <col min="138" max="138" width="10.5546875" style="1" customWidth="1"/>
    <col min="139" max="142" width="9.33203125" style="1"/>
    <col min="143" max="143" width="10.44140625" style="1" customWidth="1"/>
    <col min="144" max="148" width="9.33203125" style="1"/>
    <col min="149" max="149" width="10.5546875" style="1" customWidth="1"/>
    <col min="150" max="152" width="9.33203125" style="1"/>
    <col min="153" max="153" width="19.44140625" style="1" customWidth="1"/>
    <col min="154" max="154" width="10.44140625" style="1" customWidth="1"/>
    <col min="155" max="159" width="9.33203125" style="1"/>
    <col min="160" max="160" width="10.5546875" style="1" customWidth="1"/>
    <col min="161" max="163" width="9.33203125" style="1"/>
    <col min="164" max="164" width="18.6640625" style="1" customWidth="1"/>
    <col min="165" max="165" width="10.44140625" style="1" customWidth="1"/>
    <col min="166" max="170" width="9.33203125" style="1"/>
    <col min="171" max="171" width="10.5546875" style="1" customWidth="1"/>
    <col min="172" max="16384" width="9.33203125" style="1"/>
  </cols>
  <sheetData>
    <row r="1" spans="1:158" s="4" customFormat="1" x14ac:dyDescent="0.3">
      <c r="A1" s="25"/>
      <c r="B1" s="25"/>
      <c r="C1" s="26"/>
      <c r="D1" s="26"/>
      <c r="E1" s="26"/>
      <c r="F1" s="26"/>
      <c r="G1" s="25"/>
      <c r="H1" s="25"/>
      <c r="I1" s="26"/>
      <c r="J1" s="26"/>
      <c r="K1" s="25"/>
      <c r="M1" s="25"/>
      <c r="N1" s="25"/>
      <c r="O1" s="26"/>
      <c r="P1" s="26"/>
      <c r="Q1" s="26"/>
      <c r="R1" s="26"/>
      <c r="S1" s="25"/>
      <c r="T1" s="25"/>
      <c r="U1" s="26"/>
      <c r="V1" s="26"/>
      <c r="W1" s="25"/>
      <c r="Y1" s="25"/>
      <c r="Z1" s="25"/>
      <c r="AA1" s="26"/>
      <c r="AB1" s="26"/>
      <c r="AC1" s="26"/>
      <c r="AD1" s="26"/>
      <c r="AE1" s="25"/>
      <c r="AF1" s="25"/>
      <c r="AG1" s="26"/>
      <c r="AH1" s="26"/>
      <c r="AI1" s="25"/>
      <c r="AK1" s="25"/>
      <c r="AL1" s="25"/>
      <c r="AM1" s="26"/>
      <c r="AN1" s="26"/>
      <c r="AO1" s="26"/>
      <c r="AP1" s="26"/>
      <c r="AQ1" s="25"/>
      <c r="AR1" s="25"/>
      <c r="AS1" s="26"/>
      <c r="AT1" s="26"/>
      <c r="AU1" s="25"/>
      <c r="AW1" s="25"/>
      <c r="AX1" s="25"/>
      <c r="AY1" s="26"/>
      <c r="AZ1" s="26"/>
      <c r="BA1" s="26"/>
      <c r="BB1" s="26"/>
      <c r="BC1" s="25"/>
      <c r="BD1" s="25"/>
      <c r="BE1" s="26"/>
      <c r="BF1" s="26"/>
      <c r="BG1" s="25"/>
      <c r="BI1" s="25"/>
      <c r="BJ1" s="25"/>
      <c r="BK1" s="26"/>
      <c r="BL1" s="26"/>
      <c r="BM1" s="26"/>
      <c r="BN1" s="25"/>
      <c r="BO1" s="25"/>
      <c r="BP1" s="26"/>
      <c r="BQ1" s="26"/>
      <c r="BR1" s="25"/>
    </row>
    <row r="2" spans="1:158" s="28" customFormat="1" ht="18" x14ac:dyDescent="0.3">
      <c r="A2" s="27"/>
      <c r="B2" s="809" t="s">
        <v>0</v>
      </c>
      <c r="C2" s="809"/>
      <c r="D2" s="809"/>
      <c r="E2" s="809"/>
      <c r="F2" s="809"/>
      <c r="G2" s="809"/>
      <c r="H2" s="809"/>
      <c r="I2" s="809"/>
      <c r="J2" s="809"/>
      <c r="K2" s="27"/>
      <c r="M2" s="27"/>
      <c r="N2" s="809" t="s">
        <v>0</v>
      </c>
      <c r="O2" s="809"/>
      <c r="P2" s="809"/>
      <c r="Q2" s="809"/>
      <c r="R2" s="809"/>
      <c r="S2" s="809"/>
      <c r="T2" s="809"/>
      <c r="U2" s="809"/>
      <c r="V2" s="809"/>
      <c r="W2" s="27"/>
      <c r="Y2" s="27"/>
      <c r="Z2" s="809" t="s">
        <v>0</v>
      </c>
      <c r="AA2" s="809"/>
      <c r="AB2" s="809"/>
      <c r="AC2" s="809"/>
      <c r="AD2" s="809"/>
      <c r="AE2" s="809"/>
      <c r="AF2" s="809"/>
      <c r="AG2" s="809"/>
      <c r="AH2" s="809"/>
      <c r="AI2" s="27"/>
      <c r="AK2" s="27"/>
      <c r="AL2" s="809" t="s">
        <v>0</v>
      </c>
      <c r="AM2" s="809"/>
      <c r="AN2" s="809"/>
      <c r="AO2" s="809"/>
      <c r="AP2" s="809"/>
      <c r="AQ2" s="809"/>
      <c r="AR2" s="809"/>
      <c r="AS2" s="809"/>
      <c r="AT2" s="809"/>
      <c r="AU2" s="27"/>
      <c r="AW2" s="27"/>
      <c r="AX2" s="809" t="s">
        <v>0</v>
      </c>
      <c r="AY2" s="809"/>
      <c r="AZ2" s="809"/>
      <c r="BA2" s="809"/>
      <c r="BB2" s="809"/>
      <c r="BC2" s="809"/>
      <c r="BD2" s="809"/>
      <c r="BE2" s="809"/>
      <c r="BF2" s="809"/>
      <c r="BG2" s="27"/>
      <c r="BI2" s="27"/>
      <c r="BJ2" s="810" t="s">
        <v>0</v>
      </c>
      <c r="BK2" s="810"/>
      <c r="BL2" s="810"/>
      <c r="BM2" s="810"/>
      <c r="BN2" s="810"/>
      <c r="BO2" s="810"/>
      <c r="BP2" s="810"/>
      <c r="BQ2" s="810"/>
      <c r="BR2" s="27"/>
    </row>
    <row r="3" spans="1:158" s="4" customFormat="1" ht="16.8" x14ac:dyDescent="0.3">
      <c r="A3" s="12"/>
      <c r="B3" s="807" t="s">
        <v>1</v>
      </c>
      <c r="C3" s="807"/>
      <c r="D3" s="807"/>
      <c r="E3" s="807"/>
      <c r="F3" s="807"/>
      <c r="G3" s="807"/>
      <c r="H3" s="807"/>
      <c r="I3" s="807"/>
      <c r="J3" s="807"/>
      <c r="K3" s="12"/>
      <c r="M3" s="12"/>
      <c r="N3" s="807" t="s">
        <v>1</v>
      </c>
      <c r="O3" s="807"/>
      <c r="P3" s="807"/>
      <c r="Q3" s="807"/>
      <c r="R3" s="807"/>
      <c r="S3" s="807"/>
      <c r="T3" s="807"/>
      <c r="U3" s="807"/>
      <c r="V3" s="807"/>
      <c r="W3" s="12"/>
      <c r="Y3" s="12"/>
      <c r="Z3" s="807" t="s">
        <v>1</v>
      </c>
      <c r="AA3" s="807"/>
      <c r="AB3" s="807"/>
      <c r="AC3" s="807"/>
      <c r="AD3" s="807"/>
      <c r="AE3" s="807"/>
      <c r="AF3" s="807"/>
      <c r="AG3" s="807"/>
      <c r="AH3" s="807"/>
      <c r="AI3" s="12"/>
      <c r="AK3" s="12"/>
      <c r="AL3" s="807" t="s">
        <v>1</v>
      </c>
      <c r="AM3" s="807"/>
      <c r="AN3" s="807"/>
      <c r="AO3" s="807"/>
      <c r="AP3" s="807"/>
      <c r="AQ3" s="807"/>
      <c r="AR3" s="807"/>
      <c r="AS3" s="807"/>
      <c r="AT3" s="807"/>
      <c r="AU3" s="12"/>
      <c r="AW3" s="12"/>
      <c r="AX3" s="807" t="s">
        <v>1</v>
      </c>
      <c r="AY3" s="807"/>
      <c r="AZ3" s="807"/>
      <c r="BA3" s="807"/>
      <c r="BB3" s="807"/>
      <c r="BC3" s="807"/>
      <c r="BD3" s="807"/>
      <c r="BE3" s="807"/>
      <c r="BF3" s="807"/>
      <c r="BG3" s="12"/>
      <c r="BI3" s="12"/>
      <c r="BJ3" s="808" t="s">
        <v>1</v>
      </c>
      <c r="BK3" s="808"/>
      <c r="BL3" s="808"/>
      <c r="BM3" s="808"/>
      <c r="BN3" s="808"/>
      <c r="BO3" s="808"/>
      <c r="BP3" s="808"/>
      <c r="BQ3" s="808"/>
      <c r="BR3" s="12"/>
    </row>
    <row r="4" spans="1:158" s="4" customFormat="1" ht="21" x14ac:dyDescent="0.3">
      <c r="A4" s="12"/>
      <c r="B4" s="805" t="s">
        <v>335</v>
      </c>
      <c r="C4" s="805"/>
      <c r="D4" s="805"/>
      <c r="E4" s="805"/>
      <c r="F4" s="805"/>
      <c r="G4" s="805"/>
      <c r="H4" s="805"/>
      <c r="I4" s="805"/>
      <c r="J4" s="805"/>
      <c r="K4" s="12"/>
      <c r="M4" s="12"/>
      <c r="N4" s="805" t="s">
        <v>335</v>
      </c>
      <c r="O4" s="805"/>
      <c r="P4" s="805"/>
      <c r="Q4" s="805"/>
      <c r="R4" s="805"/>
      <c r="S4" s="805"/>
      <c r="T4" s="805"/>
      <c r="U4" s="805"/>
      <c r="V4" s="805"/>
      <c r="W4" s="12"/>
      <c r="Y4" s="12"/>
      <c r="Z4" s="805" t="s">
        <v>335</v>
      </c>
      <c r="AA4" s="805"/>
      <c r="AB4" s="805"/>
      <c r="AC4" s="805"/>
      <c r="AD4" s="805"/>
      <c r="AE4" s="805"/>
      <c r="AF4" s="805"/>
      <c r="AG4" s="805"/>
      <c r="AH4" s="805"/>
      <c r="AI4" s="12"/>
      <c r="AK4" s="12"/>
      <c r="AL4" s="805" t="s">
        <v>335</v>
      </c>
      <c r="AM4" s="805"/>
      <c r="AN4" s="805"/>
      <c r="AO4" s="805"/>
      <c r="AP4" s="805"/>
      <c r="AQ4" s="805"/>
      <c r="AR4" s="805"/>
      <c r="AS4" s="805"/>
      <c r="AT4" s="805"/>
      <c r="AU4" s="12"/>
      <c r="AW4" s="12"/>
      <c r="AX4" s="805" t="s">
        <v>335</v>
      </c>
      <c r="AY4" s="805"/>
      <c r="AZ4" s="805"/>
      <c r="BA4" s="805"/>
      <c r="BB4" s="805"/>
      <c r="BC4" s="805"/>
      <c r="BD4" s="805"/>
      <c r="BE4" s="805"/>
      <c r="BF4" s="805"/>
      <c r="BG4" s="12"/>
      <c r="BI4" s="12"/>
      <c r="BJ4" s="806" t="s">
        <v>24</v>
      </c>
      <c r="BK4" s="806"/>
      <c r="BL4" s="806"/>
      <c r="BM4" s="806"/>
      <c r="BN4" s="806"/>
      <c r="BO4" s="806"/>
      <c r="BP4" s="806"/>
      <c r="BQ4" s="806"/>
      <c r="BR4" s="12"/>
    </row>
    <row r="5" spans="1:158" s="4" customFormat="1" ht="21" x14ac:dyDescent="0.3">
      <c r="A5" s="12"/>
      <c r="B5" s="805" t="s">
        <v>336</v>
      </c>
      <c r="C5" s="805"/>
      <c r="D5" s="805"/>
      <c r="E5" s="805"/>
      <c r="F5" s="805"/>
      <c r="G5" s="805"/>
      <c r="H5" s="805"/>
      <c r="I5" s="805"/>
      <c r="J5" s="805"/>
      <c r="K5" s="12"/>
      <c r="M5" s="12"/>
      <c r="N5" s="805" t="s">
        <v>336</v>
      </c>
      <c r="O5" s="805"/>
      <c r="P5" s="805"/>
      <c r="Q5" s="805"/>
      <c r="R5" s="805"/>
      <c r="S5" s="805"/>
      <c r="T5" s="805"/>
      <c r="U5" s="805"/>
      <c r="V5" s="805"/>
      <c r="W5" s="12"/>
      <c r="Y5" s="12"/>
      <c r="Z5" s="805" t="s">
        <v>336</v>
      </c>
      <c r="AA5" s="805"/>
      <c r="AB5" s="805"/>
      <c r="AC5" s="805"/>
      <c r="AD5" s="805"/>
      <c r="AE5" s="805"/>
      <c r="AF5" s="805"/>
      <c r="AG5" s="805"/>
      <c r="AH5" s="805"/>
      <c r="AI5" s="12"/>
      <c r="AK5" s="12"/>
      <c r="AL5" s="805" t="s">
        <v>336</v>
      </c>
      <c r="AM5" s="805"/>
      <c r="AN5" s="805"/>
      <c r="AO5" s="805"/>
      <c r="AP5" s="805"/>
      <c r="AQ5" s="805"/>
      <c r="AR5" s="805"/>
      <c r="AS5" s="805"/>
      <c r="AT5" s="805"/>
      <c r="AU5" s="12"/>
      <c r="AW5" s="12"/>
      <c r="AX5" s="805" t="s">
        <v>336</v>
      </c>
      <c r="AY5" s="805"/>
      <c r="AZ5" s="805"/>
      <c r="BA5" s="805"/>
      <c r="BB5" s="805"/>
      <c r="BC5" s="805"/>
      <c r="BD5" s="805"/>
      <c r="BE5" s="805"/>
      <c r="BF5" s="805"/>
      <c r="BG5" s="12"/>
      <c r="BI5" s="12"/>
      <c r="BJ5" s="806" t="s">
        <v>9</v>
      </c>
      <c r="BK5" s="806"/>
      <c r="BL5" s="806"/>
      <c r="BM5" s="806"/>
      <c r="BN5" s="806"/>
      <c r="BO5" s="806"/>
      <c r="BP5" s="806"/>
      <c r="BQ5" s="806"/>
      <c r="BR5" s="12"/>
    </row>
    <row r="6" spans="1:158" s="4" customFormat="1" ht="15.6" x14ac:dyDescent="0.3">
      <c r="A6" s="12"/>
      <c r="B6" s="802" t="str">
        <f>PreK!$B$6</f>
        <v>as of August 1, 2024</v>
      </c>
      <c r="C6" s="802"/>
      <c r="D6" s="802"/>
      <c r="E6" s="802"/>
      <c r="F6" s="802"/>
      <c r="G6" s="802"/>
      <c r="H6" s="802"/>
      <c r="I6" s="802"/>
      <c r="J6" s="802"/>
      <c r="K6" s="12"/>
      <c r="M6" s="12"/>
      <c r="N6" s="802" t="str">
        <f>PreK!$B$6</f>
        <v>as of August 1, 2024</v>
      </c>
      <c r="O6" s="802"/>
      <c r="P6" s="802"/>
      <c r="Q6" s="802"/>
      <c r="R6" s="802"/>
      <c r="S6" s="802"/>
      <c r="T6" s="802"/>
      <c r="U6" s="802"/>
      <c r="V6" s="802"/>
      <c r="W6" s="12"/>
      <c r="Y6" s="12"/>
      <c r="Z6" s="802" t="str">
        <f>PreK!$B$6</f>
        <v>as of August 1, 2024</v>
      </c>
      <c r="AA6" s="802"/>
      <c r="AB6" s="802"/>
      <c r="AC6" s="802"/>
      <c r="AD6" s="802"/>
      <c r="AE6" s="802"/>
      <c r="AF6" s="802"/>
      <c r="AG6" s="802"/>
      <c r="AH6" s="802"/>
      <c r="AI6" s="12"/>
      <c r="AK6" s="12"/>
      <c r="AL6" s="802" t="str">
        <f>PreK!$B$6</f>
        <v>as of August 1, 2024</v>
      </c>
      <c r="AM6" s="802"/>
      <c r="AN6" s="802"/>
      <c r="AO6" s="802"/>
      <c r="AP6" s="802"/>
      <c r="AQ6" s="802"/>
      <c r="AR6" s="802"/>
      <c r="AS6" s="802"/>
      <c r="AT6" s="802"/>
      <c r="AU6" s="12"/>
      <c r="AW6" s="12"/>
      <c r="AX6" s="802" t="str">
        <f>PreK!$B$6</f>
        <v>as of August 1, 2024</v>
      </c>
      <c r="AY6" s="802"/>
      <c r="AZ6" s="802"/>
      <c r="BA6" s="802"/>
      <c r="BB6" s="802"/>
      <c r="BC6" s="802"/>
      <c r="BD6" s="802"/>
      <c r="BE6" s="802"/>
      <c r="BF6" s="802"/>
      <c r="BG6" s="12"/>
      <c r="BI6" s="12"/>
      <c r="BJ6" s="803" t="s">
        <v>76</v>
      </c>
      <c r="BK6" s="803"/>
      <c r="BL6" s="803"/>
      <c r="BM6" s="803"/>
      <c r="BN6" s="803"/>
      <c r="BO6" s="803"/>
      <c r="BP6" s="803"/>
      <c r="BQ6" s="803"/>
      <c r="BR6" s="12"/>
    </row>
    <row r="7" spans="1:158" s="4" customFormat="1" ht="3" customHeight="1" x14ac:dyDescent="0.3">
      <c r="A7" s="12"/>
      <c r="B7" s="23"/>
      <c r="C7" s="8"/>
      <c r="D7" s="8"/>
      <c r="E7" s="8"/>
      <c r="F7" s="8"/>
      <c r="G7" s="23"/>
      <c r="H7" s="23"/>
      <c r="I7" s="8"/>
      <c r="J7" s="8"/>
      <c r="K7" s="12"/>
      <c r="M7" s="12"/>
      <c r="N7" s="23"/>
      <c r="O7" s="8"/>
      <c r="P7" s="8"/>
      <c r="Q7" s="8"/>
      <c r="R7" s="8"/>
      <c r="S7" s="23"/>
      <c r="T7" s="23"/>
      <c r="U7" s="8"/>
      <c r="V7" s="8"/>
      <c r="W7" s="12"/>
      <c r="Y7" s="12"/>
      <c r="Z7" s="23"/>
      <c r="AA7" s="8"/>
      <c r="AB7" s="8"/>
      <c r="AC7" s="8"/>
      <c r="AD7" s="8"/>
      <c r="AE7" s="23"/>
      <c r="AF7" s="23"/>
      <c r="AG7" s="8"/>
      <c r="AH7" s="8"/>
      <c r="AI7" s="12"/>
      <c r="AK7" s="12"/>
      <c r="AL7" s="23"/>
      <c r="AM7" s="8"/>
      <c r="AN7" s="8"/>
      <c r="AO7" s="8"/>
      <c r="AP7" s="8"/>
      <c r="AQ7" s="23"/>
      <c r="AR7" s="23"/>
      <c r="AS7" s="8"/>
      <c r="AT7" s="8"/>
      <c r="AU7" s="12"/>
      <c r="AW7" s="12"/>
      <c r="AX7" s="23"/>
      <c r="AY7" s="8"/>
      <c r="AZ7" s="8"/>
      <c r="BA7" s="8"/>
      <c r="BB7" s="8"/>
      <c r="BC7" s="23"/>
      <c r="BD7" s="23"/>
      <c r="BE7" s="8"/>
      <c r="BF7" s="8"/>
      <c r="BG7" s="12"/>
      <c r="BI7" s="12"/>
      <c r="BJ7" s="23"/>
      <c r="BK7" s="8"/>
      <c r="BL7" s="8"/>
      <c r="BM7" s="8"/>
      <c r="BN7" s="23"/>
      <c r="BO7" s="23"/>
      <c r="BP7" s="8"/>
      <c r="BQ7" s="8"/>
      <c r="BR7" s="12"/>
    </row>
    <row r="8" spans="1:158" s="4" customFormat="1" ht="21" x14ac:dyDescent="0.3">
      <c r="A8" s="12"/>
      <c r="B8" s="140" t="s">
        <v>3</v>
      </c>
      <c r="C8" s="266" t="s">
        <v>60</v>
      </c>
      <c r="D8" s="142"/>
      <c r="E8" s="140"/>
      <c r="F8" s="154"/>
      <c r="G8" s="140" t="s">
        <v>4</v>
      </c>
      <c r="H8" s="298" t="s">
        <v>370</v>
      </c>
      <c r="I8" s="142"/>
      <c r="J8" s="142"/>
      <c r="K8" s="12"/>
      <c r="M8" s="12"/>
      <c r="N8" s="140" t="s">
        <v>3</v>
      </c>
      <c r="O8" s="266" t="s">
        <v>415</v>
      </c>
      <c r="P8" s="142"/>
      <c r="Q8" s="140"/>
      <c r="R8" s="154"/>
      <c r="S8" s="140" t="s">
        <v>4</v>
      </c>
      <c r="T8" s="298" t="s">
        <v>370</v>
      </c>
      <c r="U8" s="142"/>
      <c r="V8" s="142"/>
      <c r="W8" s="12"/>
      <c r="Y8" s="12"/>
      <c r="Z8" s="140" t="s">
        <v>3</v>
      </c>
      <c r="AA8" s="266" t="s">
        <v>61</v>
      </c>
      <c r="AB8" s="142"/>
      <c r="AC8" s="140"/>
      <c r="AD8" s="154"/>
      <c r="AE8" s="140" t="s">
        <v>4</v>
      </c>
      <c r="AF8" s="298" t="s">
        <v>370</v>
      </c>
      <c r="AG8" s="142"/>
      <c r="AH8" s="142"/>
      <c r="AI8" s="12"/>
      <c r="AK8" s="12"/>
      <c r="AL8" s="140" t="s">
        <v>3</v>
      </c>
      <c r="AM8" s="266" t="s">
        <v>320</v>
      </c>
      <c r="AN8" s="142"/>
      <c r="AO8" s="140"/>
      <c r="AP8" s="154"/>
      <c r="AQ8" s="140" t="s">
        <v>4</v>
      </c>
      <c r="AR8" s="298" t="s">
        <v>370</v>
      </c>
      <c r="AS8" s="142"/>
      <c r="AT8" s="142"/>
      <c r="AU8" s="12"/>
      <c r="AW8" s="12"/>
      <c r="AX8" s="140" t="s">
        <v>3</v>
      </c>
      <c r="AY8" s="266" t="s">
        <v>325</v>
      </c>
      <c r="AZ8" s="142"/>
      <c r="BA8" s="140"/>
      <c r="BB8" s="154"/>
      <c r="BC8" s="140" t="s">
        <v>4</v>
      </c>
      <c r="BD8" s="298" t="s">
        <v>370</v>
      </c>
      <c r="BE8" s="142"/>
      <c r="BF8" s="142"/>
      <c r="BG8" s="12"/>
      <c r="BI8" s="12"/>
      <c r="BJ8" s="29" t="s">
        <v>3</v>
      </c>
      <c r="BK8" s="31" t="s">
        <v>77</v>
      </c>
      <c r="BL8" s="30"/>
      <c r="BM8" s="30"/>
      <c r="BN8" s="32"/>
      <c r="BO8" s="32"/>
      <c r="BP8" s="30"/>
      <c r="BQ8" s="30"/>
      <c r="BR8" s="12"/>
    </row>
    <row r="9" spans="1:158" s="4" customFormat="1" ht="3" customHeight="1" x14ac:dyDescent="0.3">
      <c r="A9" s="12"/>
      <c r="B9" s="7"/>
      <c r="C9" s="8"/>
      <c r="D9" s="8"/>
      <c r="E9" s="8"/>
      <c r="F9" s="8"/>
      <c r="I9" s="8"/>
      <c r="J9" s="8"/>
      <c r="K9" s="12"/>
      <c r="M9" s="12"/>
      <c r="N9" s="7"/>
      <c r="O9" s="8"/>
      <c r="P9" s="8"/>
      <c r="Q9" s="8"/>
      <c r="R9" s="8"/>
      <c r="U9" s="8"/>
      <c r="V9" s="8"/>
      <c r="W9" s="12"/>
      <c r="Y9" s="12"/>
      <c r="Z9" s="7"/>
      <c r="AA9" s="8"/>
      <c r="AB9" s="8"/>
      <c r="AC9" s="8"/>
      <c r="AD9" s="8"/>
      <c r="AG9" s="8"/>
      <c r="AH9" s="8"/>
      <c r="AI9" s="12"/>
      <c r="AK9" s="12"/>
      <c r="AL9" s="7"/>
      <c r="AM9" s="8"/>
      <c r="AN9" s="8"/>
      <c r="AO9" s="8"/>
      <c r="AP9" s="8"/>
      <c r="AS9" s="8"/>
      <c r="AT9" s="8"/>
      <c r="AU9" s="12"/>
      <c r="AW9" s="12"/>
      <c r="AX9" s="7"/>
      <c r="AY9" s="8"/>
      <c r="AZ9" s="8"/>
      <c r="BA9" s="8"/>
      <c r="BB9" s="8"/>
      <c r="BE9" s="8"/>
      <c r="BF9" s="8"/>
      <c r="BG9" s="12"/>
      <c r="BI9" s="12"/>
      <c r="BJ9" s="7"/>
      <c r="BK9" s="8"/>
      <c r="BL9" s="8"/>
      <c r="BM9" s="8"/>
      <c r="BP9" s="8"/>
      <c r="BQ9" s="8"/>
      <c r="BR9" s="12"/>
    </row>
    <row r="10" spans="1:158" s="4" customFormat="1" ht="18.75" customHeight="1" x14ac:dyDescent="0.3">
      <c r="A10" s="12"/>
      <c r="B10" s="261" t="s">
        <v>5</v>
      </c>
      <c r="C10" s="269">
        <v>26821.33</v>
      </c>
      <c r="D10" s="263" t="s">
        <v>341</v>
      </c>
      <c r="E10" s="297"/>
      <c r="F10" s="262"/>
      <c r="G10" s="801" t="s">
        <v>10</v>
      </c>
      <c r="H10" s="801"/>
      <c r="I10" s="800">
        <f>SUM(H16:H52)</f>
        <v>3400</v>
      </c>
      <c r="J10" s="800"/>
      <c r="K10" s="12"/>
      <c r="M10" s="12"/>
      <c r="N10" s="261" t="s">
        <v>5</v>
      </c>
      <c r="O10" s="269">
        <v>26821.33</v>
      </c>
      <c r="P10" s="263" t="s">
        <v>341</v>
      </c>
      <c r="Q10" s="269"/>
      <c r="R10" s="262"/>
      <c r="S10" s="801" t="s">
        <v>10</v>
      </c>
      <c r="T10" s="801"/>
      <c r="U10" s="800">
        <f>SUM(T16:T52)</f>
        <v>6063</v>
      </c>
      <c r="V10" s="800"/>
      <c r="W10" s="12"/>
      <c r="Y10" s="12"/>
      <c r="Z10" s="261" t="s">
        <v>5</v>
      </c>
      <c r="AA10" s="269">
        <v>24823.94</v>
      </c>
      <c r="AB10" s="263" t="s">
        <v>341</v>
      </c>
      <c r="AC10" s="269"/>
      <c r="AD10" s="262"/>
      <c r="AE10" s="801" t="s">
        <v>10</v>
      </c>
      <c r="AF10" s="801"/>
      <c r="AG10" s="800">
        <f>SUM(AF16:AF52)</f>
        <v>0</v>
      </c>
      <c r="AH10" s="800"/>
      <c r="AI10" s="12"/>
      <c r="AK10" s="12"/>
      <c r="AL10" s="261" t="s">
        <v>5</v>
      </c>
      <c r="AM10" s="269">
        <v>26821.33</v>
      </c>
      <c r="AN10" s="263" t="s">
        <v>341</v>
      </c>
      <c r="AO10" s="269">
        <f>340+410+390</f>
        <v>1140</v>
      </c>
      <c r="AP10" s="262"/>
      <c r="AQ10" s="801" t="s">
        <v>10</v>
      </c>
      <c r="AR10" s="801"/>
      <c r="AS10" s="800">
        <f>SUM(AR16:AR52)</f>
        <v>4400</v>
      </c>
      <c r="AT10" s="800"/>
      <c r="AU10" s="12"/>
      <c r="AW10" s="12"/>
      <c r="AX10" s="261" t="s">
        <v>5</v>
      </c>
      <c r="AY10" s="269"/>
      <c r="AZ10" s="263" t="s">
        <v>341</v>
      </c>
      <c r="BA10" s="269"/>
      <c r="BB10" s="262"/>
      <c r="BC10" s="801" t="s">
        <v>10</v>
      </c>
      <c r="BD10" s="801"/>
      <c r="BE10" s="800">
        <f>SUM(BD16:BD52)</f>
        <v>0</v>
      </c>
      <c r="BF10" s="800"/>
      <c r="BG10" s="12"/>
      <c r="BI10" s="12"/>
      <c r="BJ10" s="7" t="s">
        <v>5</v>
      </c>
      <c r="BK10" s="10">
        <v>29923.94</v>
      </c>
      <c r="BL10" s="11" t="s">
        <v>25</v>
      </c>
      <c r="BM10" s="10"/>
      <c r="BN10" s="804" t="s">
        <v>10</v>
      </c>
      <c r="BO10" s="804"/>
      <c r="BP10" s="800">
        <f>SUM(BO16:BO38)</f>
        <v>0</v>
      </c>
      <c r="BQ10" s="800"/>
      <c r="BR10" s="12"/>
      <c r="BW10" s="14">
        <f>I10+AG10+AS10+BE10+U10</f>
        <v>13863</v>
      </c>
    </row>
    <row r="11" spans="1:158" s="4" customFormat="1" ht="18.75" customHeight="1" x14ac:dyDescent="0.3">
      <c r="A11" s="12"/>
      <c r="B11" s="261" t="s">
        <v>6</v>
      </c>
      <c r="C11" s="269">
        <v>6663</v>
      </c>
      <c r="D11" s="263" t="s">
        <v>26</v>
      </c>
      <c r="E11" s="270"/>
      <c r="F11" s="262"/>
      <c r="G11" s="801"/>
      <c r="H11" s="801"/>
      <c r="I11" s="800"/>
      <c r="J11" s="800"/>
      <c r="K11" s="12"/>
      <c r="M11" s="12"/>
      <c r="N11" s="261" t="s">
        <v>6</v>
      </c>
      <c r="O11" s="269">
        <v>6663</v>
      </c>
      <c r="P11" s="263" t="s">
        <v>26</v>
      </c>
      <c r="Q11" s="269"/>
      <c r="R11" s="262"/>
      <c r="S11" s="801"/>
      <c r="T11" s="801"/>
      <c r="U11" s="800"/>
      <c r="V11" s="800"/>
      <c r="W11" s="12"/>
      <c r="Y11" s="12"/>
      <c r="Z11" s="261" t="s">
        <v>6</v>
      </c>
      <c r="AA11" s="269">
        <v>6663</v>
      </c>
      <c r="AB11" s="263" t="s">
        <v>26</v>
      </c>
      <c r="AC11" s="269"/>
      <c r="AD11" s="262"/>
      <c r="AE11" s="801"/>
      <c r="AF11" s="801"/>
      <c r="AG11" s="800"/>
      <c r="AH11" s="800"/>
      <c r="AI11" s="12"/>
      <c r="AK11" s="12"/>
      <c r="AL11" s="261" t="s">
        <v>6</v>
      </c>
      <c r="AM11" s="269">
        <v>6663</v>
      </c>
      <c r="AN11" s="263" t="s">
        <v>26</v>
      </c>
      <c r="AO11" s="269">
        <f>335+340</f>
        <v>675</v>
      </c>
      <c r="AP11" s="262"/>
      <c r="AQ11" s="801"/>
      <c r="AR11" s="801"/>
      <c r="AS11" s="800"/>
      <c r="AT11" s="800"/>
      <c r="AU11" s="12"/>
      <c r="AW11" s="12"/>
      <c r="AX11" s="261" t="s">
        <v>6</v>
      </c>
      <c r="AY11" s="269"/>
      <c r="AZ11" s="263" t="s">
        <v>26</v>
      </c>
      <c r="BA11" s="269"/>
      <c r="BB11" s="262"/>
      <c r="BC11" s="801"/>
      <c r="BD11" s="801"/>
      <c r="BE11" s="800"/>
      <c r="BF11" s="800"/>
      <c r="BG11" s="12"/>
      <c r="BI11" s="12"/>
      <c r="BJ11" s="7" t="s">
        <v>6</v>
      </c>
      <c r="BK11" s="10">
        <v>3011</v>
      </c>
      <c r="BL11" s="11" t="s">
        <v>26</v>
      </c>
      <c r="BM11" s="10"/>
      <c r="BN11" s="804"/>
      <c r="BO11" s="804"/>
      <c r="BP11" s="800"/>
      <c r="BQ11" s="800"/>
      <c r="BR11" s="12"/>
      <c r="BW11" s="9"/>
    </row>
    <row r="12" spans="1:158" s="4" customFormat="1" ht="18.75" customHeight="1" x14ac:dyDescent="0.3">
      <c r="A12" s="12"/>
      <c r="B12" s="261" t="s">
        <v>21</v>
      </c>
      <c r="C12" s="269">
        <f>SUM(I16:I52)</f>
        <v>0</v>
      </c>
      <c r="D12" s="264"/>
      <c r="E12" s="270"/>
      <c r="F12" s="264"/>
      <c r="G12" s="812" t="s">
        <v>461</v>
      </c>
      <c r="H12" s="812"/>
      <c r="I12" s="811" t="s">
        <v>462</v>
      </c>
      <c r="J12" s="811"/>
      <c r="K12" s="12"/>
      <c r="M12" s="12"/>
      <c r="N12" s="261" t="s">
        <v>21</v>
      </c>
      <c r="O12" s="269">
        <f>SUM(U16:U52)</f>
        <v>0</v>
      </c>
      <c r="P12" s="264"/>
      <c r="Q12" s="270"/>
      <c r="R12" s="264"/>
      <c r="S12" s="812" t="s">
        <v>461</v>
      </c>
      <c r="T12" s="812"/>
      <c r="U12" s="811" t="s">
        <v>462</v>
      </c>
      <c r="V12" s="811"/>
      <c r="W12" s="12"/>
      <c r="Y12" s="12"/>
      <c r="Z12" s="261" t="s">
        <v>21</v>
      </c>
      <c r="AA12" s="269">
        <f>SUM(AG16:AG52)</f>
        <v>0</v>
      </c>
      <c r="AB12" s="264"/>
      <c r="AC12" s="270"/>
      <c r="AD12" s="264"/>
      <c r="AE12" s="812" t="s">
        <v>461</v>
      </c>
      <c r="AF12" s="812"/>
      <c r="AG12" s="811" t="s">
        <v>462</v>
      </c>
      <c r="AH12" s="811"/>
      <c r="AI12" s="12"/>
      <c r="AK12" s="12"/>
      <c r="AL12" s="261" t="s">
        <v>21</v>
      </c>
      <c r="AM12" s="269">
        <f>SUM(AS16:AS52)</f>
        <v>0</v>
      </c>
      <c r="AN12" s="264"/>
      <c r="AO12" s="270"/>
      <c r="AP12" s="264"/>
      <c r="AQ12" s="812" t="s">
        <v>461</v>
      </c>
      <c r="AR12" s="812"/>
      <c r="AS12" s="811" t="s">
        <v>462</v>
      </c>
      <c r="AT12" s="811"/>
      <c r="AU12" s="12"/>
      <c r="AW12" s="12"/>
      <c r="AX12" s="261" t="s">
        <v>21</v>
      </c>
      <c r="AY12" s="269">
        <f>SUM(BE16:BE52)</f>
        <v>0</v>
      </c>
      <c r="AZ12" s="264"/>
      <c r="BA12" s="270"/>
      <c r="BB12" s="264"/>
      <c r="BC12" s="812" t="s">
        <v>461</v>
      </c>
      <c r="BD12" s="812"/>
      <c r="BE12" s="811" t="s">
        <v>462</v>
      </c>
      <c r="BF12" s="811"/>
      <c r="BG12" s="12"/>
      <c r="BI12" s="12"/>
      <c r="BJ12" s="7" t="s">
        <v>21</v>
      </c>
      <c r="BK12" s="10">
        <f>SUM(BP16:BP38)</f>
        <v>0</v>
      </c>
      <c r="BL12" s="8"/>
      <c r="BM12" s="8"/>
      <c r="BP12" s="8"/>
      <c r="BQ12" s="8"/>
      <c r="BR12" s="12"/>
      <c r="BW12" s="18">
        <f>C12+AA12+AM12++AY12</f>
        <v>0</v>
      </c>
    </row>
    <row r="13" spans="1:158" s="4" customFormat="1" ht="21" x14ac:dyDescent="0.3">
      <c r="A13" s="12"/>
      <c r="B13" s="261"/>
      <c r="C13" s="269"/>
      <c r="D13" s="264"/>
      <c r="E13" s="270"/>
      <c r="F13" s="264"/>
      <c r="G13" s="265"/>
      <c r="H13" s="265"/>
      <c r="I13" s="795" t="str">
        <f>PreK!$I$13</f>
        <v>AUG. 5, 2024</v>
      </c>
      <c r="J13" s="795"/>
      <c r="K13" s="12"/>
      <c r="M13" s="12"/>
      <c r="N13" s="261"/>
      <c r="O13" s="269"/>
      <c r="P13" s="264"/>
      <c r="Q13" s="270"/>
      <c r="R13" s="264"/>
      <c r="S13" s="265"/>
      <c r="T13" s="265"/>
      <c r="U13" s="795" t="str">
        <f>PreK!$I$13</f>
        <v>AUG. 5, 2024</v>
      </c>
      <c r="V13" s="795"/>
      <c r="W13" s="12"/>
      <c r="Y13" s="12"/>
      <c r="Z13" s="261"/>
      <c r="AA13" s="269"/>
      <c r="AB13" s="264"/>
      <c r="AC13" s="270"/>
      <c r="AD13" s="264"/>
      <c r="AE13" s="265"/>
      <c r="AF13" s="265"/>
      <c r="AG13" s="795" t="str">
        <f>PreK!$I$13</f>
        <v>AUG. 5, 2024</v>
      </c>
      <c r="AH13" s="795"/>
      <c r="AI13" s="12"/>
      <c r="AK13" s="12"/>
      <c r="AL13" s="261"/>
      <c r="AM13" s="269"/>
      <c r="AN13" s="264"/>
      <c r="AO13" s="270"/>
      <c r="AP13" s="264"/>
      <c r="AQ13" s="265"/>
      <c r="AR13" s="265"/>
      <c r="AS13" s="795" t="str">
        <f>PreK!$I$13</f>
        <v>AUG. 5, 2024</v>
      </c>
      <c r="AT13" s="795"/>
      <c r="AU13" s="12"/>
      <c r="AW13" s="12"/>
      <c r="AX13" s="261"/>
      <c r="AY13" s="269"/>
      <c r="AZ13" s="264"/>
      <c r="BA13" s="270"/>
      <c r="BB13" s="264"/>
      <c r="BC13" s="265"/>
      <c r="BD13" s="265"/>
      <c r="BE13" s="795" t="str">
        <f>PreK!$I$13</f>
        <v>AUG. 5, 2024</v>
      </c>
      <c r="BF13" s="795"/>
      <c r="BG13" s="12"/>
      <c r="BI13" s="23"/>
      <c r="BJ13" s="8"/>
      <c r="BK13" s="8"/>
      <c r="BL13" s="13"/>
      <c r="BM13" s="13"/>
      <c r="BN13" s="23"/>
      <c r="BO13" s="23"/>
      <c r="BP13" s="8"/>
      <c r="BQ13" s="8"/>
      <c r="BR13" s="12"/>
    </row>
    <row r="14" spans="1:158" s="4" customFormat="1" ht="20.25" customHeight="1" x14ac:dyDescent="0.3">
      <c r="A14" s="12"/>
      <c r="B14" s="258" t="s">
        <v>7</v>
      </c>
      <c r="C14" s="53" t="s">
        <v>12</v>
      </c>
      <c r="D14" s="259" t="s">
        <v>13</v>
      </c>
      <c r="E14" s="797" t="s">
        <v>14</v>
      </c>
      <c r="F14" s="797"/>
      <c r="G14" s="258" t="s">
        <v>342</v>
      </c>
      <c r="H14" s="273" t="s">
        <v>16</v>
      </c>
      <c r="I14" s="260" t="s">
        <v>97</v>
      </c>
      <c r="J14" s="271" t="s">
        <v>2</v>
      </c>
      <c r="K14" s="12"/>
      <c r="M14" s="12"/>
      <c r="N14" s="258" t="s">
        <v>7</v>
      </c>
      <c r="O14" s="53" t="s">
        <v>12</v>
      </c>
      <c r="P14" s="259" t="s">
        <v>13</v>
      </c>
      <c r="Q14" s="797" t="s">
        <v>14</v>
      </c>
      <c r="R14" s="797"/>
      <c r="S14" s="258" t="s">
        <v>342</v>
      </c>
      <c r="T14" s="273" t="s">
        <v>16</v>
      </c>
      <c r="U14" s="260" t="s">
        <v>97</v>
      </c>
      <c r="V14" s="271" t="s">
        <v>2</v>
      </c>
      <c r="W14" s="12"/>
      <c r="Y14" s="12"/>
      <c r="Z14" s="258" t="s">
        <v>7</v>
      </c>
      <c r="AA14" s="53" t="s">
        <v>12</v>
      </c>
      <c r="AB14" s="259" t="s">
        <v>13</v>
      </c>
      <c r="AC14" s="797" t="s">
        <v>14</v>
      </c>
      <c r="AD14" s="797"/>
      <c r="AE14" s="258" t="s">
        <v>342</v>
      </c>
      <c r="AF14" s="273" t="s">
        <v>16</v>
      </c>
      <c r="AG14" s="260" t="s">
        <v>97</v>
      </c>
      <c r="AH14" s="271" t="s">
        <v>2</v>
      </c>
      <c r="AI14" s="12"/>
      <c r="AK14" s="12"/>
      <c r="AL14" s="258" t="s">
        <v>7</v>
      </c>
      <c r="AM14" s="53" t="s">
        <v>12</v>
      </c>
      <c r="AN14" s="259" t="s">
        <v>13</v>
      </c>
      <c r="AO14" s="797" t="s">
        <v>14</v>
      </c>
      <c r="AP14" s="797"/>
      <c r="AQ14" s="258" t="s">
        <v>342</v>
      </c>
      <c r="AR14" s="273" t="s">
        <v>16</v>
      </c>
      <c r="AS14" s="260" t="s">
        <v>97</v>
      </c>
      <c r="AT14" s="271" t="s">
        <v>2</v>
      </c>
      <c r="AU14" s="12"/>
      <c r="AW14" s="12"/>
      <c r="AX14" s="258" t="s">
        <v>7</v>
      </c>
      <c r="AY14" s="53" t="s">
        <v>12</v>
      </c>
      <c r="AZ14" s="259" t="s">
        <v>13</v>
      </c>
      <c r="BA14" s="797" t="s">
        <v>14</v>
      </c>
      <c r="BB14" s="797"/>
      <c r="BC14" s="258" t="s">
        <v>342</v>
      </c>
      <c r="BD14" s="273" t="s">
        <v>16</v>
      </c>
      <c r="BE14" s="260" t="s">
        <v>97</v>
      </c>
      <c r="BF14" s="271" t="s">
        <v>2</v>
      </c>
      <c r="BG14" s="12"/>
      <c r="BI14" s="12"/>
      <c r="BJ14" s="24" t="s">
        <v>7</v>
      </c>
      <c r="BK14" s="20" t="s">
        <v>12</v>
      </c>
      <c r="BL14" s="22" t="s">
        <v>13</v>
      </c>
      <c r="BM14" s="22" t="s">
        <v>14</v>
      </c>
      <c r="BN14" s="24" t="s">
        <v>15</v>
      </c>
      <c r="BO14" s="5" t="s">
        <v>16</v>
      </c>
      <c r="BP14" s="22" t="s">
        <v>11</v>
      </c>
      <c r="BQ14" s="3" t="s">
        <v>2</v>
      </c>
      <c r="BR14" s="12"/>
      <c r="BW14" s="126">
        <v>1947.394</v>
      </c>
    </row>
    <row r="15" spans="1:158" s="4" customFormat="1" ht="3" customHeight="1" x14ac:dyDescent="0.3">
      <c r="A15" s="12"/>
      <c r="B15" s="23"/>
      <c r="C15" s="8"/>
      <c r="D15" s="8"/>
      <c r="E15" s="8"/>
      <c r="F15" s="8"/>
      <c r="G15" s="23"/>
      <c r="H15" s="274"/>
      <c r="I15" s="8"/>
      <c r="J15" s="8"/>
      <c r="K15" s="12"/>
      <c r="M15" s="12"/>
      <c r="N15" s="23"/>
      <c r="O15" s="8"/>
      <c r="P15" s="8"/>
      <c r="Q15" s="8"/>
      <c r="R15" s="8"/>
      <c r="S15" s="23"/>
      <c r="T15" s="274"/>
      <c r="U15" s="8"/>
      <c r="V15" s="8"/>
      <c r="W15" s="12"/>
      <c r="Y15" s="12"/>
      <c r="Z15" s="23"/>
      <c r="AA15" s="8"/>
      <c r="AB15" s="8"/>
      <c r="AC15" s="8"/>
      <c r="AD15" s="8"/>
      <c r="AE15" s="23"/>
      <c r="AF15" s="274"/>
      <c r="AG15" s="8"/>
      <c r="AH15" s="8"/>
      <c r="AI15" s="12"/>
      <c r="AK15" s="12"/>
      <c r="AL15" s="23"/>
      <c r="AM15" s="8"/>
      <c r="AN15" s="8"/>
      <c r="AO15" s="8"/>
      <c r="AP15" s="8"/>
      <c r="AQ15" s="23"/>
      <c r="AR15" s="274"/>
      <c r="AS15" s="8"/>
      <c r="AT15" s="8"/>
      <c r="AU15" s="12"/>
      <c r="AW15" s="12"/>
      <c r="AX15" s="23"/>
      <c r="AY15" s="8"/>
      <c r="AZ15" s="8"/>
      <c r="BA15" s="8"/>
      <c r="BB15" s="8"/>
      <c r="BC15" s="23"/>
      <c r="BD15" s="274"/>
      <c r="BE15" s="8"/>
      <c r="BF15" s="8"/>
      <c r="BG15" s="12"/>
      <c r="BI15" s="12"/>
      <c r="BJ15" s="23"/>
      <c r="BK15" s="8"/>
      <c r="BL15" s="8"/>
      <c r="BM15" s="8"/>
      <c r="BN15" s="23"/>
      <c r="BO15" s="23"/>
      <c r="BP15" s="8"/>
      <c r="BQ15" s="8"/>
      <c r="BR15" s="12"/>
    </row>
    <row r="16" spans="1:158" s="4" customFormat="1" ht="18" x14ac:dyDescent="0.3">
      <c r="A16" s="12"/>
      <c r="B16" s="267" t="s">
        <v>337</v>
      </c>
      <c r="C16" s="141">
        <v>45489</v>
      </c>
      <c r="D16" s="142">
        <v>10000</v>
      </c>
      <c r="E16" s="792"/>
      <c r="F16" s="792"/>
      <c r="G16" s="143">
        <v>20912</v>
      </c>
      <c r="H16" s="275"/>
      <c r="I16" s="144"/>
      <c r="J16" s="272">
        <f>C10+C11+C12-D16+E10+E11+E12+C13</f>
        <v>23484.33</v>
      </c>
      <c r="K16" s="12"/>
      <c r="M16" s="12"/>
      <c r="N16" s="267" t="s">
        <v>337</v>
      </c>
      <c r="O16" s="141">
        <v>45499</v>
      </c>
      <c r="P16" s="142">
        <v>5000</v>
      </c>
      <c r="Q16" s="792"/>
      <c r="R16" s="792"/>
      <c r="S16" s="143">
        <v>20939</v>
      </c>
      <c r="T16" s="277"/>
      <c r="U16" s="144"/>
      <c r="V16" s="272">
        <f>O10+O11+O12-P16+Q10+Q11+Q12+O13</f>
        <v>28484.33</v>
      </c>
      <c r="W16" s="12"/>
      <c r="Y16" s="12"/>
      <c r="Z16" s="267" t="s">
        <v>337</v>
      </c>
      <c r="AA16" s="141">
        <v>45489</v>
      </c>
      <c r="AB16" s="142">
        <v>24823.94</v>
      </c>
      <c r="AC16" s="792"/>
      <c r="AD16" s="792"/>
      <c r="AE16" s="143">
        <v>20918</v>
      </c>
      <c r="AF16" s="275"/>
      <c r="AG16" s="144"/>
      <c r="AH16" s="272">
        <f>AA10+AA11+AA12-AB16+AC10+AC11+AC12+AA13</f>
        <v>6663</v>
      </c>
      <c r="AI16" s="12"/>
      <c r="AK16" s="12"/>
      <c r="AL16" s="267" t="s">
        <v>337</v>
      </c>
      <c r="AM16" s="141">
        <v>45483</v>
      </c>
      <c r="AN16" s="142">
        <v>5000</v>
      </c>
      <c r="AO16" s="792"/>
      <c r="AP16" s="792"/>
      <c r="AQ16" s="143">
        <v>20905</v>
      </c>
      <c r="AR16" s="275"/>
      <c r="AS16" s="144"/>
      <c r="AT16" s="272">
        <f>AM10+AM11+AM12-AN16+AO10+AO11+AO12+AM13</f>
        <v>30299.33</v>
      </c>
      <c r="AU16" s="12"/>
      <c r="AW16" s="12"/>
      <c r="AX16" s="267" t="s">
        <v>337</v>
      </c>
      <c r="AY16" s="141"/>
      <c r="AZ16" s="142"/>
      <c r="BA16" s="792"/>
      <c r="BB16" s="792"/>
      <c r="BC16" s="143"/>
      <c r="BD16" s="277"/>
      <c r="BE16" s="144"/>
      <c r="BF16" s="272">
        <f>AY10+AY11+AY12-AZ16+BA10+BA11+BA12+AY13</f>
        <v>0</v>
      </c>
      <c r="BG16" s="12"/>
      <c r="BI16" s="12"/>
      <c r="BJ16" s="33" t="s">
        <v>8</v>
      </c>
      <c r="BK16" s="34">
        <v>44792</v>
      </c>
      <c r="BL16" s="35">
        <v>29923.94</v>
      </c>
      <c r="BM16" s="38"/>
      <c r="BN16" s="21">
        <v>19600</v>
      </c>
      <c r="BO16" s="6"/>
      <c r="BP16" s="36"/>
      <c r="BQ16" s="37">
        <f>BK10+BK11+BK12-BL16+BM10+BM11</f>
        <v>3011.0000000000036</v>
      </c>
      <c r="BR16" s="12"/>
      <c r="BW16" s="127">
        <v>3</v>
      </c>
      <c r="BX16" s="4" t="s">
        <v>213</v>
      </c>
      <c r="CA16" s="39"/>
      <c r="CB16" s="40"/>
      <c r="CC16" s="40"/>
      <c r="CL16" s="39"/>
      <c r="CM16" s="40"/>
      <c r="CN16" s="40"/>
      <c r="CW16" s="39"/>
      <c r="CX16" s="40"/>
      <c r="CY16" s="40"/>
      <c r="DH16" s="39"/>
      <c r="DI16" s="40"/>
      <c r="DJ16" s="40"/>
      <c r="DS16" s="39"/>
      <c r="DT16" s="40"/>
      <c r="DU16" s="40"/>
      <c r="ED16" s="39"/>
      <c r="EE16" s="40"/>
      <c r="EF16" s="40"/>
      <c r="EO16" s="39"/>
      <c r="EP16" s="40"/>
      <c r="EQ16" s="40"/>
      <c r="EZ16" s="39"/>
      <c r="FA16" s="40"/>
      <c r="FB16" s="40"/>
    </row>
    <row r="17" spans="1:158" s="4" customFormat="1" ht="3" customHeight="1" x14ac:dyDescent="0.3">
      <c r="A17" s="12"/>
      <c r="B17" s="7"/>
      <c r="C17" s="8"/>
      <c r="D17" s="8"/>
      <c r="E17" s="8"/>
      <c r="F17" s="8"/>
      <c r="G17" s="41"/>
      <c r="H17" s="276"/>
      <c r="I17" s="43"/>
      <c r="J17" s="10"/>
      <c r="K17" s="12"/>
      <c r="M17" s="12"/>
      <c r="N17" s="7"/>
      <c r="O17" s="8"/>
      <c r="P17" s="8"/>
      <c r="Q17" s="8"/>
      <c r="R17" s="8"/>
      <c r="S17" s="41"/>
      <c r="T17" s="276"/>
      <c r="U17" s="43"/>
      <c r="V17" s="10"/>
      <c r="W17" s="12"/>
      <c r="Y17" s="12"/>
      <c r="Z17" s="7"/>
      <c r="AA17" s="8"/>
      <c r="AB17" s="8"/>
      <c r="AC17" s="8"/>
      <c r="AD17" s="8"/>
      <c r="AE17" s="41"/>
      <c r="AF17" s="276"/>
      <c r="AG17" s="43"/>
      <c r="AH17" s="10"/>
      <c r="AI17" s="12"/>
      <c r="AK17" s="12"/>
      <c r="AL17" s="7"/>
      <c r="AM17" s="8"/>
      <c r="AN17" s="8"/>
      <c r="AO17" s="8"/>
      <c r="AP17" s="8"/>
      <c r="AQ17" s="41"/>
      <c r="AR17" s="276"/>
      <c r="AS17" s="43"/>
      <c r="AT17" s="10"/>
      <c r="AU17" s="12"/>
      <c r="AW17" s="12"/>
      <c r="AX17" s="7"/>
      <c r="AY17" s="8"/>
      <c r="AZ17" s="8"/>
      <c r="BA17" s="8"/>
      <c r="BB17" s="8"/>
      <c r="BC17" s="41"/>
      <c r="BD17" s="276"/>
      <c r="BE17" s="43"/>
      <c r="BF17" s="10"/>
      <c r="BG17" s="12"/>
      <c r="BI17" s="12"/>
      <c r="BJ17" s="7"/>
      <c r="BK17" s="8"/>
      <c r="BL17" s="8"/>
      <c r="BM17" s="8"/>
      <c r="BN17" s="41"/>
      <c r="BO17" s="42"/>
      <c r="BP17" s="43"/>
      <c r="BQ17" s="8"/>
      <c r="BR17" s="12"/>
      <c r="CA17" s="39"/>
      <c r="CB17" s="40"/>
      <c r="CC17" s="40"/>
      <c r="CL17" s="39"/>
      <c r="CM17" s="40"/>
      <c r="CN17" s="40"/>
      <c r="CW17" s="39"/>
      <c r="CX17" s="40"/>
      <c r="CY17" s="40"/>
      <c r="DH17" s="39"/>
      <c r="DI17" s="40"/>
      <c r="DJ17" s="40"/>
      <c r="DS17" s="39"/>
      <c r="DT17" s="40"/>
      <c r="DU17" s="40"/>
      <c r="ED17" s="39"/>
      <c r="EE17" s="40"/>
      <c r="EF17" s="40"/>
      <c r="EO17" s="39"/>
      <c r="EP17" s="40"/>
      <c r="EQ17" s="40"/>
      <c r="EZ17" s="39"/>
      <c r="FA17" s="40"/>
      <c r="FB17" s="40"/>
    </row>
    <row r="18" spans="1:158" s="4" customFormat="1" ht="15.6" customHeight="1" x14ac:dyDescent="0.3">
      <c r="A18" s="12"/>
      <c r="B18" s="267" t="s">
        <v>338</v>
      </c>
      <c r="C18" s="141">
        <v>45489</v>
      </c>
      <c r="D18" s="142">
        <v>6663</v>
      </c>
      <c r="E18" s="792"/>
      <c r="F18" s="792"/>
      <c r="G18" s="143">
        <v>5569</v>
      </c>
      <c r="H18" s="275"/>
      <c r="I18" s="144"/>
      <c r="J18" s="272">
        <f>J16-D18</f>
        <v>16821.330000000002</v>
      </c>
      <c r="K18" s="12"/>
      <c r="M18" s="12"/>
      <c r="N18" s="267" t="s">
        <v>338</v>
      </c>
      <c r="O18" s="141">
        <v>45499</v>
      </c>
      <c r="P18" s="142">
        <v>5000</v>
      </c>
      <c r="Q18" s="792"/>
      <c r="R18" s="792"/>
      <c r="S18" s="143">
        <v>5622</v>
      </c>
      <c r="T18" s="277">
        <f>O11-P18</f>
        <v>1663</v>
      </c>
      <c r="U18" s="144"/>
      <c r="V18" s="272">
        <f>V16-P18</f>
        <v>23484.33</v>
      </c>
      <c r="W18" s="12"/>
      <c r="Y18" s="12"/>
      <c r="Z18" s="267" t="s">
        <v>338</v>
      </c>
      <c r="AA18" s="141">
        <v>45489</v>
      </c>
      <c r="AB18" s="142">
        <v>6663</v>
      </c>
      <c r="AC18" s="792"/>
      <c r="AD18" s="792"/>
      <c r="AE18" s="143">
        <v>5575</v>
      </c>
      <c r="AF18" s="275"/>
      <c r="AG18" s="144"/>
      <c r="AH18" s="272">
        <f>AH16-AB18</f>
        <v>0</v>
      </c>
      <c r="AI18" s="12"/>
      <c r="AK18" s="12"/>
      <c r="AL18" s="267" t="s">
        <v>338</v>
      </c>
      <c r="AM18" s="141">
        <v>45483</v>
      </c>
      <c r="AN18" s="142">
        <v>6663</v>
      </c>
      <c r="AO18" s="792"/>
      <c r="AP18" s="792"/>
      <c r="AQ18" s="143">
        <v>5558</v>
      </c>
      <c r="AR18" s="275"/>
      <c r="AS18" s="144"/>
      <c r="AT18" s="272">
        <f>AT16-AN18</f>
        <v>23636.33</v>
      </c>
      <c r="AU18" s="12"/>
      <c r="AW18" s="12"/>
      <c r="AX18" s="267" t="s">
        <v>338</v>
      </c>
      <c r="AY18" s="141"/>
      <c r="AZ18" s="142"/>
      <c r="BA18" s="792"/>
      <c r="BB18" s="792"/>
      <c r="BC18" s="143"/>
      <c r="BD18" s="275"/>
      <c r="BE18" s="144"/>
      <c r="BF18" s="272">
        <f>BF16-AZ18</f>
        <v>0</v>
      </c>
      <c r="BG18" s="12"/>
      <c r="BI18" s="12"/>
      <c r="BJ18" s="33" t="s">
        <v>19</v>
      </c>
      <c r="BK18" s="34"/>
      <c r="BL18" s="35"/>
      <c r="BM18" s="38"/>
      <c r="BN18" s="21"/>
      <c r="BO18" s="6"/>
      <c r="BP18" s="36"/>
      <c r="BQ18" s="37">
        <f>BQ16-BL18</f>
        <v>3011.0000000000036</v>
      </c>
      <c r="BR18" s="12"/>
      <c r="BW18" s="793">
        <f>BW14*BW16</f>
        <v>5842.1819999999998</v>
      </c>
      <c r="CA18" s="39"/>
      <c r="CB18" s="40"/>
      <c r="CC18" s="40"/>
      <c r="CL18" s="39"/>
      <c r="CM18" s="40"/>
      <c r="CN18" s="40"/>
      <c r="CW18" s="39"/>
      <c r="CX18" s="40"/>
      <c r="CY18" s="40"/>
      <c r="DH18" s="39"/>
      <c r="DI18" s="40"/>
      <c r="DJ18" s="40"/>
      <c r="DS18" s="39"/>
      <c r="DT18" s="40"/>
      <c r="DU18" s="40"/>
      <c r="ED18" s="39"/>
      <c r="EE18" s="40"/>
      <c r="EF18" s="40"/>
      <c r="EO18" s="39"/>
      <c r="EP18" s="40"/>
      <c r="EQ18" s="40"/>
      <c r="EZ18" s="39"/>
      <c r="FA18" s="40"/>
      <c r="FB18" s="40"/>
    </row>
    <row r="19" spans="1:158" s="4" customFormat="1" ht="3" customHeight="1" x14ac:dyDescent="0.3">
      <c r="A19" s="12"/>
      <c r="B19" s="7"/>
      <c r="C19" s="8"/>
      <c r="D19" s="8"/>
      <c r="E19" s="8"/>
      <c r="F19" s="8"/>
      <c r="G19" s="41"/>
      <c r="H19" s="276"/>
      <c r="I19" s="43"/>
      <c r="J19" s="10"/>
      <c r="K19" s="12"/>
      <c r="M19" s="12"/>
      <c r="N19" s="7"/>
      <c r="O19" s="8"/>
      <c r="P19" s="8"/>
      <c r="Q19" s="8"/>
      <c r="R19" s="8"/>
      <c r="S19" s="41"/>
      <c r="T19" s="276"/>
      <c r="U19" s="43"/>
      <c r="V19" s="10"/>
      <c r="W19" s="12"/>
      <c r="Y19" s="12"/>
      <c r="Z19" s="7"/>
      <c r="AA19" s="8"/>
      <c r="AB19" s="8"/>
      <c r="AC19" s="8"/>
      <c r="AD19" s="8"/>
      <c r="AE19" s="41"/>
      <c r="AF19" s="276"/>
      <c r="AG19" s="43"/>
      <c r="AH19" s="10"/>
      <c r="AI19" s="12"/>
      <c r="AK19" s="12"/>
      <c r="AL19" s="7"/>
      <c r="AM19" s="8"/>
      <c r="AN19" s="8"/>
      <c r="AO19" s="8"/>
      <c r="AP19" s="8"/>
      <c r="AQ19" s="41"/>
      <c r="AR19" s="276"/>
      <c r="AS19" s="43"/>
      <c r="AT19" s="10"/>
      <c r="AU19" s="12"/>
      <c r="AW19" s="12"/>
      <c r="AX19" s="7"/>
      <c r="AY19" s="8"/>
      <c r="AZ19" s="8"/>
      <c r="BA19" s="8"/>
      <c r="BB19" s="8"/>
      <c r="BC19" s="41"/>
      <c r="BD19" s="276"/>
      <c r="BE19" s="43"/>
      <c r="BF19" s="10"/>
      <c r="BG19" s="12"/>
      <c r="BI19" s="12"/>
      <c r="BJ19" s="7"/>
      <c r="BK19" s="8"/>
      <c r="BL19" s="8"/>
      <c r="BM19" s="8"/>
      <c r="BN19" s="41"/>
      <c r="BO19" s="42"/>
      <c r="BP19" s="43"/>
      <c r="BQ19" s="8"/>
      <c r="BR19" s="12"/>
      <c r="BW19" s="793"/>
      <c r="CA19" s="39"/>
      <c r="CB19" s="40"/>
      <c r="CC19" s="40"/>
      <c r="CL19" s="39"/>
      <c r="CM19" s="40"/>
      <c r="CN19" s="40"/>
      <c r="CW19" s="39"/>
      <c r="CX19" s="40"/>
      <c r="CY19" s="40"/>
      <c r="DH19" s="39"/>
      <c r="DI19" s="40"/>
      <c r="DJ19" s="40"/>
      <c r="DS19" s="39"/>
      <c r="DT19" s="40"/>
      <c r="DU19" s="40"/>
      <c r="ED19" s="39"/>
      <c r="EE19" s="40"/>
      <c r="EF19" s="40"/>
      <c r="EO19" s="39"/>
      <c r="EP19" s="40"/>
      <c r="EQ19" s="40"/>
      <c r="EZ19" s="39"/>
      <c r="FA19" s="40"/>
      <c r="FB19" s="40"/>
    </row>
    <row r="20" spans="1:158" s="4" customFormat="1" ht="15.6" customHeight="1" x14ac:dyDescent="0.3">
      <c r="A20" s="12"/>
      <c r="B20" s="145">
        <v>45502</v>
      </c>
      <c r="C20" s="141"/>
      <c r="D20" s="142"/>
      <c r="E20" s="142"/>
      <c r="F20" s="142"/>
      <c r="G20" s="143"/>
      <c r="H20" s="277">
        <v>1700</v>
      </c>
      <c r="I20" s="144"/>
      <c r="J20" s="272">
        <f>J18-D20</f>
        <v>16821.330000000002</v>
      </c>
      <c r="K20" s="12"/>
      <c r="M20" s="12"/>
      <c r="N20" s="145">
        <v>45502</v>
      </c>
      <c r="O20" s="141"/>
      <c r="P20" s="142"/>
      <c r="Q20" s="792"/>
      <c r="R20" s="792"/>
      <c r="S20" s="143"/>
      <c r="T20" s="277">
        <v>2200</v>
      </c>
      <c r="U20" s="144"/>
      <c r="V20" s="272">
        <f>V18-P20</f>
        <v>23484.33</v>
      </c>
      <c r="W20" s="12"/>
      <c r="Y20" s="12"/>
      <c r="Z20" s="145">
        <v>45502</v>
      </c>
      <c r="AA20" s="141"/>
      <c r="AB20" s="142"/>
      <c r="AC20" s="142"/>
      <c r="AD20" s="142"/>
      <c r="AE20" s="143"/>
      <c r="AF20" s="277"/>
      <c r="AG20" s="144"/>
      <c r="AH20" s="272">
        <f>AH18-AB20</f>
        <v>0</v>
      </c>
      <c r="AI20" s="12"/>
      <c r="AK20" s="12"/>
      <c r="AL20" s="145">
        <v>45502</v>
      </c>
      <c r="AM20" s="141"/>
      <c r="AN20" s="142"/>
      <c r="AO20" s="142"/>
      <c r="AP20" s="142"/>
      <c r="AQ20" s="143"/>
      <c r="AR20" s="277">
        <v>2200</v>
      </c>
      <c r="AS20" s="144"/>
      <c r="AT20" s="272">
        <f>AT18-AN20</f>
        <v>23636.33</v>
      </c>
      <c r="AU20" s="12"/>
      <c r="AW20" s="12"/>
      <c r="AX20" s="145">
        <v>45502</v>
      </c>
      <c r="AY20" s="141"/>
      <c r="AZ20" s="142"/>
      <c r="BA20" s="792"/>
      <c r="BB20" s="792"/>
      <c r="BC20" s="143"/>
      <c r="BD20" s="277"/>
      <c r="BE20" s="144"/>
      <c r="BF20" s="272">
        <f>BF18-AZ20</f>
        <v>0</v>
      </c>
      <c r="BG20" s="12"/>
      <c r="BI20" s="12"/>
      <c r="BJ20" s="44">
        <v>44781</v>
      </c>
      <c r="BK20" s="34"/>
      <c r="BL20" s="35"/>
      <c r="BM20" s="35"/>
      <c r="BN20" s="21"/>
      <c r="BO20" s="19"/>
      <c r="BP20" s="36"/>
      <c r="BQ20" s="37">
        <f>BQ18-BL20</f>
        <v>3011.0000000000036</v>
      </c>
      <c r="BR20" s="12"/>
      <c r="BW20" s="793"/>
      <c r="CA20" s="39"/>
      <c r="CB20" s="40"/>
      <c r="CC20" s="40"/>
      <c r="CL20" s="39"/>
      <c r="CM20" s="40"/>
      <c r="CN20" s="40"/>
      <c r="CW20" s="39"/>
      <c r="CX20" s="40"/>
      <c r="CY20" s="40"/>
      <c r="DH20" s="39"/>
      <c r="DI20" s="40"/>
      <c r="DJ20" s="40"/>
      <c r="DS20" s="39"/>
      <c r="DT20" s="40"/>
      <c r="DU20" s="40"/>
      <c r="ED20" s="39"/>
      <c r="EE20" s="40"/>
      <c r="EF20" s="40"/>
      <c r="EO20" s="39"/>
      <c r="EP20" s="40"/>
      <c r="EQ20" s="40"/>
      <c r="EZ20" s="39"/>
      <c r="FA20" s="40"/>
      <c r="FB20" s="40"/>
    </row>
    <row r="21" spans="1:158" s="4" customFormat="1" ht="3" customHeight="1" x14ac:dyDescent="0.3">
      <c r="A21" s="12"/>
      <c r="B21" s="7"/>
      <c r="C21" s="8"/>
      <c r="D21" s="8"/>
      <c r="E21" s="8"/>
      <c r="F21" s="8"/>
      <c r="G21" s="41"/>
      <c r="H21" s="278"/>
      <c r="I21" s="43"/>
      <c r="J21" s="10"/>
      <c r="K21" s="12"/>
      <c r="M21" s="12"/>
      <c r="N21" s="7"/>
      <c r="O21" s="8"/>
      <c r="P21" s="8"/>
      <c r="Q21" s="8"/>
      <c r="R21" s="8"/>
      <c r="S21" s="41"/>
      <c r="T21" s="278"/>
      <c r="U21" s="43"/>
      <c r="V21" s="10"/>
      <c r="W21" s="12"/>
      <c r="Y21" s="12"/>
      <c r="Z21" s="7"/>
      <c r="AA21" s="8"/>
      <c r="AB21" s="8"/>
      <c r="AC21" s="8"/>
      <c r="AD21" s="8"/>
      <c r="AE21" s="41"/>
      <c r="AF21" s="278"/>
      <c r="AG21" s="43"/>
      <c r="AH21" s="10"/>
      <c r="AI21" s="12"/>
      <c r="AK21" s="12"/>
      <c r="AL21" s="7"/>
      <c r="AM21" s="8"/>
      <c r="AN21" s="8"/>
      <c r="AO21" s="8"/>
      <c r="AP21" s="8"/>
      <c r="AQ21" s="41"/>
      <c r="AR21" s="278"/>
      <c r="AS21" s="43"/>
      <c r="AT21" s="10"/>
      <c r="AU21" s="12"/>
      <c r="AW21" s="12"/>
      <c r="AX21" s="7"/>
      <c r="AY21" s="8"/>
      <c r="AZ21" s="8"/>
      <c r="BA21" s="8"/>
      <c r="BB21" s="8"/>
      <c r="BC21" s="41"/>
      <c r="BD21" s="278"/>
      <c r="BE21" s="43"/>
      <c r="BF21" s="10"/>
      <c r="BG21" s="12"/>
      <c r="BI21" s="12"/>
      <c r="BJ21" s="7"/>
      <c r="BK21" s="8"/>
      <c r="BL21" s="8"/>
      <c r="BM21" s="8"/>
      <c r="BN21" s="41"/>
      <c r="BO21" s="45"/>
      <c r="BP21" s="43"/>
      <c r="BQ21" s="8"/>
      <c r="BR21" s="12"/>
      <c r="CA21" s="39"/>
      <c r="CB21" s="40"/>
      <c r="CC21" s="40"/>
      <c r="CL21" s="39"/>
      <c r="CM21" s="40"/>
      <c r="CN21" s="40"/>
      <c r="CW21" s="39"/>
      <c r="CX21" s="40"/>
      <c r="CY21" s="40"/>
      <c r="DH21" s="39"/>
      <c r="DI21" s="40"/>
      <c r="DJ21" s="40"/>
      <c r="DS21" s="39"/>
      <c r="DT21" s="40"/>
      <c r="DU21" s="40"/>
      <c r="ED21" s="39"/>
      <c r="EE21" s="40"/>
      <c r="EF21" s="40"/>
      <c r="EO21" s="39"/>
      <c r="EP21" s="40"/>
      <c r="EQ21" s="40"/>
      <c r="EZ21" s="39"/>
      <c r="FA21" s="40"/>
      <c r="FB21" s="40"/>
    </row>
    <row r="22" spans="1:158" s="4" customFormat="1" ht="15.6" x14ac:dyDescent="0.3">
      <c r="A22" s="12"/>
      <c r="B22" s="145">
        <v>45509</v>
      </c>
      <c r="C22" s="141"/>
      <c r="D22" s="142"/>
      <c r="E22" s="142"/>
      <c r="F22" s="142"/>
      <c r="G22" s="143"/>
      <c r="H22" s="277">
        <v>1700</v>
      </c>
      <c r="I22" s="144"/>
      <c r="J22" s="272">
        <f>J20-D22</f>
        <v>16821.330000000002</v>
      </c>
      <c r="K22" s="12"/>
      <c r="M22" s="12"/>
      <c r="N22" s="145">
        <v>45509</v>
      </c>
      <c r="O22" s="141"/>
      <c r="P22" s="142"/>
      <c r="Q22" s="792"/>
      <c r="R22" s="792"/>
      <c r="S22" s="143"/>
      <c r="T22" s="277">
        <v>2200</v>
      </c>
      <c r="U22" s="144"/>
      <c r="V22" s="272">
        <f>V20-P22</f>
        <v>23484.33</v>
      </c>
      <c r="W22" s="12"/>
      <c r="Y22" s="12"/>
      <c r="Z22" s="145">
        <v>45509</v>
      </c>
      <c r="AA22" s="141"/>
      <c r="AB22" s="142"/>
      <c r="AC22" s="142"/>
      <c r="AD22" s="142"/>
      <c r="AE22" s="143"/>
      <c r="AF22" s="277"/>
      <c r="AG22" s="144"/>
      <c r="AH22" s="272">
        <f>AH20-AB22</f>
        <v>0</v>
      </c>
      <c r="AI22" s="12"/>
      <c r="AK22" s="12"/>
      <c r="AL22" s="145">
        <v>45509</v>
      </c>
      <c r="AM22" s="141"/>
      <c r="AN22" s="142"/>
      <c r="AO22" s="792"/>
      <c r="AP22" s="792"/>
      <c r="AQ22" s="143"/>
      <c r="AR22" s="277">
        <v>2200</v>
      </c>
      <c r="AS22" s="144"/>
      <c r="AT22" s="272">
        <f>AT20-AN22</f>
        <v>23636.33</v>
      </c>
      <c r="AU22" s="12"/>
      <c r="AW22" s="12"/>
      <c r="AX22" s="145">
        <v>45509</v>
      </c>
      <c r="AY22" s="141"/>
      <c r="AZ22" s="142"/>
      <c r="BA22" s="142"/>
      <c r="BB22" s="142"/>
      <c r="BC22" s="143"/>
      <c r="BD22" s="277"/>
      <c r="BE22" s="144"/>
      <c r="BF22" s="272">
        <f>BF20-AZ22</f>
        <v>0</v>
      </c>
      <c r="BG22" s="12"/>
      <c r="BI22" s="12"/>
      <c r="BJ22" s="44">
        <v>44809</v>
      </c>
      <c r="BK22" s="34"/>
      <c r="BL22" s="35"/>
      <c r="BM22" s="35"/>
      <c r="BN22" s="21"/>
      <c r="BO22" s="19"/>
      <c r="BP22" s="36"/>
      <c r="BQ22" s="37">
        <f>BQ20-BL22</f>
        <v>3011.0000000000036</v>
      </c>
      <c r="BR22" s="12"/>
      <c r="CA22" s="39"/>
      <c r="CB22" s="40"/>
      <c r="CC22" s="40"/>
      <c r="CL22" s="39"/>
      <c r="CM22" s="40"/>
      <c r="CN22" s="40"/>
      <c r="CW22" s="39"/>
      <c r="CX22" s="40"/>
      <c r="CY22" s="40"/>
      <c r="DH22" s="39"/>
      <c r="DI22" s="40"/>
      <c r="DJ22" s="40"/>
      <c r="DS22" s="39"/>
      <c r="DT22" s="40"/>
      <c r="DU22" s="40"/>
      <c r="ED22" s="39"/>
      <c r="EE22" s="40"/>
      <c r="EF22" s="40"/>
      <c r="EO22" s="39"/>
      <c r="EP22" s="40"/>
      <c r="EQ22" s="40"/>
      <c r="EZ22" s="39"/>
      <c r="FA22" s="40"/>
      <c r="FB22" s="40"/>
    </row>
    <row r="23" spans="1:158" s="4" customFormat="1" ht="3" customHeight="1" x14ac:dyDescent="0.3">
      <c r="A23" s="12"/>
      <c r="B23" s="7"/>
      <c r="C23" s="8"/>
      <c r="D23" s="8"/>
      <c r="E23" s="8"/>
      <c r="F23" s="8"/>
      <c r="G23" s="41"/>
      <c r="H23" s="278"/>
      <c r="I23" s="43"/>
      <c r="J23" s="10"/>
      <c r="K23" s="12"/>
      <c r="M23" s="12"/>
      <c r="N23" s="7"/>
      <c r="O23" s="8"/>
      <c r="P23" s="8"/>
      <c r="Q23" s="8"/>
      <c r="R23" s="8"/>
      <c r="S23" s="41"/>
      <c r="T23" s="276"/>
      <c r="U23" s="43"/>
      <c r="V23" s="10"/>
      <c r="W23" s="12"/>
      <c r="Y23" s="12"/>
      <c r="Z23" s="7"/>
      <c r="AA23" s="8"/>
      <c r="AB23" s="8"/>
      <c r="AC23" s="8"/>
      <c r="AD23" s="8"/>
      <c r="AE23" s="41"/>
      <c r="AF23" s="278"/>
      <c r="AG23" s="43"/>
      <c r="AH23" s="10"/>
      <c r="AI23" s="12"/>
      <c r="AK23" s="12"/>
      <c r="AL23" s="7"/>
      <c r="AM23" s="8"/>
      <c r="AN23" s="8"/>
      <c r="AO23" s="8"/>
      <c r="AP23" s="8"/>
      <c r="AQ23" s="41"/>
      <c r="AR23" s="278"/>
      <c r="AS23" s="43"/>
      <c r="AT23" s="10"/>
      <c r="AU23" s="12"/>
      <c r="AW23" s="12"/>
      <c r="AX23" s="7"/>
      <c r="AY23" s="8"/>
      <c r="AZ23" s="8"/>
      <c r="BA23" s="8"/>
      <c r="BB23" s="8"/>
      <c r="BC23" s="41"/>
      <c r="BD23" s="278"/>
      <c r="BE23" s="43"/>
      <c r="BF23" s="10"/>
      <c r="BG23" s="12"/>
      <c r="BI23" s="12"/>
      <c r="BJ23" s="7"/>
      <c r="BK23" s="8"/>
      <c r="BL23" s="8"/>
      <c r="BM23" s="8"/>
      <c r="BN23" s="41"/>
      <c r="BO23" s="45"/>
      <c r="BP23" s="43"/>
      <c r="BQ23" s="8"/>
      <c r="BR23" s="12"/>
      <c r="CA23" s="39"/>
      <c r="CB23" s="40"/>
      <c r="CC23" s="40"/>
      <c r="CL23" s="39"/>
      <c r="CM23" s="40"/>
      <c r="CN23" s="40"/>
      <c r="CW23" s="39"/>
      <c r="CX23" s="40"/>
      <c r="CY23" s="40"/>
      <c r="DH23" s="39"/>
      <c r="DI23" s="40"/>
      <c r="DJ23" s="40"/>
      <c r="DS23" s="39"/>
      <c r="DT23" s="40"/>
      <c r="DU23" s="40"/>
      <c r="ED23" s="39"/>
      <c r="EE23" s="40"/>
      <c r="EF23" s="40"/>
      <c r="EO23" s="39"/>
      <c r="EP23" s="40"/>
      <c r="EQ23" s="40"/>
      <c r="EZ23" s="39"/>
      <c r="FA23" s="40"/>
      <c r="FB23" s="40"/>
    </row>
    <row r="24" spans="1:158" s="4" customFormat="1" ht="15.6" x14ac:dyDescent="0.3">
      <c r="A24" s="12"/>
      <c r="B24" s="145">
        <v>45540</v>
      </c>
      <c r="C24" s="141"/>
      <c r="D24" s="142"/>
      <c r="E24" s="142"/>
      <c r="F24" s="142"/>
      <c r="G24" s="143"/>
      <c r="H24" s="277"/>
      <c r="I24" s="144"/>
      <c r="J24" s="272">
        <f>J22-D24</f>
        <v>16821.330000000002</v>
      </c>
      <c r="K24" s="12"/>
      <c r="M24" s="12"/>
      <c r="N24" s="145">
        <v>45540</v>
      </c>
      <c r="O24" s="141"/>
      <c r="P24" s="142"/>
      <c r="Q24" s="792"/>
      <c r="R24" s="792"/>
      <c r="S24" s="143"/>
      <c r="T24" s="277"/>
      <c r="U24" s="144"/>
      <c r="V24" s="272">
        <f>V22-P24</f>
        <v>23484.33</v>
      </c>
      <c r="W24" s="12"/>
      <c r="Y24" s="12"/>
      <c r="Z24" s="145">
        <v>45540</v>
      </c>
      <c r="AA24" s="141"/>
      <c r="AB24" s="142"/>
      <c r="AC24" s="142"/>
      <c r="AD24" s="142"/>
      <c r="AE24" s="143"/>
      <c r="AF24" s="277"/>
      <c r="AG24" s="144"/>
      <c r="AH24" s="272">
        <f>AH22-AB24</f>
        <v>0</v>
      </c>
      <c r="AI24" s="12"/>
      <c r="AK24" s="12"/>
      <c r="AL24" s="145">
        <v>45540</v>
      </c>
      <c r="AM24" s="141"/>
      <c r="AN24" s="142"/>
      <c r="AO24" s="792"/>
      <c r="AP24" s="792"/>
      <c r="AQ24" s="143"/>
      <c r="AR24" s="277"/>
      <c r="AS24" s="144"/>
      <c r="AT24" s="272">
        <f>AT22-AN24</f>
        <v>23636.33</v>
      </c>
      <c r="AU24" s="12"/>
      <c r="AW24" s="12"/>
      <c r="AX24" s="145">
        <v>45540</v>
      </c>
      <c r="AY24" s="141"/>
      <c r="AZ24" s="142"/>
      <c r="BA24" s="142"/>
      <c r="BB24" s="142"/>
      <c r="BC24" s="143"/>
      <c r="BD24" s="277"/>
      <c r="BE24" s="144"/>
      <c r="BF24" s="272">
        <f>BF22-AZ24</f>
        <v>0</v>
      </c>
      <c r="BG24" s="12"/>
      <c r="BI24" s="12"/>
      <c r="BJ24" s="44">
        <v>44839</v>
      </c>
      <c r="BK24" s="34"/>
      <c r="BL24" s="35"/>
      <c r="BM24" s="35"/>
      <c r="BN24" s="21"/>
      <c r="BO24" s="19"/>
      <c r="BP24" s="36"/>
      <c r="BQ24" s="37">
        <f>BQ22-BL24</f>
        <v>3011.0000000000036</v>
      </c>
      <c r="BR24" s="12"/>
      <c r="CA24" s="39"/>
      <c r="CB24" s="40"/>
      <c r="CC24" s="40"/>
      <c r="CL24" s="39"/>
      <c r="CM24" s="40"/>
      <c r="CN24" s="40"/>
      <c r="CW24" s="39"/>
      <c r="CX24" s="40"/>
      <c r="CY24" s="40"/>
      <c r="DH24" s="39"/>
      <c r="DI24" s="40"/>
      <c r="DJ24" s="40"/>
      <c r="DS24" s="39"/>
      <c r="DT24" s="40"/>
      <c r="DU24" s="40"/>
      <c r="ED24" s="39"/>
      <c r="EE24" s="40"/>
      <c r="EF24" s="40"/>
      <c r="EO24" s="39"/>
      <c r="EP24" s="40"/>
      <c r="EQ24" s="40"/>
      <c r="EZ24" s="39"/>
      <c r="FA24" s="40"/>
      <c r="FB24" s="40"/>
    </row>
    <row r="25" spans="1:158" s="4" customFormat="1" ht="3" customHeight="1" x14ac:dyDescent="0.3">
      <c r="A25" s="12"/>
      <c r="B25" s="7"/>
      <c r="C25" s="8"/>
      <c r="D25" s="8"/>
      <c r="E25" s="8"/>
      <c r="F25" s="8"/>
      <c r="G25" s="41"/>
      <c r="H25" s="278"/>
      <c r="I25" s="43"/>
      <c r="J25" s="10"/>
      <c r="K25" s="12"/>
      <c r="M25" s="12"/>
      <c r="N25" s="7"/>
      <c r="O25" s="8"/>
      <c r="P25" s="8"/>
      <c r="Q25" s="8"/>
      <c r="R25" s="8"/>
      <c r="S25" s="41"/>
      <c r="T25" s="276"/>
      <c r="U25" s="43"/>
      <c r="V25" s="10"/>
      <c r="W25" s="12"/>
      <c r="Y25" s="12"/>
      <c r="Z25" s="7"/>
      <c r="AA25" s="8"/>
      <c r="AB25" s="8"/>
      <c r="AC25" s="8"/>
      <c r="AD25" s="8"/>
      <c r="AE25" s="41"/>
      <c r="AF25" s="278"/>
      <c r="AG25" s="43"/>
      <c r="AH25" s="10"/>
      <c r="AI25" s="12"/>
      <c r="AK25" s="12"/>
      <c r="AL25" s="7"/>
      <c r="AM25" s="8"/>
      <c r="AN25" s="8"/>
      <c r="AO25" s="8"/>
      <c r="AP25" s="8"/>
      <c r="AQ25" s="41"/>
      <c r="AR25" s="278"/>
      <c r="AS25" s="43"/>
      <c r="AT25" s="10"/>
      <c r="AU25" s="12"/>
      <c r="AW25" s="12"/>
      <c r="AX25" s="7"/>
      <c r="AY25" s="8"/>
      <c r="AZ25" s="8"/>
      <c r="BA25" s="8"/>
      <c r="BB25" s="8"/>
      <c r="BC25" s="41"/>
      <c r="BD25" s="278"/>
      <c r="BE25" s="43"/>
      <c r="BF25" s="10"/>
      <c r="BG25" s="12"/>
      <c r="BI25" s="12"/>
      <c r="BJ25" s="7"/>
      <c r="BK25" s="8"/>
      <c r="BL25" s="8"/>
      <c r="BM25" s="8"/>
      <c r="BN25" s="41"/>
      <c r="BO25" s="45"/>
      <c r="BP25" s="43"/>
      <c r="BQ25" s="8"/>
      <c r="BR25" s="12"/>
      <c r="CA25" s="39"/>
      <c r="CB25" s="40"/>
      <c r="CC25" s="40"/>
      <c r="CL25" s="39"/>
      <c r="CM25" s="40"/>
      <c r="CN25" s="40"/>
      <c r="CW25" s="39"/>
      <c r="CX25" s="40"/>
      <c r="CY25" s="40"/>
      <c r="DH25" s="39"/>
      <c r="DI25" s="40"/>
      <c r="DJ25" s="40"/>
      <c r="DS25" s="39"/>
      <c r="DT25" s="40"/>
      <c r="DU25" s="40"/>
      <c r="ED25" s="39"/>
      <c r="EE25" s="40"/>
      <c r="EF25" s="40"/>
      <c r="EO25" s="39"/>
      <c r="EP25" s="40"/>
      <c r="EQ25" s="40"/>
      <c r="EZ25" s="39"/>
      <c r="FA25" s="40"/>
      <c r="FB25" s="40"/>
    </row>
    <row r="26" spans="1:158" s="4" customFormat="1" ht="15.6" x14ac:dyDescent="0.3">
      <c r="A26" s="12"/>
      <c r="B26" s="145">
        <v>45570</v>
      </c>
      <c r="C26" s="141"/>
      <c r="D26" s="142"/>
      <c r="E26" s="142"/>
      <c r="F26" s="142"/>
      <c r="G26" s="143"/>
      <c r="H26" s="277"/>
      <c r="I26" s="144"/>
      <c r="J26" s="272">
        <f>J24-D26</f>
        <v>16821.330000000002</v>
      </c>
      <c r="K26" s="12"/>
      <c r="M26" s="12"/>
      <c r="N26" s="145">
        <v>45570</v>
      </c>
      <c r="O26" s="141"/>
      <c r="P26" s="142"/>
      <c r="Q26" s="792"/>
      <c r="R26" s="792"/>
      <c r="S26" s="143"/>
      <c r="T26" s="277"/>
      <c r="U26" s="144"/>
      <c r="V26" s="272">
        <f>V24-P26</f>
        <v>23484.33</v>
      </c>
      <c r="W26" s="12"/>
      <c r="Y26" s="12"/>
      <c r="Z26" s="145">
        <v>45570</v>
      </c>
      <c r="AA26" s="141"/>
      <c r="AB26" s="142"/>
      <c r="AC26" s="142"/>
      <c r="AD26" s="142"/>
      <c r="AE26" s="143"/>
      <c r="AF26" s="277"/>
      <c r="AG26" s="144"/>
      <c r="AH26" s="272">
        <f>AH24-AB26</f>
        <v>0</v>
      </c>
      <c r="AI26" s="12"/>
      <c r="AK26" s="12"/>
      <c r="AL26" s="145">
        <v>45570</v>
      </c>
      <c r="AM26" s="141"/>
      <c r="AN26" s="142"/>
      <c r="AO26" s="792"/>
      <c r="AP26" s="792"/>
      <c r="AQ26" s="143"/>
      <c r="AR26" s="277"/>
      <c r="AS26" s="144"/>
      <c r="AT26" s="272">
        <f>AT24-AN26</f>
        <v>23636.33</v>
      </c>
      <c r="AU26" s="12"/>
      <c r="AW26" s="12"/>
      <c r="AX26" s="145">
        <v>45570</v>
      </c>
      <c r="AY26" s="141"/>
      <c r="AZ26" s="142"/>
      <c r="BA26" s="142"/>
      <c r="BB26" s="142"/>
      <c r="BC26" s="143"/>
      <c r="BD26" s="277"/>
      <c r="BE26" s="144"/>
      <c r="BF26" s="272">
        <f>BF24-AZ26</f>
        <v>0</v>
      </c>
      <c r="BG26" s="12"/>
      <c r="BI26" s="12"/>
      <c r="BJ26" s="44">
        <v>44870</v>
      </c>
      <c r="BK26" s="34"/>
      <c r="BL26" s="35"/>
      <c r="BM26" s="35"/>
      <c r="BN26" s="21"/>
      <c r="BO26" s="19"/>
      <c r="BP26" s="36"/>
      <c r="BQ26" s="37">
        <f>BQ24-BL26</f>
        <v>3011.0000000000036</v>
      </c>
      <c r="BR26" s="12"/>
      <c r="CA26" s="39"/>
      <c r="CB26" s="40"/>
      <c r="CC26" s="40"/>
      <c r="CL26" s="39"/>
      <c r="CM26" s="40"/>
      <c r="CN26" s="40"/>
      <c r="CW26" s="39"/>
      <c r="CX26" s="40"/>
      <c r="CY26" s="40"/>
      <c r="DH26" s="39"/>
      <c r="DI26" s="40"/>
      <c r="DJ26" s="40"/>
      <c r="DS26" s="39"/>
      <c r="DT26" s="40"/>
      <c r="DU26" s="40"/>
      <c r="ED26" s="39"/>
      <c r="EE26" s="40"/>
      <c r="EF26" s="40"/>
      <c r="EO26" s="39"/>
      <c r="EP26" s="40"/>
      <c r="EQ26" s="40"/>
      <c r="EZ26" s="39"/>
      <c r="FA26" s="40"/>
      <c r="FB26" s="40"/>
    </row>
    <row r="27" spans="1:158" s="4" customFormat="1" ht="3" customHeight="1" x14ac:dyDescent="0.3">
      <c r="A27" s="12"/>
      <c r="B27" s="7"/>
      <c r="C27" s="8"/>
      <c r="D27" s="8"/>
      <c r="E27" s="8"/>
      <c r="F27" s="8"/>
      <c r="G27" s="41"/>
      <c r="H27" s="278"/>
      <c r="I27" s="43"/>
      <c r="J27" s="10"/>
      <c r="K27" s="12"/>
      <c r="M27" s="12"/>
      <c r="N27" s="7"/>
      <c r="O27" s="7"/>
      <c r="P27" s="7"/>
      <c r="Q27" s="7"/>
      <c r="R27" s="7"/>
      <c r="S27" s="7"/>
      <c r="T27" s="7"/>
      <c r="U27" s="43"/>
      <c r="V27" s="10"/>
      <c r="W27" s="12"/>
      <c r="Y27" s="12"/>
      <c r="Z27" s="7"/>
      <c r="AA27" s="8"/>
      <c r="AB27" s="8"/>
      <c r="AC27" s="8"/>
      <c r="AD27" s="8"/>
      <c r="AE27" s="41"/>
      <c r="AF27" s="278"/>
      <c r="AG27" s="43"/>
      <c r="AH27" s="10"/>
      <c r="AI27" s="12"/>
      <c r="AK27" s="12"/>
      <c r="AL27" s="7"/>
      <c r="AM27" s="8"/>
      <c r="AN27" s="8"/>
      <c r="AO27" s="8"/>
      <c r="AP27" s="8"/>
      <c r="AQ27" s="41"/>
      <c r="AR27" s="278"/>
      <c r="AS27" s="43"/>
      <c r="AT27" s="10"/>
      <c r="AU27" s="12"/>
      <c r="AW27" s="12"/>
      <c r="AX27" s="7"/>
      <c r="AY27" s="8"/>
      <c r="AZ27" s="8"/>
      <c r="BA27" s="8"/>
      <c r="BB27" s="8"/>
      <c r="BC27" s="41"/>
      <c r="BD27" s="278"/>
      <c r="BE27" s="43"/>
      <c r="BF27" s="10"/>
      <c r="BG27" s="12"/>
      <c r="BI27" s="12"/>
      <c r="BJ27" s="7"/>
      <c r="BK27" s="8"/>
      <c r="BL27" s="8"/>
      <c r="BM27" s="8"/>
      <c r="BN27" s="41"/>
      <c r="BO27" s="45"/>
      <c r="BP27" s="43"/>
      <c r="BQ27" s="8"/>
      <c r="BR27" s="12"/>
      <c r="CA27" s="39"/>
      <c r="CB27" s="40"/>
      <c r="CC27" s="40"/>
      <c r="CL27" s="39"/>
      <c r="CM27" s="40"/>
      <c r="CN27" s="40"/>
      <c r="CW27" s="39"/>
      <c r="CX27" s="40"/>
      <c r="CY27" s="40"/>
      <c r="DH27" s="39"/>
      <c r="DI27" s="40"/>
      <c r="DJ27" s="40"/>
      <c r="DS27" s="39"/>
      <c r="DT27" s="40"/>
      <c r="DU27" s="40"/>
      <c r="ED27" s="39"/>
      <c r="EE27" s="40"/>
      <c r="EF27" s="40"/>
      <c r="EO27" s="39"/>
      <c r="EP27" s="40"/>
      <c r="EQ27" s="40"/>
      <c r="EZ27" s="39"/>
      <c r="FA27" s="40"/>
      <c r="FB27" s="40"/>
    </row>
    <row r="28" spans="1:158" s="4" customFormat="1" ht="15.6" x14ac:dyDescent="0.3">
      <c r="A28" s="12"/>
      <c r="B28" s="145">
        <v>45601</v>
      </c>
      <c r="C28" s="141"/>
      <c r="D28" s="142"/>
      <c r="E28" s="142"/>
      <c r="F28" s="142"/>
      <c r="G28" s="143"/>
      <c r="H28" s="277"/>
      <c r="I28" s="144"/>
      <c r="J28" s="272">
        <f>J26-D28</f>
        <v>16821.330000000002</v>
      </c>
      <c r="K28" s="12"/>
      <c r="M28" s="12"/>
      <c r="N28" s="145">
        <v>45601</v>
      </c>
      <c r="O28" s="141"/>
      <c r="P28" s="142"/>
      <c r="Q28" s="142"/>
      <c r="R28" s="142"/>
      <c r="S28" s="143"/>
      <c r="T28" s="277"/>
      <c r="U28" s="144"/>
      <c r="V28" s="272">
        <f>V26-P28</f>
        <v>23484.33</v>
      </c>
      <c r="W28" s="12"/>
      <c r="Y28" s="12"/>
      <c r="Z28" s="145">
        <v>45601</v>
      </c>
      <c r="AA28" s="141"/>
      <c r="AB28" s="142"/>
      <c r="AC28" s="142"/>
      <c r="AD28" s="142"/>
      <c r="AE28" s="143"/>
      <c r="AF28" s="277"/>
      <c r="AG28" s="144"/>
      <c r="AH28" s="272">
        <f>AH26-AB28</f>
        <v>0</v>
      </c>
      <c r="AI28" s="12"/>
      <c r="AK28" s="12"/>
      <c r="AL28" s="145">
        <v>45601</v>
      </c>
      <c r="AM28" s="141"/>
      <c r="AN28" s="142"/>
      <c r="AO28" s="792"/>
      <c r="AP28" s="792"/>
      <c r="AQ28" s="143"/>
      <c r="AR28" s="277"/>
      <c r="AS28" s="144"/>
      <c r="AT28" s="272">
        <f>AT26-AN28</f>
        <v>23636.33</v>
      </c>
      <c r="AU28" s="12"/>
      <c r="AW28" s="12"/>
      <c r="AX28" s="145">
        <v>45601</v>
      </c>
      <c r="AY28" s="141"/>
      <c r="AZ28" s="142"/>
      <c r="BA28" s="142"/>
      <c r="BB28" s="142"/>
      <c r="BC28" s="143"/>
      <c r="BD28" s="277"/>
      <c r="BE28" s="144"/>
      <c r="BF28" s="272">
        <f>BF26-AZ28</f>
        <v>0</v>
      </c>
      <c r="BG28" s="12"/>
      <c r="BI28" s="12"/>
      <c r="BJ28" s="44">
        <v>44900</v>
      </c>
      <c r="BK28" s="34"/>
      <c r="BL28" s="35"/>
      <c r="BM28" s="35"/>
      <c r="BN28" s="21"/>
      <c r="BO28" s="19"/>
      <c r="BP28" s="36"/>
      <c r="BQ28" s="37">
        <f>BQ26-BL28</f>
        <v>3011.0000000000036</v>
      </c>
      <c r="BR28" s="12"/>
      <c r="CA28" s="39"/>
      <c r="CB28" s="40"/>
      <c r="CC28" s="40"/>
      <c r="CL28" s="39"/>
      <c r="CM28" s="40"/>
      <c r="CN28" s="40"/>
      <c r="CW28" s="39"/>
      <c r="CX28" s="40"/>
      <c r="CY28" s="40"/>
      <c r="DH28" s="39"/>
      <c r="DI28" s="40"/>
      <c r="DJ28" s="40"/>
      <c r="DS28" s="39"/>
      <c r="DT28" s="40"/>
      <c r="DU28" s="40"/>
      <c r="ED28" s="39"/>
      <c r="EE28" s="40"/>
      <c r="EF28" s="40"/>
      <c r="EO28" s="39"/>
      <c r="EP28" s="40"/>
      <c r="EQ28" s="40"/>
      <c r="EZ28" s="39"/>
      <c r="FA28" s="40"/>
      <c r="FB28" s="40"/>
    </row>
    <row r="29" spans="1:158" s="4" customFormat="1" ht="3" customHeight="1" x14ac:dyDescent="0.3">
      <c r="A29" s="12"/>
      <c r="B29" s="7"/>
      <c r="C29" s="8"/>
      <c r="D29" s="8"/>
      <c r="E29" s="8"/>
      <c r="F29" s="8"/>
      <c r="G29" s="41"/>
      <c r="H29" s="278"/>
      <c r="I29" s="43"/>
      <c r="J29" s="10"/>
      <c r="K29" s="12"/>
      <c r="M29" s="12"/>
      <c r="N29" s="7"/>
      <c r="O29" s="8"/>
      <c r="P29" s="8"/>
      <c r="Q29" s="8"/>
      <c r="R29" s="8"/>
      <c r="S29" s="41"/>
      <c r="T29" s="278"/>
      <c r="U29" s="43"/>
      <c r="V29" s="10"/>
      <c r="W29" s="12"/>
      <c r="Y29" s="12"/>
      <c r="Z29" s="7"/>
      <c r="AA29" s="8"/>
      <c r="AB29" s="8"/>
      <c r="AC29" s="8" t="s">
        <v>345</v>
      </c>
      <c r="AD29" s="8"/>
      <c r="AE29" s="41"/>
      <c r="AF29" s="278"/>
      <c r="AG29" s="43"/>
      <c r="AH29" s="10"/>
      <c r="AI29" s="12"/>
      <c r="AK29" s="12"/>
      <c r="AL29" s="7"/>
      <c r="AM29" s="8"/>
      <c r="AN29" s="8"/>
      <c r="AO29" s="8"/>
      <c r="AP29" s="8"/>
      <c r="AQ29" s="41"/>
      <c r="AR29" s="278"/>
      <c r="AS29" s="43"/>
      <c r="AT29" s="10"/>
      <c r="AU29" s="12"/>
      <c r="AW29" s="12"/>
      <c r="AX29" s="7"/>
      <c r="AY29" s="8"/>
      <c r="AZ29" s="8"/>
      <c r="BA29" s="8"/>
      <c r="BB29" s="8"/>
      <c r="BC29" s="41"/>
      <c r="BD29" s="278"/>
      <c r="BE29" s="43"/>
      <c r="BF29" s="10"/>
      <c r="BG29" s="12"/>
      <c r="BI29" s="12"/>
      <c r="BJ29" s="7"/>
      <c r="BK29" s="8"/>
      <c r="BL29" s="8"/>
      <c r="BM29" s="8"/>
      <c r="BN29" s="41"/>
      <c r="BO29" s="45"/>
      <c r="BP29" s="43"/>
      <c r="BQ29" s="8"/>
      <c r="BR29" s="12"/>
      <c r="CA29" s="39"/>
      <c r="CB29" s="40"/>
      <c r="CC29" s="40"/>
      <c r="CL29" s="39"/>
      <c r="CM29" s="40"/>
      <c r="CN29" s="40"/>
      <c r="CW29" s="39"/>
      <c r="CX29" s="40"/>
      <c r="CY29" s="40"/>
      <c r="DH29" s="39"/>
      <c r="DI29" s="40"/>
      <c r="DJ29" s="40"/>
      <c r="DS29" s="39"/>
      <c r="DT29" s="40"/>
      <c r="DU29" s="40"/>
      <c r="ED29" s="39"/>
      <c r="EE29" s="40"/>
      <c r="EF29" s="40"/>
      <c r="EO29" s="39"/>
      <c r="EP29" s="40"/>
      <c r="EQ29" s="40"/>
      <c r="EZ29" s="39"/>
      <c r="FA29" s="40"/>
      <c r="FB29" s="40"/>
    </row>
    <row r="30" spans="1:158" s="4" customFormat="1" ht="15.6" x14ac:dyDescent="0.3">
      <c r="A30" s="12"/>
      <c r="B30" s="145">
        <v>45631</v>
      </c>
      <c r="C30" s="141"/>
      <c r="D30" s="142"/>
      <c r="E30" s="142"/>
      <c r="F30" s="142"/>
      <c r="G30" s="143"/>
      <c r="H30" s="279"/>
      <c r="I30" s="144"/>
      <c r="J30" s="272">
        <f>J28-D30</f>
        <v>16821.330000000002</v>
      </c>
      <c r="K30" s="12"/>
      <c r="M30" s="12"/>
      <c r="N30" s="145">
        <v>45631</v>
      </c>
      <c r="O30" s="141"/>
      <c r="P30" s="142"/>
      <c r="Q30" s="142"/>
      <c r="R30" s="142"/>
      <c r="S30" s="143"/>
      <c r="T30" s="277"/>
      <c r="U30" s="144"/>
      <c r="V30" s="272">
        <f>V28-P30</f>
        <v>23484.33</v>
      </c>
      <c r="W30" s="12"/>
      <c r="Y30" s="12"/>
      <c r="Z30" s="145">
        <v>45631</v>
      </c>
      <c r="AA30" s="141"/>
      <c r="AB30" s="142"/>
      <c r="AC30" s="142"/>
      <c r="AD30" s="142"/>
      <c r="AE30" s="143"/>
      <c r="AF30" s="279"/>
      <c r="AG30" s="144"/>
      <c r="AH30" s="272">
        <f>AH28-AB30</f>
        <v>0</v>
      </c>
      <c r="AI30" s="12"/>
      <c r="AK30" s="12"/>
      <c r="AL30" s="145">
        <v>45631</v>
      </c>
      <c r="AM30" s="141"/>
      <c r="AN30" s="142"/>
      <c r="AO30" s="792"/>
      <c r="AP30" s="792"/>
      <c r="AQ30" s="143"/>
      <c r="AR30" s="277"/>
      <c r="AS30" s="144"/>
      <c r="AT30" s="272">
        <f>AT28-AN30</f>
        <v>23636.33</v>
      </c>
      <c r="AU30" s="12"/>
      <c r="AW30" s="12"/>
      <c r="AX30" s="145">
        <v>45631</v>
      </c>
      <c r="AY30" s="141"/>
      <c r="AZ30" s="142"/>
      <c r="BA30" s="142"/>
      <c r="BB30" s="142"/>
      <c r="BC30" s="143"/>
      <c r="BD30" s="277"/>
      <c r="BE30" s="144"/>
      <c r="BF30" s="272">
        <f>BF28-AZ30</f>
        <v>0</v>
      </c>
      <c r="BG30" s="12"/>
      <c r="BI30" s="12"/>
      <c r="BJ30" s="44">
        <v>44931</v>
      </c>
      <c r="BK30" s="34"/>
      <c r="BL30" s="35"/>
      <c r="BM30" s="35"/>
      <c r="BN30" s="21"/>
      <c r="BO30" s="46"/>
      <c r="BP30" s="36"/>
      <c r="BQ30" s="37">
        <f>BQ28-BL30</f>
        <v>3011.0000000000036</v>
      </c>
      <c r="BR30" s="12"/>
      <c r="CA30" s="39"/>
      <c r="CB30" s="40"/>
      <c r="CC30" s="40"/>
      <c r="CL30" s="39"/>
      <c r="CM30" s="40"/>
      <c r="CN30" s="40"/>
      <c r="CW30" s="39"/>
      <c r="CX30" s="40"/>
      <c r="CY30" s="40"/>
      <c r="DH30" s="39"/>
      <c r="DI30" s="40"/>
      <c r="DJ30" s="40"/>
      <c r="DS30" s="39"/>
      <c r="DT30" s="40"/>
      <c r="DU30" s="40"/>
      <c r="ED30" s="39"/>
      <c r="EE30" s="40"/>
      <c r="EF30" s="40"/>
      <c r="EO30" s="39"/>
      <c r="EP30" s="40"/>
      <c r="EQ30" s="40"/>
      <c r="EZ30" s="39"/>
      <c r="FA30" s="40"/>
      <c r="FB30" s="40"/>
    </row>
    <row r="31" spans="1:158" s="4" customFormat="1" ht="3" customHeight="1" x14ac:dyDescent="0.3">
      <c r="A31" s="12"/>
      <c r="B31" s="7"/>
      <c r="C31" s="8"/>
      <c r="D31" s="8"/>
      <c r="E31" s="8"/>
      <c r="F31" s="8"/>
      <c r="G31" s="41"/>
      <c r="H31" s="278"/>
      <c r="I31" s="43"/>
      <c r="J31" s="10"/>
      <c r="K31" s="12"/>
      <c r="M31" s="12"/>
      <c r="N31" s="7"/>
      <c r="O31" s="8"/>
      <c r="P31" s="8"/>
      <c r="Q31" s="8"/>
      <c r="R31" s="8"/>
      <c r="S31" s="41"/>
      <c r="T31" s="278"/>
      <c r="U31" s="43"/>
      <c r="V31" s="10"/>
      <c r="W31" s="12"/>
      <c r="Y31" s="12"/>
      <c r="Z31" s="7"/>
      <c r="AA31" s="8"/>
      <c r="AB31" s="8"/>
      <c r="AC31" s="8"/>
      <c r="AD31" s="8"/>
      <c r="AE31" s="41"/>
      <c r="AF31" s="278"/>
      <c r="AG31" s="43"/>
      <c r="AH31" s="10"/>
      <c r="AI31" s="12"/>
      <c r="AK31" s="12"/>
      <c r="AL31" s="7"/>
      <c r="AM31" s="8"/>
      <c r="AN31" s="8"/>
      <c r="AO31" s="8"/>
      <c r="AP31" s="8"/>
      <c r="AQ31" s="41"/>
      <c r="AR31" s="278"/>
      <c r="AS31" s="43"/>
      <c r="AT31" s="10"/>
      <c r="AU31" s="12"/>
      <c r="AW31" s="12"/>
      <c r="AX31" s="7"/>
      <c r="AY31" s="8"/>
      <c r="AZ31" s="8"/>
      <c r="BA31" s="8"/>
      <c r="BB31" s="8"/>
      <c r="BC31" s="41"/>
      <c r="BD31" s="278"/>
      <c r="BE31" s="43"/>
      <c r="BF31" s="10"/>
      <c r="BG31" s="12"/>
      <c r="BI31" s="12"/>
      <c r="BJ31" s="7"/>
      <c r="BK31" s="8"/>
      <c r="BL31" s="8"/>
      <c r="BM31" s="8"/>
      <c r="BN31" s="41"/>
      <c r="BO31" s="45"/>
      <c r="BP31" s="43"/>
      <c r="BQ31" s="8"/>
      <c r="BR31" s="12"/>
      <c r="CA31" s="39"/>
      <c r="CB31" s="40"/>
      <c r="CC31" s="40"/>
      <c r="CL31" s="39"/>
      <c r="CM31" s="40"/>
      <c r="CN31" s="40"/>
      <c r="CW31" s="39"/>
      <c r="CX31" s="40"/>
      <c r="CY31" s="40"/>
      <c r="DH31" s="39"/>
      <c r="DI31" s="40"/>
      <c r="DJ31" s="40"/>
      <c r="DS31" s="39"/>
      <c r="DT31" s="40"/>
      <c r="DU31" s="40"/>
      <c r="ED31" s="39"/>
      <c r="EE31" s="40"/>
      <c r="EF31" s="40"/>
      <c r="EO31" s="39"/>
      <c r="EP31" s="40"/>
      <c r="EQ31" s="40"/>
      <c r="EZ31" s="39"/>
      <c r="FA31" s="40"/>
      <c r="FB31" s="40"/>
    </row>
    <row r="32" spans="1:158" s="4" customFormat="1" ht="15.6" x14ac:dyDescent="0.3">
      <c r="A32" s="12"/>
      <c r="B32" s="145">
        <v>45662</v>
      </c>
      <c r="C32" s="141"/>
      <c r="D32" s="142"/>
      <c r="E32" s="142"/>
      <c r="F32" s="142"/>
      <c r="G32" s="143"/>
      <c r="H32" s="277"/>
      <c r="I32" s="144"/>
      <c r="J32" s="272">
        <f>J30-D32</f>
        <v>16821.330000000002</v>
      </c>
      <c r="K32" s="12"/>
      <c r="M32" s="12"/>
      <c r="N32" s="145">
        <v>45662</v>
      </c>
      <c r="O32" s="141"/>
      <c r="P32" s="142"/>
      <c r="Q32" s="142"/>
      <c r="R32" s="142"/>
      <c r="S32" s="143"/>
      <c r="T32" s="277"/>
      <c r="U32" s="144"/>
      <c r="V32" s="272">
        <f>V30-P32</f>
        <v>23484.33</v>
      </c>
      <c r="W32" s="12"/>
      <c r="Y32" s="12"/>
      <c r="Z32" s="145">
        <v>45662</v>
      </c>
      <c r="AA32" s="141"/>
      <c r="AB32" s="142"/>
      <c r="AC32" s="142"/>
      <c r="AD32" s="142"/>
      <c r="AE32" s="143"/>
      <c r="AF32" s="277"/>
      <c r="AG32" s="144"/>
      <c r="AH32" s="272">
        <f>AH30-AB32</f>
        <v>0</v>
      </c>
      <c r="AI32" s="12"/>
      <c r="AK32" s="12"/>
      <c r="AL32" s="145">
        <v>45662</v>
      </c>
      <c r="AM32" s="141"/>
      <c r="AN32" s="142"/>
      <c r="AO32" s="792"/>
      <c r="AP32" s="792"/>
      <c r="AQ32" s="143"/>
      <c r="AR32" s="277"/>
      <c r="AS32" s="144"/>
      <c r="AT32" s="272">
        <f>AT30-AN32</f>
        <v>23636.33</v>
      </c>
      <c r="AU32" s="12"/>
      <c r="AW32" s="12"/>
      <c r="AX32" s="145">
        <v>45662</v>
      </c>
      <c r="AY32" s="141"/>
      <c r="AZ32" s="142"/>
      <c r="BA32" s="142"/>
      <c r="BB32" s="142"/>
      <c r="BC32" s="143"/>
      <c r="BD32" s="277"/>
      <c r="BE32" s="144"/>
      <c r="BF32" s="272">
        <f>BF30-AZ32</f>
        <v>0</v>
      </c>
      <c r="BG32" s="12"/>
      <c r="BI32" s="12"/>
      <c r="BJ32" s="44">
        <v>44962</v>
      </c>
      <c r="BK32" s="34"/>
      <c r="BL32" s="35"/>
      <c r="BM32" s="35"/>
      <c r="BN32" s="21"/>
      <c r="BO32" s="19"/>
      <c r="BP32" s="36"/>
      <c r="BQ32" s="37">
        <f>BQ30-BL32</f>
        <v>3011.0000000000036</v>
      </c>
      <c r="BR32" s="12"/>
      <c r="BX32" s="4" t="s">
        <v>104</v>
      </c>
      <c r="CA32" s="39"/>
      <c r="CB32" s="40"/>
      <c r="CC32" s="40"/>
      <c r="CL32" s="39"/>
      <c r="CM32" s="40"/>
      <c r="CN32" s="40"/>
      <c r="CW32" s="39"/>
      <c r="CX32" s="40"/>
      <c r="CY32" s="40"/>
      <c r="DH32" s="39"/>
      <c r="DI32" s="40"/>
      <c r="DJ32" s="40"/>
      <c r="DS32" s="39"/>
      <c r="DT32" s="40"/>
      <c r="DU32" s="40"/>
      <c r="ED32" s="39"/>
      <c r="EE32" s="40"/>
      <c r="EF32" s="40"/>
      <c r="EO32" s="39"/>
      <c r="EP32" s="40"/>
      <c r="EQ32" s="40"/>
      <c r="EZ32" s="39"/>
      <c r="FA32" s="40"/>
      <c r="FB32" s="40"/>
    </row>
    <row r="33" spans="1:158" s="4" customFormat="1" ht="3" customHeight="1" x14ac:dyDescent="0.3">
      <c r="A33" s="12"/>
      <c r="B33" s="7"/>
      <c r="C33" s="8"/>
      <c r="D33" s="8"/>
      <c r="E33" s="8"/>
      <c r="F33" s="8"/>
      <c r="G33" s="41"/>
      <c r="H33" s="278"/>
      <c r="I33" s="43"/>
      <c r="J33" s="10"/>
      <c r="K33" s="12"/>
      <c r="M33" s="12"/>
      <c r="N33" s="7"/>
      <c r="O33" s="8"/>
      <c r="P33" s="8"/>
      <c r="Q33" s="8"/>
      <c r="R33" s="8"/>
      <c r="S33" s="41"/>
      <c r="T33" s="278"/>
      <c r="U33" s="43"/>
      <c r="V33" s="10"/>
      <c r="W33" s="12"/>
      <c r="Y33" s="12"/>
      <c r="Z33" s="7"/>
      <c r="AA33" s="8"/>
      <c r="AB33" s="8"/>
      <c r="AC33" s="8"/>
      <c r="AD33" s="8"/>
      <c r="AE33" s="41"/>
      <c r="AF33" s="278"/>
      <c r="AG33" s="43"/>
      <c r="AH33" s="10"/>
      <c r="AI33" s="12"/>
      <c r="AK33" s="12"/>
      <c r="AL33" s="7"/>
      <c r="AM33" s="8"/>
      <c r="AN33" s="8"/>
      <c r="AO33" s="8"/>
      <c r="AP33" s="8"/>
      <c r="AQ33" s="41"/>
      <c r="AR33" s="278"/>
      <c r="AS33" s="43"/>
      <c r="AT33" s="10"/>
      <c r="AU33" s="12"/>
      <c r="AW33" s="12"/>
      <c r="AX33" s="7"/>
      <c r="AY33" s="8"/>
      <c r="AZ33" s="8"/>
      <c r="BA33" s="8"/>
      <c r="BB33" s="8"/>
      <c r="BC33" s="41"/>
      <c r="BD33" s="278"/>
      <c r="BE33" s="43"/>
      <c r="BF33" s="10"/>
      <c r="BG33" s="12"/>
      <c r="BI33" s="12"/>
      <c r="BJ33" s="7"/>
      <c r="BK33" s="8"/>
      <c r="BL33" s="8"/>
      <c r="BM33" s="8"/>
      <c r="BN33" s="41"/>
      <c r="BO33" s="45"/>
      <c r="BP33" s="43"/>
      <c r="BQ33" s="8"/>
      <c r="BR33" s="12"/>
      <c r="CA33" s="39"/>
      <c r="CB33" s="40"/>
      <c r="CC33" s="40"/>
      <c r="CL33" s="39"/>
      <c r="CM33" s="40"/>
      <c r="CN33" s="40"/>
      <c r="CW33" s="39"/>
      <c r="CX33" s="40"/>
      <c r="CY33" s="40"/>
      <c r="DH33" s="39"/>
      <c r="DI33" s="40"/>
      <c r="DJ33" s="40"/>
      <c r="DS33" s="39"/>
      <c r="DT33" s="40"/>
      <c r="DU33" s="40"/>
      <c r="ED33" s="39"/>
      <c r="EE33" s="40"/>
      <c r="EF33" s="40"/>
      <c r="EO33" s="39"/>
      <c r="EP33" s="40"/>
      <c r="EQ33" s="40"/>
      <c r="EZ33" s="39"/>
      <c r="FA33" s="40"/>
      <c r="FB33" s="40"/>
    </row>
    <row r="34" spans="1:158" s="4" customFormat="1" ht="15.6" x14ac:dyDescent="0.3">
      <c r="A34" s="12"/>
      <c r="B34" s="145">
        <v>45693</v>
      </c>
      <c r="C34" s="141"/>
      <c r="D34" s="142"/>
      <c r="E34" s="142"/>
      <c r="F34" s="142"/>
      <c r="G34" s="143"/>
      <c r="H34" s="277"/>
      <c r="I34" s="144"/>
      <c r="J34" s="272">
        <f>J32-D34</f>
        <v>16821.330000000002</v>
      </c>
      <c r="K34" s="12"/>
      <c r="M34" s="12"/>
      <c r="N34" s="145">
        <v>45693</v>
      </c>
      <c r="O34" s="141"/>
      <c r="P34" s="142"/>
      <c r="Q34" s="142"/>
      <c r="R34" s="142"/>
      <c r="S34" s="143"/>
      <c r="T34" s="277"/>
      <c r="U34" s="144"/>
      <c r="V34" s="272">
        <f>V32-P34</f>
        <v>23484.33</v>
      </c>
      <c r="W34" s="12"/>
      <c r="Y34" s="12"/>
      <c r="Z34" s="145">
        <v>45693</v>
      </c>
      <c r="AA34" s="141"/>
      <c r="AB34" s="142"/>
      <c r="AC34" s="142"/>
      <c r="AD34" s="142"/>
      <c r="AE34" s="143"/>
      <c r="AF34" s="277"/>
      <c r="AG34" s="144"/>
      <c r="AH34" s="272">
        <f>AH32-AB34</f>
        <v>0</v>
      </c>
      <c r="AI34" s="12"/>
      <c r="AK34" s="12"/>
      <c r="AL34" s="145">
        <v>45693</v>
      </c>
      <c r="AM34" s="141"/>
      <c r="AN34" s="142"/>
      <c r="AO34" s="792"/>
      <c r="AP34" s="792"/>
      <c r="AQ34" s="143"/>
      <c r="AR34" s="277"/>
      <c r="AS34" s="144"/>
      <c r="AT34" s="272">
        <f>AT32-AN34</f>
        <v>23636.33</v>
      </c>
      <c r="AU34" s="12"/>
      <c r="AW34" s="12"/>
      <c r="AX34" s="145">
        <v>45693</v>
      </c>
      <c r="AY34" s="141"/>
      <c r="AZ34" s="142"/>
      <c r="BA34" s="142"/>
      <c r="BB34" s="142"/>
      <c r="BC34" s="143"/>
      <c r="BD34" s="277"/>
      <c r="BE34" s="144"/>
      <c r="BF34" s="272">
        <f>BF32-AZ34</f>
        <v>0</v>
      </c>
      <c r="BG34" s="12"/>
      <c r="BI34" s="12"/>
      <c r="BJ34" s="44">
        <v>44990</v>
      </c>
      <c r="BK34" s="34"/>
      <c r="BL34" s="35"/>
      <c r="BM34" s="35"/>
      <c r="BN34" s="21"/>
      <c r="BO34" s="19"/>
      <c r="BP34" s="36"/>
      <c r="BQ34" s="37">
        <f>BQ32-BL34</f>
        <v>3011.0000000000036</v>
      </c>
      <c r="BR34" s="12"/>
      <c r="CA34" s="39"/>
      <c r="CB34" s="40"/>
      <c r="CC34" s="40"/>
      <c r="CL34" s="39"/>
      <c r="CM34" s="40"/>
      <c r="CN34" s="40"/>
      <c r="CW34" s="39"/>
      <c r="CX34" s="40"/>
      <c r="CY34" s="40"/>
      <c r="DH34" s="39"/>
      <c r="DI34" s="40"/>
      <c r="DJ34" s="40"/>
      <c r="DS34" s="39"/>
      <c r="DT34" s="40"/>
      <c r="DU34" s="40"/>
      <c r="ED34" s="39"/>
      <c r="EE34" s="40"/>
      <c r="EF34" s="40"/>
      <c r="EO34" s="39"/>
      <c r="EP34" s="40"/>
      <c r="EQ34" s="40"/>
      <c r="EZ34" s="39"/>
      <c r="FA34" s="40"/>
      <c r="FB34" s="40"/>
    </row>
    <row r="35" spans="1:158" s="4" customFormat="1" ht="3" customHeight="1" x14ac:dyDescent="0.3">
      <c r="A35" s="12"/>
      <c r="B35" s="7"/>
      <c r="C35" s="8"/>
      <c r="D35" s="8"/>
      <c r="E35" s="8"/>
      <c r="F35" s="8"/>
      <c r="G35" s="41"/>
      <c r="H35" s="278"/>
      <c r="I35" s="43"/>
      <c r="J35" s="10"/>
      <c r="K35" s="12"/>
      <c r="M35" s="12"/>
      <c r="N35" s="7"/>
      <c r="O35" s="8"/>
      <c r="P35" s="8"/>
      <c r="Q35" s="8"/>
      <c r="R35" s="8"/>
      <c r="S35" s="41"/>
      <c r="T35" s="278"/>
      <c r="U35" s="43"/>
      <c r="V35" s="10"/>
      <c r="W35" s="12"/>
      <c r="Y35" s="12"/>
      <c r="Z35" s="7"/>
      <c r="AA35" s="8"/>
      <c r="AB35" s="8"/>
      <c r="AC35" s="8"/>
      <c r="AD35" s="8"/>
      <c r="AE35" s="41"/>
      <c r="AF35" s="278"/>
      <c r="AG35" s="43"/>
      <c r="AH35" s="10"/>
      <c r="AI35" s="12"/>
      <c r="AK35" s="12"/>
      <c r="AL35" s="7"/>
      <c r="AM35" s="8"/>
      <c r="AN35" s="8"/>
      <c r="AO35" s="8"/>
      <c r="AP35" s="8"/>
      <c r="AQ35" s="41"/>
      <c r="AR35" s="278"/>
      <c r="AS35" s="43"/>
      <c r="AT35" s="10"/>
      <c r="AU35" s="12"/>
      <c r="AW35" s="12"/>
      <c r="AX35" s="7"/>
      <c r="AY35" s="8"/>
      <c r="AZ35" s="8"/>
      <c r="BA35" s="8"/>
      <c r="BB35" s="8"/>
      <c r="BC35" s="41"/>
      <c r="BD35" s="278"/>
      <c r="BE35" s="43"/>
      <c r="BF35" s="10"/>
      <c r="BG35" s="12"/>
      <c r="BI35" s="12"/>
      <c r="BJ35" s="7"/>
      <c r="BK35" s="8"/>
      <c r="BL35" s="8"/>
      <c r="BM35" s="8"/>
      <c r="BN35" s="41"/>
      <c r="BO35" s="45"/>
      <c r="BP35" s="43"/>
      <c r="BQ35" s="8"/>
      <c r="BR35" s="12"/>
      <c r="CA35" s="39"/>
      <c r="CB35" s="40"/>
      <c r="CC35" s="40"/>
      <c r="CL35" s="39"/>
      <c r="CM35" s="40"/>
      <c r="CN35" s="40"/>
      <c r="CW35" s="39"/>
      <c r="CX35" s="40"/>
      <c r="CY35" s="40"/>
      <c r="DH35" s="39"/>
      <c r="DI35" s="40"/>
      <c r="DJ35" s="40"/>
      <c r="DS35" s="39"/>
      <c r="DT35" s="40"/>
      <c r="DU35" s="40"/>
      <c r="ED35" s="39"/>
      <c r="EE35" s="40"/>
      <c r="EF35" s="40"/>
      <c r="EO35" s="39"/>
      <c r="EP35" s="40"/>
      <c r="EQ35" s="40"/>
      <c r="EZ35" s="39"/>
      <c r="FA35" s="40"/>
      <c r="FB35" s="40"/>
    </row>
    <row r="36" spans="1:158" s="4" customFormat="1" ht="15.6" x14ac:dyDescent="0.3">
      <c r="A36" s="12"/>
      <c r="B36" s="145">
        <v>45721</v>
      </c>
      <c r="C36" s="141"/>
      <c r="D36" s="142"/>
      <c r="E36" s="142"/>
      <c r="F36" s="142"/>
      <c r="G36" s="143"/>
      <c r="H36" s="277"/>
      <c r="I36" s="144"/>
      <c r="J36" s="272">
        <f>J34-D36</f>
        <v>16821.330000000002</v>
      </c>
      <c r="K36" s="12"/>
      <c r="M36" s="12"/>
      <c r="N36" s="145">
        <v>45721</v>
      </c>
      <c r="O36" s="141"/>
      <c r="P36" s="142"/>
      <c r="Q36" s="142"/>
      <c r="R36" s="142"/>
      <c r="S36" s="143"/>
      <c r="T36" s="277"/>
      <c r="U36" s="144"/>
      <c r="V36" s="272">
        <f>V34-P36</f>
        <v>23484.33</v>
      </c>
      <c r="W36" s="12"/>
      <c r="Y36" s="12"/>
      <c r="Z36" s="145">
        <v>45721</v>
      </c>
      <c r="AA36" s="141"/>
      <c r="AB36" s="142"/>
      <c r="AC36" s="142"/>
      <c r="AD36" s="142"/>
      <c r="AE36" s="143"/>
      <c r="AF36" s="277"/>
      <c r="AG36" s="144"/>
      <c r="AH36" s="272">
        <f>AH34-AB36</f>
        <v>0</v>
      </c>
      <c r="AI36" s="12"/>
      <c r="AK36" s="12"/>
      <c r="AL36" s="145">
        <v>45721</v>
      </c>
      <c r="AM36" s="141"/>
      <c r="AN36" s="142"/>
      <c r="AO36" s="792"/>
      <c r="AP36" s="792"/>
      <c r="AQ36" s="143"/>
      <c r="AR36" s="277"/>
      <c r="AS36" s="144"/>
      <c r="AT36" s="272">
        <f>AT34-AN36</f>
        <v>23636.33</v>
      </c>
      <c r="AU36" s="12"/>
      <c r="AW36" s="12"/>
      <c r="AX36" s="145">
        <v>45721</v>
      </c>
      <c r="AY36" s="141"/>
      <c r="AZ36" s="142"/>
      <c r="BA36" s="142"/>
      <c r="BB36" s="142"/>
      <c r="BC36" s="143"/>
      <c r="BD36" s="277"/>
      <c r="BE36" s="144"/>
      <c r="BF36" s="272">
        <f>BF34-AZ36</f>
        <v>0</v>
      </c>
      <c r="BG36" s="12"/>
      <c r="BI36" s="12"/>
      <c r="BJ36" s="44">
        <v>45021</v>
      </c>
      <c r="BK36" s="34"/>
      <c r="BL36" s="35"/>
      <c r="BM36" s="35"/>
      <c r="BN36" s="21"/>
      <c r="BO36" s="19"/>
      <c r="BP36" s="36"/>
      <c r="BQ36" s="37">
        <f>BQ34-BL36</f>
        <v>3011.0000000000036</v>
      </c>
      <c r="BR36" s="12"/>
      <c r="BU36" s="40"/>
      <c r="BV36" s="40"/>
      <c r="BW36" s="40"/>
      <c r="CE36" s="39"/>
      <c r="CF36" s="40"/>
      <c r="CG36" s="40"/>
      <c r="CP36" s="39"/>
      <c r="CQ36" s="40"/>
      <c r="CR36" s="40"/>
      <c r="DA36" s="39"/>
      <c r="DB36" s="40"/>
      <c r="DC36" s="40"/>
      <c r="DL36" s="39"/>
      <c r="DM36" s="40"/>
      <c r="DN36" s="40"/>
    </row>
    <row r="37" spans="1:158" s="4" customFormat="1" ht="3" customHeight="1" x14ac:dyDescent="0.3">
      <c r="A37" s="12"/>
      <c r="B37" s="7"/>
      <c r="C37" s="8"/>
      <c r="D37" s="8"/>
      <c r="E37" s="8"/>
      <c r="F37" s="8"/>
      <c r="G37" s="41"/>
      <c r="H37" s="278"/>
      <c r="I37" s="43"/>
      <c r="J37" s="10"/>
      <c r="K37" s="12"/>
      <c r="M37" s="12"/>
      <c r="N37" s="7"/>
      <c r="O37" s="8"/>
      <c r="P37" s="8"/>
      <c r="Q37" s="8"/>
      <c r="R37" s="8"/>
      <c r="S37" s="41"/>
      <c r="T37" s="278"/>
      <c r="U37" s="43"/>
      <c r="V37" s="10"/>
      <c r="W37" s="12"/>
      <c r="Y37" s="12"/>
      <c r="Z37" s="7"/>
      <c r="AA37" s="8"/>
      <c r="AB37" s="8"/>
      <c r="AC37" s="8"/>
      <c r="AD37" s="8"/>
      <c r="AE37" s="41"/>
      <c r="AF37" s="278"/>
      <c r="AG37" s="43"/>
      <c r="AH37" s="10"/>
      <c r="AI37" s="12"/>
      <c r="AK37" s="12"/>
      <c r="AL37" s="7"/>
      <c r="AM37" s="8"/>
      <c r="AN37" s="8"/>
      <c r="AO37" s="8"/>
      <c r="AP37" s="8"/>
      <c r="AQ37" s="41"/>
      <c r="AR37" s="278"/>
      <c r="AS37" s="43"/>
      <c r="AT37" s="10"/>
      <c r="AU37" s="12"/>
      <c r="AW37" s="12"/>
      <c r="AX37" s="7"/>
      <c r="AY37" s="8"/>
      <c r="AZ37" s="8"/>
      <c r="BA37" s="8"/>
      <c r="BB37" s="8"/>
      <c r="BC37" s="41"/>
      <c r="BD37" s="278"/>
      <c r="BE37" s="43"/>
      <c r="BF37" s="10"/>
      <c r="BG37" s="12"/>
      <c r="BI37" s="12"/>
      <c r="BJ37" s="7"/>
      <c r="BK37" s="8"/>
      <c r="BL37" s="8"/>
      <c r="BM37" s="8"/>
      <c r="BN37" s="41"/>
      <c r="BO37" s="45"/>
      <c r="BP37" s="43"/>
      <c r="BQ37" s="8"/>
      <c r="BR37" s="12"/>
      <c r="BU37" s="40"/>
      <c r="BV37" s="40"/>
      <c r="BW37" s="40"/>
      <c r="CE37" s="39"/>
      <c r="CF37" s="40"/>
      <c r="CG37" s="40"/>
      <c r="CP37" s="39"/>
      <c r="CQ37" s="40"/>
      <c r="CR37" s="40"/>
      <c r="DA37" s="39"/>
      <c r="DB37" s="40"/>
      <c r="DC37" s="40"/>
      <c r="DL37" s="39"/>
      <c r="DM37" s="40"/>
      <c r="DN37" s="40"/>
    </row>
    <row r="38" spans="1:158" s="4" customFormat="1" ht="15.6" x14ac:dyDescent="0.3">
      <c r="A38" s="12"/>
      <c r="B38" s="145">
        <v>45752</v>
      </c>
      <c r="C38" s="141"/>
      <c r="D38" s="142"/>
      <c r="E38" s="142"/>
      <c r="F38" s="142"/>
      <c r="G38" s="143"/>
      <c r="H38" s="277"/>
      <c r="I38" s="144"/>
      <c r="J38" s="272">
        <f>J36-D38</f>
        <v>16821.330000000002</v>
      </c>
      <c r="K38" s="12"/>
      <c r="M38" s="12"/>
      <c r="N38" s="145">
        <v>45752</v>
      </c>
      <c r="O38" s="141"/>
      <c r="P38" s="142"/>
      <c r="Q38" s="142"/>
      <c r="R38" s="142"/>
      <c r="S38" s="143"/>
      <c r="T38" s="277"/>
      <c r="U38" s="144"/>
      <c r="V38" s="272">
        <f>V36-P38</f>
        <v>23484.33</v>
      </c>
      <c r="W38" s="12"/>
      <c r="Y38" s="12"/>
      <c r="Z38" s="145">
        <v>45752</v>
      </c>
      <c r="AA38" s="141"/>
      <c r="AB38" s="142"/>
      <c r="AC38" s="142"/>
      <c r="AD38" s="142"/>
      <c r="AE38" s="143"/>
      <c r="AF38" s="277"/>
      <c r="AG38" s="144"/>
      <c r="AH38" s="272">
        <f>AH36-AB38</f>
        <v>0</v>
      </c>
      <c r="AI38" s="12"/>
      <c r="AK38" s="12"/>
      <c r="AL38" s="145">
        <v>45752</v>
      </c>
      <c r="AM38" s="141"/>
      <c r="AN38" s="142"/>
      <c r="AO38" s="142"/>
      <c r="AP38" s="142"/>
      <c r="AQ38" s="143"/>
      <c r="AR38" s="277"/>
      <c r="AS38" s="144"/>
      <c r="AT38" s="272">
        <f>AT36-AN38</f>
        <v>23636.33</v>
      </c>
      <c r="AU38" s="12"/>
      <c r="AW38" s="12"/>
      <c r="AX38" s="145">
        <v>45752</v>
      </c>
      <c r="AY38" s="141"/>
      <c r="AZ38" s="142"/>
      <c r="BA38" s="142"/>
      <c r="BB38" s="142"/>
      <c r="BC38" s="143"/>
      <c r="BD38" s="277"/>
      <c r="BE38" s="144"/>
      <c r="BF38" s="272">
        <f>BF36-AZ38</f>
        <v>0</v>
      </c>
      <c r="BG38" s="12"/>
      <c r="BI38" s="12"/>
      <c r="BJ38" s="44">
        <v>45051</v>
      </c>
      <c r="BK38" s="34"/>
      <c r="BL38" s="35"/>
      <c r="BM38" s="35"/>
      <c r="BN38" s="21"/>
      <c r="BO38" s="19"/>
      <c r="BP38" s="36"/>
      <c r="BQ38" s="37">
        <f>BQ36-BL38</f>
        <v>3011.0000000000036</v>
      </c>
      <c r="BR38" s="12"/>
      <c r="BU38" s="40"/>
      <c r="BV38" s="40"/>
      <c r="BW38" s="40"/>
      <c r="CE38" s="39"/>
      <c r="CF38" s="40"/>
      <c r="CG38" s="40"/>
      <c r="CP38" s="39"/>
      <c r="CQ38" s="40"/>
      <c r="CR38" s="40"/>
      <c r="DA38" s="39"/>
      <c r="DB38" s="40"/>
      <c r="DC38" s="40"/>
      <c r="DL38" s="39"/>
      <c r="DM38" s="40"/>
      <c r="DN38" s="40"/>
    </row>
    <row r="39" spans="1:158" s="4" customFormat="1" ht="3" customHeight="1" x14ac:dyDescent="0.3">
      <c r="A39" s="12"/>
      <c r="B39" s="7"/>
      <c r="C39" s="8"/>
      <c r="D39" s="8"/>
      <c r="E39" s="8"/>
      <c r="F39" s="8"/>
      <c r="G39" s="41"/>
      <c r="H39" s="278"/>
      <c r="I39" s="43"/>
      <c r="J39" s="10"/>
      <c r="K39" s="12"/>
      <c r="M39" s="12"/>
      <c r="N39" s="7"/>
      <c r="O39" s="8"/>
      <c r="P39" s="8"/>
      <c r="Q39" s="8"/>
      <c r="R39" s="8"/>
      <c r="S39" s="41"/>
      <c r="T39" s="278"/>
      <c r="U39" s="43"/>
      <c r="V39" s="10"/>
      <c r="W39" s="12"/>
      <c r="Y39" s="12"/>
      <c r="Z39" s="7"/>
      <c r="AA39" s="8"/>
      <c r="AB39" s="8"/>
      <c r="AC39" s="8"/>
      <c r="AD39" s="8"/>
      <c r="AE39" s="41"/>
      <c r="AF39" s="278"/>
      <c r="AG39" s="43"/>
      <c r="AH39" s="10"/>
      <c r="AI39" s="12"/>
      <c r="AK39" s="12"/>
      <c r="AL39" s="7"/>
      <c r="AM39" s="8"/>
      <c r="AN39" s="8"/>
      <c r="AO39" s="8"/>
      <c r="AP39" s="8"/>
      <c r="AQ39" s="41"/>
      <c r="AR39" s="278"/>
      <c r="AS39" s="43"/>
      <c r="AT39" s="10"/>
      <c r="AU39" s="12"/>
      <c r="AW39" s="12"/>
      <c r="AX39" s="7"/>
      <c r="AY39" s="8"/>
      <c r="AZ39" s="8"/>
      <c r="BA39" s="8"/>
      <c r="BB39" s="8"/>
      <c r="BC39" s="41"/>
      <c r="BD39" s="278"/>
      <c r="BE39" s="43"/>
      <c r="BF39" s="10"/>
      <c r="BG39" s="12"/>
      <c r="BI39" s="12"/>
      <c r="BJ39" s="7"/>
      <c r="BK39" s="8"/>
      <c r="BL39" s="8"/>
      <c r="BM39" s="8"/>
      <c r="BN39" s="41"/>
      <c r="BO39" s="45"/>
      <c r="BP39" s="43"/>
      <c r="BQ39" s="8"/>
      <c r="BR39" s="12"/>
      <c r="CA39" s="39"/>
      <c r="CB39" s="40"/>
      <c r="CC39" s="40"/>
    </row>
    <row r="40" spans="1:158" s="4" customFormat="1" ht="15.6" x14ac:dyDescent="0.3">
      <c r="A40" s="12"/>
      <c r="B40" s="145"/>
      <c r="C40" s="146"/>
      <c r="D40" s="147"/>
      <c r="E40" s="792"/>
      <c r="F40" s="792"/>
      <c r="G40" s="143"/>
      <c r="H40" s="277"/>
      <c r="I40" s="144"/>
      <c r="J40" s="272">
        <f>J38-D40</f>
        <v>16821.330000000002</v>
      </c>
      <c r="K40" s="12"/>
      <c r="M40" s="12"/>
      <c r="N40" s="145"/>
      <c r="O40" s="146"/>
      <c r="P40" s="147"/>
      <c r="Q40" s="792"/>
      <c r="R40" s="792"/>
      <c r="S40" s="143"/>
      <c r="T40" s="277"/>
      <c r="U40" s="144"/>
      <c r="V40" s="272">
        <f>V38-P40</f>
        <v>23484.33</v>
      </c>
      <c r="W40" s="12"/>
      <c r="Y40" s="12"/>
      <c r="Z40" s="145"/>
      <c r="AA40" s="146"/>
      <c r="AB40" s="147"/>
      <c r="AC40" s="792"/>
      <c r="AD40" s="792"/>
      <c r="AE40" s="143"/>
      <c r="AF40" s="277"/>
      <c r="AG40" s="144"/>
      <c r="AH40" s="272">
        <f>AH38-AB40</f>
        <v>0</v>
      </c>
      <c r="AI40" s="12"/>
      <c r="AK40" s="12"/>
      <c r="AL40" s="145"/>
      <c r="AM40" s="146"/>
      <c r="AN40" s="147"/>
      <c r="AO40" s="792"/>
      <c r="AP40" s="792"/>
      <c r="AQ40" s="143"/>
      <c r="AR40" s="277"/>
      <c r="AS40" s="144"/>
      <c r="AT40" s="272">
        <f>AT38-AN40</f>
        <v>23636.33</v>
      </c>
      <c r="AU40" s="12"/>
      <c r="AW40" s="12"/>
      <c r="AX40" s="145"/>
      <c r="AY40" s="146"/>
      <c r="AZ40" s="147"/>
      <c r="BA40" s="792"/>
      <c r="BB40" s="792"/>
      <c r="BC40" s="143"/>
      <c r="BD40" s="277"/>
      <c r="BE40" s="144"/>
      <c r="BF40" s="272">
        <f>BF38-AZ40</f>
        <v>0</v>
      </c>
      <c r="BG40" s="12"/>
      <c r="BI40" s="12"/>
      <c r="BJ40" s="44" t="s">
        <v>22</v>
      </c>
      <c r="BK40" s="123"/>
      <c r="BL40" s="124"/>
      <c r="BM40" s="124"/>
      <c r="BN40" s="21"/>
      <c r="BO40" s="19"/>
      <c r="BP40" s="36"/>
      <c r="BQ40" s="125">
        <f>BQ36-BL40</f>
        <v>3011.0000000000036</v>
      </c>
      <c r="BR40" s="12"/>
      <c r="CA40" s="39"/>
      <c r="CB40" s="40"/>
      <c r="CC40" s="40"/>
    </row>
    <row r="41" spans="1:158" s="4" customFormat="1" ht="3" customHeight="1" x14ac:dyDescent="0.3">
      <c r="A41" s="12"/>
      <c r="B41" s="7"/>
      <c r="C41" s="8"/>
      <c r="D41" s="8"/>
      <c r="E41" s="8"/>
      <c r="F41" s="8"/>
      <c r="G41" s="41"/>
      <c r="H41" s="278"/>
      <c r="I41" s="43"/>
      <c r="J41" s="10"/>
      <c r="K41" s="12"/>
      <c r="M41" s="12"/>
      <c r="N41" s="7"/>
      <c r="O41" s="8"/>
      <c r="P41" s="8"/>
      <c r="Q41" s="8"/>
      <c r="R41" s="8"/>
      <c r="S41" s="41"/>
      <c r="T41" s="278"/>
      <c r="U41" s="43"/>
      <c r="V41" s="10"/>
      <c r="W41" s="12"/>
      <c r="Y41" s="12"/>
      <c r="Z41" s="7"/>
      <c r="AA41" s="8"/>
      <c r="AB41" s="8"/>
      <c r="AC41" s="8"/>
      <c r="AD41" s="8"/>
      <c r="AE41" s="41"/>
      <c r="AF41" s="278"/>
      <c r="AG41" s="43"/>
      <c r="AH41" s="10"/>
      <c r="AI41" s="12"/>
      <c r="AK41" s="12"/>
      <c r="AL41" s="7"/>
      <c r="AM41" s="8"/>
      <c r="AN41" s="8"/>
      <c r="AO41" s="8"/>
      <c r="AP41" s="8"/>
      <c r="AQ41" s="41"/>
      <c r="AR41" s="278"/>
      <c r="AS41" s="43"/>
      <c r="AT41" s="10"/>
      <c r="AU41" s="12"/>
      <c r="AW41" s="12"/>
      <c r="AX41" s="7"/>
      <c r="AY41" s="8"/>
      <c r="AZ41" s="8"/>
      <c r="BA41" s="8"/>
      <c r="BB41" s="8"/>
      <c r="BC41" s="41"/>
      <c r="BD41" s="278"/>
      <c r="BE41" s="43"/>
      <c r="BF41" s="10"/>
      <c r="BG41" s="12"/>
      <c r="BI41" s="12"/>
      <c r="BJ41" s="7"/>
      <c r="BK41" s="8"/>
      <c r="BL41" s="8"/>
      <c r="BM41" s="8"/>
      <c r="BN41" s="41"/>
      <c r="BO41" s="45"/>
      <c r="BP41" s="43"/>
      <c r="BQ41" s="8"/>
      <c r="BR41" s="12"/>
      <c r="CA41" s="39"/>
      <c r="CB41" s="40"/>
      <c r="CC41" s="40"/>
    </row>
    <row r="42" spans="1:158" s="4" customFormat="1" ht="15.6" x14ac:dyDescent="0.3">
      <c r="A42" s="12"/>
      <c r="B42" s="47" t="s">
        <v>22</v>
      </c>
      <c r="C42" s="34"/>
      <c r="D42" s="35"/>
      <c r="E42" s="35"/>
      <c r="F42" s="35"/>
      <c r="G42" s="21"/>
      <c r="H42" s="280"/>
      <c r="I42" s="36"/>
      <c r="J42" s="36"/>
      <c r="K42" s="12"/>
      <c r="M42" s="12"/>
      <c r="N42" s="47" t="s">
        <v>22</v>
      </c>
      <c r="O42" s="34"/>
      <c r="P42" s="35"/>
      <c r="Q42" s="35"/>
      <c r="R42" s="35"/>
      <c r="S42" s="21"/>
      <c r="T42" s="280"/>
      <c r="U42" s="36"/>
      <c r="V42" s="36"/>
      <c r="W42" s="12"/>
      <c r="Y42" s="12"/>
      <c r="Z42" s="47" t="s">
        <v>22</v>
      </c>
      <c r="AA42" s="34"/>
      <c r="AB42" s="35"/>
      <c r="AC42" s="35"/>
      <c r="AD42" s="35"/>
      <c r="AE42" s="21"/>
      <c r="AF42" s="280"/>
      <c r="AG42" s="36"/>
      <c r="AH42" s="36"/>
      <c r="AI42" s="12"/>
      <c r="AK42" s="12"/>
      <c r="AL42" s="47" t="s">
        <v>22</v>
      </c>
      <c r="AM42" s="34"/>
      <c r="AN42" s="35"/>
      <c r="AO42" s="35"/>
      <c r="AP42" s="35"/>
      <c r="AQ42" s="21"/>
      <c r="AR42" s="280"/>
      <c r="AS42" s="36"/>
      <c r="AT42" s="36"/>
      <c r="AU42" s="12"/>
      <c r="AW42" s="12"/>
      <c r="AX42" s="47" t="s">
        <v>22</v>
      </c>
      <c r="AY42" s="34"/>
      <c r="AZ42" s="35"/>
      <c r="BA42" s="35"/>
      <c r="BB42" s="35"/>
      <c r="BC42" s="21"/>
      <c r="BD42" s="280"/>
      <c r="BE42" s="36"/>
      <c r="BF42" s="36"/>
      <c r="BG42" s="12"/>
      <c r="BI42" s="12"/>
      <c r="BJ42" s="47" t="s">
        <v>22</v>
      </c>
      <c r="BK42" s="34"/>
      <c r="BL42" s="35"/>
      <c r="BM42" s="35"/>
      <c r="BN42" s="21"/>
      <c r="BO42" s="19"/>
      <c r="BP42" s="36"/>
      <c r="BQ42" s="37">
        <f>BQ38-BL42</f>
        <v>3011.0000000000036</v>
      </c>
      <c r="BR42" s="12"/>
      <c r="CA42" s="39"/>
      <c r="CB42" s="40"/>
      <c r="CC42" s="40"/>
    </row>
    <row r="43" spans="1:158" s="4" customFormat="1" ht="3" customHeight="1" x14ac:dyDescent="0.3">
      <c r="A43" s="12"/>
      <c r="B43" s="7"/>
      <c r="C43" s="8"/>
      <c r="D43" s="8"/>
      <c r="E43" s="8"/>
      <c r="F43" s="8"/>
      <c r="G43" s="41"/>
      <c r="H43" s="278"/>
      <c r="I43" s="43"/>
      <c r="J43" s="10"/>
      <c r="K43" s="12"/>
      <c r="M43" s="12"/>
      <c r="N43" s="7"/>
      <c r="O43" s="8"/>
      <c r="P43" s="8"/>
      <c r="Q43" s="8"/>
      <c r="R43" s="8"/>
      <c r="S43" s="41"/>
      <c r="T43" s="278"/>
      <c r="U43" s="43"/>
      <c r="V43" s="10"/>
      <c r="W43" s="12"/>
      <c r="Y43" s="12"/>
      <c r="Z43" s="7"/>
      <c r="AA43" s="8"/>
      <c r="AB43" s="8"/>
      <c r="AC43" s="8"/>
      <c r="AD43" s="8"/>
      <c r="AE43" s="41"/>
      <c r="AF43" s="278"/>
      <c r="AG43" s="43"/>
      <c r="AH43" s="10"/>
      <c r="AI43" s="12"/>
      <c r="AK43" s="12"/>
      <c r="AL43" s="7"/>
      <c r="AM43" s="8"/>
      <c r="AN43" s="8"/>
      <c r="AO43" s="8"/>
      <c r="AP43" s="8"/>
      <c r="AQ43" s="41"/>
      <c r="AR43" s="278"/>
      <c r="AS43" s="43"/>
      <c r="AT43" s="10"/>
      <c r="AU43" s="12"/>
      <c r="AW43" s="12"/>
      <c r="AX43" s="7"/>
      <c r="AY43" s="8"/>
      <c r="AZ43" s="8"/>
      <c r="BA43" s="8"/>
      <c r="BB43" s="8"/>
      <c r="BC43" s="41"/>
      <c r="BD43" s="278"/>
      <c r="BE43" s="43"/>
      <c r="BF43" s="10"/>
      <c r="BG43" s="12"/>
      <c r="BI43" s="12"/>
      <c r="BJ43" s="7"/>
      <c r="BK43" s="8"/>
      <c r="BL43" s="8"/>
      <c r="BM43" s="8"/>
      <c r="BN43" s="41"/>
      <c r="BO43" s="45"/>
      <c r="BP43" s="43"/>
      <c r="BQ43" s="8"/>
      <c r="BR43" s="12"/>
      <c r="CA43" s="39"/>
      <c r="CB43" s="40"/>
      <c r="CC43" s="40"/>
    </row>
    <row r="44" spans="1:158" s="4" customFormat="1" ht="15.6" x14ac:dyDescent="0.3">
      <c r="A44" s="12"/>
      <c r="B44" s="145" t="s">
        <v>78</v>
      </c>
      <c r="C44" s="141"/>
      <c r="D44" s="142"/>
      <c r="E44" s="142"/>
      <c r="F44" s="142"/>
      <c r="G44" s="143"/>
      <c r="H44" s="277"/>
      <c r="I44" s="144"/>
      <c r="J44" s="272">
        <f>J40-D44</f>
        <v>16821.330000000002</v>
      </c>
      <c r="K44" s="12"/>
      <c r="M44" s="12"/>
      <c r="N44" s="145" t="s">
        <v>78</v>
      </c>
      <c r="O44" s="141"/>
      <c r="P44" s="142"/>
      <c r="Q44" s="142"/>
      <c r="R44" s="142"/>
      <c r="S44" s="143"/>
      <c r="T44" s="277"/>
      <c r="U44" s="144"/>
      <c r="V44" s="272">
        <f>V40-P44</f>
        <v>23484.33</v>
      </c>
      <c r="W44" s="12"/>
      <c r="Y44" s="12"/>
      <c r="Z44" s="145" t="s">
        <v>78</v>
      </c>
      <c r="AA44" s="141"/>
      <c r="AB44" s="142"/>
      <c r="AC44" s="142"/>
      <c r="AD44" s="142"/>
      <c r="AE44" s="143"/>
      <c r="AF44" s="277"/>
      <c r="AG44" s="144"/>
      <c r="AH44" s="272">
        <f>AH40-AB44</f>
        <v>0</v>
      </c>
      <c r="AI44" s="12"/>
      <c r="AK44" s="12"/>
      <c r="AL44" s="145" t="s">
        <v>78</v>
      </c>
      <c r="AM44" s="141"/>
      <c r="AN44" s="142"/>
      <c r="AO44" s="792"/>
      <c r="AP44" s="792"/>
      <c r="AQ44" s="143"/>
      <c r="AR44" s="277"/>
      <c r="AS44" s="144"/>
      <c r="AT44" s="272">
        <f>AT40-AN44</f>
        <v>23636.33</v>
      </c>
      <c r="AU44" s="12"/>
      <c r="AW44" s="12"/>
      <c r="AX44" s="145" t="s">
        <v>78</v>
      </c>
      <c r="AY44" s="141"/>
      <c r="AZ44" s="142"/>
      <c r="BA44" s="142"/>
      <c r="BB44" s="142"/>
      <c r="BC44" s="143"/>
      <c r="BD44" s="277"/>
      <c r="BE44" s="144"/>
      <c r="BF44" s="272">
        <f>BF40-AZ44</f>
        <v>0</v>
      </c>
      <c r="BG44" s="12"/>
      <c r="BI44" s="12"/>
      <c r="BJ44" s="44" t="s">
        <v>74</v>
      </c>
      <c r="BK44" s="34"/>
      <c r="BL44" s="35"/>
      <c r="BM44" s="35"/>
      <c r="BN44" s="21"/>
      <c r="BO44" s="19"/>
      <c r="BP44" s="36"/>
      <c r="BQ44" s="37">
        <f>BQ42-BL44</f>
        <v>3011.0000000000036</v>
      </c>
      <c r="BR44" s="12"/>
      <c r="CA44" s="39"/>
      <c r="CB44" s="40"/>
      <c r="CC44" s="40"/>
    </row>
    <row r="45" spans="1:158" s="4" customFormat="1" ht="3" customHeight="1" x14ac:dyDescent="0.3">
      <c r="A45" s="12"/>
      <c r="B45" s="7"/>
      <c r="C45" s="8"/>
      <c r="D45" s="8"/>
      <c r="E45" s="8"/>
      <c r="F45" s="8"/>
      <c r="G45" s="41"/>
      <c r="H45" s="278"/>
      <c r="I45" s="43"/>
      <c r="J45" s="10"/>
      <c r="K45" s="12"/>
      <c r="M45" s="12"/>
      <c r="N45" s="7"/>
      <c r="O45" s="8"/>
      <c r="P45" s="8"/>
      <c r="Q45" s="8"/>
      <c r="R45" s="8"/>
      <c r="S45" s="41"/>
      <c r="T45" s="278"/>
      <c r="U45" s="43"/>
      <c r="V45" s="10"/>
      <c r="W45" s="12"/>
      <c r="Y45" s="12"/>
      <c r="Z45" s="7"/>
      <c r="AA45" s="8"/>
      <c r="AB45" s="8"/>
      <c r="AC45" s="8"/>
      <c r="AD45" s="8"/>
      <c r="AE45" s="41"/>
      <c r="AF45" s="278"/>
      <c r="AG45" s="43"/>
      <c r="AH45" s="10"/>
      <c r="AI45" s="12"/>
      <c r="AK45" s="12"/>
      <c r="AL45" s="7"/>
      <c r="AM45" s="8"/>
      <c r="AN45" s="8"/>
      <c r="AO45" s="8"/>
      <c r="AP45" s="8"/>
      <c r="AQ45" s="41"/>
      <c r="AR45" s="278"/>
      <c r="AS45" s="43"/>
      <c r="AT45" s="10"/>
      <c r="AU45" s="12"/>
      <c r="AW45" s="12"/>
      <c r="AX45" s="7"/>
      <c r="AY45" s="8"/>
      <c r="AZ45" s="8"/>
      <c r="BA45" s="8"/>
      <c r="BB45" s="8"/>
      <c r="BC45" s="41"/>
      <c r="BD45" s="278"/>
      <c r="BE45" s="43"/>
      <c r="BF45" s="10"/>
      <c r="BG45" s="12"/>
      <c r="BI45" s="12"/>
      <c r="BJ45" s="7"/>
      <c r="BK45" s="8"/>
      <c r="BL45" s="8"/>
      <c r="BM45" s="8"/>
      <c r="BN45" s="41"/>
      <c r="BO45" s="45"/>
      <c r="BP45" s="43"/>
      <c r="BQ45" s="8"/>
      <c r="BR45" s="12"/>
      <c r="CA45" s="39"/>
      <c r="CB45" s="40"/>
      <c r="CC45" s="40"/>
    </row>
    <row r="46" spans="1:158" s="4" customFormat="1" ht="15.6" x14ac:dyDescent="0.3">
      <c r="A46" s="12"/>
      <c r="B46" s="145" t="s">
        <v>74</v>
      </c>
      <c r="C46" s="141"/>
      <c r="D46" s="142"/>
      <c r="E46" s="142"/>
      <c r="F46" s="142"/>
      <c r="G46" s="143"/>
      <c r="H46" s="277"/>
      <c r="I46" s="144"/>
      <c r="J46" s="272">
        <f>J44-D46</f>
        <v>16821.330000000002</v>
      </c>
      <c r="K46" s="12"/>
      <c r="M46" s="12"/>
      <c r="N46" s="145" t="s">
        <v>74</v>
      </c>
      <c r="O46" s="141"/>
      <c r="P46" s="142"/>
      <c r="Q46" s="142"/>
      <c r="R46" s="142"/>
      <c r="S46" s="143"/>
      <c r="T46" s="277"/>
      <c r="U46" s="144"/>
      <c r="V46" s="272">
        <f>V44-P46</f>
        <v>23484.33</v>
      </c>
      <c r="W46" s="12"/>
      <c r="Y46" s="12"/>
      <c r="Z46" s="145" t="s">
        <v>74</v>
      </c>
      <c r="AA46" s="141"/>
      <c r="AB46" s="142"/>
      <c r="AC46" s="142"/>
      <c r="AD46" s="142"/>
      <c r="AE46" s="143"/>
      <c r="AF46" s="277"/>
      <c r="AG46" s="144"/>
      <c r="AH46" s="272">
        <f>AH44-AB46</f>
        <v>0</v>
      </c>
      <c r="AI46" s="12"/>
      <c r="AK46" s="12"/>
      <c r="AL46" s="145" t="s">
        <v>74</v>
      </c>
      <c r="AM46" s="141"/>
      <c r="AN46" s="142"/>
      <c r="AO46" s="792"/>
      <c r="AP46" s="792"/>
      <c r="AQ46" s="143"/>
      <c r="AR46" s="277"/>
      <c r="AS46" s="144"/>
      <c r="AT46" s="272">
        <f>AT44-AN46</f>
        <v>23636.33</v>
      </c>
      <c r="AU46" s="12"/>
      <c r="AW46" s="12"/>
      <c r="AX46" s="145" t="s">
        <v>74</v>
      </c>
      <c r="AY46" s="141"/>
      <c r="AZ46" s="142"/>
      <c r="BA46" s="142"/>
      <c r="BB46" s="142"/>
      <c r="BC46" s="143"/>
      <c r="BD46" s="277"/>
      <c r="BE46" s="144"/>
      <c r="BF46" s="272">
        <f>BF44-AZ46</f>
        <v>0</v>
      </c>
      <c r="BG46" s="12"/>
      <c r="BI46" s="12"/>
      <c r="BJ46" s="44"/>
      <c r="BK46" s="34"/>
      <c r="BL46" s="35"/>
      <c r="BM46" s="35"/>
      <c r="BN46" s="48"/>
      <c r="BO46" s="19"/>
      <c r="BP46" s="36"/>
      <c r="BQ46" s="37">
        <f>BQ44-BL46</f>
        <v>3011.0000000000036</v>
      </c>
      <c r="BR46" s="12"/>
    </row>
    <row r="47" spans="1:158" s="4" customFormat="1" ht="3" customHeight="1" x14ac:dyDescent="0.3">
      <c r="A47" s="12"/>
      <c r="B47" s="7"/>
      <c r="C47" s="8"/>
      <c r="D47" s="8"/>
      <c r="E47" s="8"/>
      <c r="F47" s="8"/>
      <c r="G47" s="41"/>
      <c r="H47" s="278"/>
      <c r="I47" s="43"/>
      <c r="J47" s="10"/>
      <c r="K47" s="12"/>
      <c r="M47" s="12"/>
      <c r="N47" s="7"/>
      <c r="O47" s="8"/>
      <c r="P47" s="8"/>
      <c r="Q47" s="8"/>
      <c r="R47" s="8"/>
      <c r="S47" s="41"/>
      <c r="T47" s="278"/>
      <c r="U47" s="43"/>
      <c r="V47" s="10"/>
      <c r="W47" s="12"/>
      <c r="Y47" s="12"/>
      <c r="Z47" s="7"/>
      <c r="AA47" s="8"/>
      <c r="AB47" s="8"/>
      <c r="AC47" s="8"/>
      <c r="AD47" s="8"/>
      <c r="AE47" s="41"/>
      <c r="AF47" s="278"/>
      <c r="AG47" s="43"/>
      <c r="AH47" s="10"/>
      <c r="AI47" s="12"/>
      <c r="AK47" s="12"/>
      <c r="AL47" s="7"/>
      <c r="AM47" s="8"/>
      <c r="AN47" s="8"/>
      <c r="AO47" s="8"/>
      <c r="AP47" s="8"/>
      <c r="AQ47" s="41"/>
      <c r="AR47" s="278"/>
      <c r="AS47" s="43"/>
      <c r="AT47" s="10"/>
      <c r="AU47" s="12"/>
      <c r="AW47" s="12"/>
      <c r="AX47" s="7"/>
      <c r="AY47" s="8"/>
      <c r="AZ47" s="8"/>
      <c r="BA47" s="8"/>
      <c r="BB47" s="8"/>
      <c r="BC47" s="41"/>
      <c r="BD47" s="278"/>
      <c r="BE47" s="43"/>
      <c r="BF47" s="10"/>
      <c r="BG47" s="12"/>
      <c r="BI47" s="12"/>
      <c r="BJ47" s="7"/>
      <c r="BK47" s="8"/>
      <c r="BL47" s="8"/>
      <c r="BM47" s="8"/>
      <c r="BN47" s="41"/>
      <c r="BO47" s="45"/>
      <c r="BP47" s="43"/>
      <c r="BQ47" s="8"/>
      <c r="BR47" s="12"/>
      <c r="CA47" s="39"/>
      <c r="CB47" s="40"/>
      <c r="CC47" s="40"/>
    </row>
    <row r="48" spans="1:158" s="4" customFormat="1" ht="15.6" hidden="1" x14ac:dyDescent="0.3">
      <c r="A48" s="12"/>
      <c r="B48" s="145"/>
      <c r="C48" s="141"/>
      <c r="D48" s="142"/>
      <c r="E48" s="142"/>
      <c r="F48" s="142"/>
      <c r="G48" s="143"/>
      <c r="H48" s="277"/>
      <c r="I48" s="144"/>
      <c r="J48" s="272">
        <f>J46-D48</f>
        <v>16821.330000000002</v>
      </c>
      <c r="K48" s="12"/>
      <c r="M48" s="12"/>
      <c r="N48" s="145"/>
      <c r="O48" s="141"/>
      <c r="P48" s="142"/>
      <c r="Q48" s="142"/>
      <c r="R48" s="142"/>
      <c r="S48" s="143"/>
      <c r="T48" s="277"/>
      <c r="U48" s="144"/>
      <c r="V48" s="272">
        <f>V46-P48</f>
        <v>23484.33</v>
      </c>
      <c r="W48" s="12"/>
      <c r="Y48" s="12"/>
      <c r="Z48" s="145"/>
      <c r="AA48" s="141"/>
      <c r="AB48" s="142"/>
      <c r="AC48" s="142"/>
      <c r="AD48" s="142"/>
      <c r="AE48" s="143"/>
      <c r="AF48" s="277"/>
      <c r="AG48" s="144"/>
      <c r="AH48" s="272">
        <f>AH46-AB48</f>
        <v>0</v>
      </c>
      <c r="AI48" s="12"/>
      <c r="AK48" s="12"/>
      <c r="AL48" s="145"/>
      <c r="AM48" s="141"/>
      <c r="AN48" s="142"/>
      <c r="AO48" s="142"/>
      <c r="AP48" s="142"/>
      <c r="AQ48" s="143"/>
      <c r="AR48" s="277"/>
      <c r="AS48" s="144"/>
      <c r="AT48" s="272">
        <f>AT46-AN48</f>
        <v>23636.33</v>
      </c>
      <c r="AU48" s="12"/>
      <c r="AW48" s="12"/>
      <c r="AX48" s="145"/>
      <c r="AY48" s="141"/>
      <c r="AZ48" s="142"/>
      <c r="BA48" s="142"/>
      <c r="BB48" s="142"/>
      <c r="BC48" s="143"/>
      <c r="BD48" s="277"/>
      <c r="BE48" s="144"/>
      <c r="BF48" s="272">
        <f>BF46-AZ48</f>
        <v>0</v>
      </c>
      <c r="BG48" s="12"/>
      <c r="BI48" s="12"/>
      <c r="BJ48" s="44" t="s">
        <v>105</v>
      </c>
      <c r="BK48" s="34"/>
      <c r="BL48" s="35"/>
      <c r="BM48" s="35"/>
      <c r="BN48" s="48"/>
      <c r="BO48" s="19"/>
      <c r="BP48" s="36"/>
      <c r="BQ48" s="37"/>
      <c r="BR48" s="12"/>
    </row>
    <row r="49" spans="1:250" s="4" customFormat="1" ht="3" hidden="1" customHeight="1" x14ac:dyDescent="0.3">
      <c r="A49" s="12"/>
      <c r="B49" s="7"/>
      <c r="C49" s="8"/>
      <c r="D49" s="8"/>
      <c r="E49" s="8"/>
      <c r="F49" s="8"/>
      <c r="G49" s="41"/>
      <c r="H49" s="278"/>
      <c r="I49" s="43"/>
      <c r="J49" s="10"/>
      <c r="K49" s="12"/>
      <c r="M49" s="12"/>
      <c r="N49" s="7"/>
      <c r="O49" s="8"/>
      <c r="P49" s="8"/>
      <c r="Q49" s="8"/>
      <c r="R49" s="8"/>
      <c r="S49" s="41"/>
      <c r="T49" s="278"/>
      <c r="U49" s="43"/>
      <c r="V49" s="10"/>
      <c r="W49" s="12"/>
      <c r="Y49" s="12"/>
      <c r="Z49" s="7"/>
      <c r="AA49" s="8"/>
      <c r="AB49" s="8"/>
      <c r="AC49" s="8"/>
      <c r="AD49" s="8"/>
      <c r="AE49" s="41"/>
      <c r="AF49" s="278"/>
      <c r="AG49" s="43"/>
      <c r="AH49" s="10"/>
      <c r="AI49" s="12"/>
      <c r="AK49" s="12"/>
      <c r="AL49" s="7"/>
      <c r="AM49" s="8"/>
      <c r="AN49" s="8"/>
      <c r="AO49" s="8"/>
      <c r="AP49" s="8"/>
      <c r="AQ49" s="41"/>
      <c r="AR49" s="278"/>
      <c r="AS49" s="43"/>
      <c r="AT49" s="10"/>
      <c r="AU49" s="12"/>
      <c r="AW49" s="12"/>
      <c r="AX49" s="7"/>
      <c r="AY49" s="8"/>
      <c r="AZ49" s="8"/>
      <c r="BA49" s="8"/>
      <c r="BB49" s="8"/>
      <c r="BC49" s="41"/>
      <c r="BD49" s="278"/>
      <c r="BE49" s="43"/>
      <c r="BF49" s="10"/>
      <c r="BG49" s="12"/>
      <c r="BI49" s="12"/>
      <c r="BJ49" s="7"/>
      <c r="BK49" s="8"/>
      <c r="BL49" s="8"/>
      <c r="BM49" s="8"/>
      <c r="BN49" s="41"/>
      <c r="BO49" s="45"/>
      <c r="BP49" s="43"/>
      <c r="BQ49" s="8"/>
      <c r="BR49" s="12"/>
      <c r="CA49" s="39"/>
      <c r="CB49" s="40"/>
      <c r="CC49" s="40"/>
    </row>
    <row r="50" spans="1:250" s="4" customFormat="1" ht="15.6" hidden="1" customHeight="1" x14ac:dyDescent="0.3">
      <c r="A50" s="12"/>
      <c r="B50" s="145"/>
      <c r="C50" s="141"/>
      <c r="D50" s="142"/>
      <c r="E50" s="142"/>
      <c r="F50" s="142"/>
      <c r="G50" s="143"/>
      <c r="H50" s="277"/>
      <c r="I50" s="144"/>
      <c r="J50" s="272">
        <f>J48-D50</f>
        <v>16821.330000000002</v>
      </c>
      <c r="K50" s="12"/>
      <c r="M50" s="12"/>
      <c r="N50" s="145"/>
      <c r="O50" s="141"/>
      <c r="P50" s="142"/>
      <c r="Q50" s="142"/>
      <c r="R50" s="142"/>
      <c r="S50" s="143"/>
      <c r="T50" s="277"/>
      <c r="U50" s="144"/>
      <c r="V50" s="272">
        <f>V48-P50</f>
        <v>23484.33</v>
      </c>
      <c r="W50" s="12"/>
      <c r="Y50" s="12"/>
      <c r="Z50" s="145"/>
      <c r="AA50" s="141"/>
      <c r="AB50" s="142"/>
      <c r="AC50" s="142"/>
      <c r="AD50" s="142"/>
      <c r="AE50" s="143"/>
      <c r="AF50" s="277"/>
      <c r="AG50" s="144"/>
      <c r="AH50" s="272">
        <f>AH48-AB50</f>
        <v>0</v>
      </c>
      <c r="AI50" s="12"/>
      <c r="AK50" s="12"/>
      <c r="AL50" s="145"/>
      <c r="AM50" s="141"/>
      <c r="AN50" s="142"/>
      <c r="AO50" s="142"/>
      <c r="AP50" s="142"/>
      <c r="AQ50" s="143"/>
      <c r="AR50" s="277"/>
      <c r="AS50" s="144"/>
      <c r="AT50" s="272">
        <f>AT48-AN50</f>
        <v>23636.33</v>
      </c>
      <c r="AU50" s="12"/>
      <c r="AW50" s="12"/>
      <c r="AX50" s="145"/>
      <c r="AY50" s="141"/>
      <c r="AZ50" s="142"/>
      <c r="BA50" s="142"/>
      <c r="BB50" s="142"/>
      <c r="BC50" s="143"/>
      <c r="BD50" s="277"/>
      <c r="BE50" s="144"/>
      <c r="BF50" s="272">
        <f>BF48-AZ50</f>
        <v>0</v>
      </c>
      <c r="BG50" s="12"/>
      <c r="BI50" s="12"/>
      <c r="BJ50" s="44"/>
      <c r="BK50" s="34"/>
      <c r="BL50" s="35"/>
      <c r="BM50" s="35"/>
      <c r="BN50" s="48"/>
      <c r="BO50" s="19"/>
      <c r="BP50" s="36"/>
      <c r="BQ50" s="37"/>
      <c r="BR50" s="12"/>
    </row>
    <row r="51" spans="1:250" s="4" customFormat="1" ht="3" hidden="1" customHeight="1" x14ac:dyDescent="0.3">
      <c r="A51" s="12"/>
      <c r="B51" s="7"/>
      <c r="C51" s="8"/>
      <c r="D51" s="8"/>
      <c r="E51" s="8"/>
      <c r="F51" s="8"/>
      <c r="G51" s="41"/>
      <c r="H51" s="278"/>
      <c r="I51" s="43"/>
      <c r="J51" s="10"/>
      <c r="K51" s="12"/>
      <c r="M51" s="12"/>
      <c r="N51" s="7"/>
      <c r="O51" s="8"/>
      <c r="P51" s="8"/>
      <c r="Q51" s="8"/>
      <c r="R51" s="8"/>
      <c r="S51" s="41"/>
      <c r="T51" s="278"/>
      <c r="U51" s="43"/>
      <c r="V51" s="10"/>
      <c r="W51" s="12"/>
      <c r="Y51" s="12"/>
      <c r="Z51" s="7"/>
      <c r="AA51" s="8"/>
      <c r="AB51" s="8"/>
      <c r="AC51" s="8"/>
      <c r="AD51" s="8"/>
      <c r="AE51" s="41"/>
      <c r="AF51" s="278"/>
      <c r="AG51" s="43"/>
      <c r="AH51" s="10"/>
      <c r="AI51" s="12"/>
      <c r="AK51" s="12"/>
      <c r="AL51" s="7"/>
      <c r="AM51" s="8"/>
      <c r="AN51" s="8"/>
      <c r="AO51" s="8"/>
      <c r="AP51" s="8"/>
      <c r="AQ51" s="41"/>
      <c r="AR51" s="278"/>
      <c r="AS51" s="43"/>
      <c r="AT51" s="10"/>
      <c r="AU51" s="12"/>
      <c r="AW51" s="12"/>
      <c r="AX51" s="7"/>
      <c r="AY51" s="8"/>
      <c r="AZ51" s="8"/>
      <c r="BA51" s="8"/>
      <c r="BB51" s="8"/>
      <c r="BC51" s="41"/>
      <c r="BD51" s="278"/>
      <c r="BE51" s="43"/>
      <c r="BF51" s="10"/>
      <c r="BG51" s="12"/>
      <c r="BI51" s="12"/>
      <c r="BJ51" s="7"/>
      <c r="BK51" s="8"/>
      <c r="BL51" s="8"/>
      <c r="BM51" s="8"/>
      <c r="BN51" s="41"/>
      <c r="BO51" s="45"/>
      <c r="BP51" s="43"/>
      <c r="BQ51" s="8"/>
      <c r="BR51" s="12"/>
      <c r="CA51" s="39"/>
      <c r="CB51" s="40"/>
      <c r="CC51" s="40"/>
    </row>
    <row r="52" spans="1:250" s="4" customFormat="1" ht="15.6" hidden="1" x14ac:dyDescent="0.3">
      <c r="A52" s="12"/>
      <c r="B52" s="145"/>
      <c r="C52" s="141"/>
      <c r="D52" s="142"/>
      <c r="E52" s="142"/>
      <c r="F52" s="142"/>
      <c r="G52" s="143"/>
      <c r="H52" s="277"/>
      <c r="I52" s="144"/>
      <c r="J52" s="272">
        <f>J50-D52</f>
        <v>16821.330000000002</v>
      </c>
      <c r="K52" s="12"/>
      <c r="M52" s="12"/>
      <c r="N52" s="145"/>
      <c r="O52" s="141"/>
      <c r="P52" s="142"/>
      <c r="Q52" s="142"/>
      <c r="R52" s="142"/>
      <c r="S52" s="143"/>
      <c r="T52" s="277"/>
      <c r="U52" s="144"/>
      <c r="V52" s="272">
        <f>V50-P52</f>
        <v>23484.33</v>
      </c>
      <c r="W52" s="12"/>
      <c r="Y52" s="12"/>
      <c r="Z52" s="145"/>
      <c r="AA52" s="141"/>
      <c r="AB52" s="142"/>
      <c r="AC52" s="142"/>
      <c r="AD52" s="142"/>
      <c r="AE52" s="143"/>
      <c r="AF52" s="277"/>
      <c r="AG52" s="144"/>
      <c r="AH52" s="272">
        <f>AH50-AB52</f>
        <v>0</v>
      </c>
      <c r="AI52" s="12"/>
      <c r="AK52" s="12"/>
      <c r="AL52" s="145"/>
      <c r="AM52" s="141"/>
      <c r="AN52" s="142"/>
      <c r="AO52" s="142"/>
      <c r="AP52" s="142"/>
      <c r="AQ52" s="143"/>
      <c r="AR52" s="277"/>
      <c r="AS52" s="144"/>
      <c r="AT52" s="272">
        <f>AT50-AN52</f>
        <v>23636.33</v>
      </c>
      <c r="AU52" s="12"/>
      <c r="AW52" s="12"/>
      <c r="AX52" s="145"/>
      <c r="AY52" s="141"/>
      <c r="AZ52" s="142"/>
      <c r="BA52" s="142"/>
      <c r="BB52" s="142"/>
      <c r="BC52" s="143"/>
      <c r="BD52" s="277"/>
      <c r="BE52" s="144"/>
      <c r="BF52" s="272">
        <f>BF50-AZ52</f>
        <v>0</v>
      </c>
      <c r="BG52" s="12"/>
      <c r="BI52" s="12"/>
      <c r="BJ52" s="44"/>
      <c r="BK52" s="34"/>
      <c r="BL52" s="35"/>
      <c r="BM52" s="35"/>
      <c r="BN52" s="48"/>
      <c r="BO52" s="19"/>
      <c r="BP52" s="36"/>
      <c r="BQ52" s="37"/>
      <c r="BR52" s="12"/>
    </row>
    <row r="53" spans="1:250" s="4" customFormat="1" x14ac:dyDescent="0.3">
      <c r="A53" s="12"/>
      <c r="B53" s="12"/>
      <c r="C53" s="49"/>
      <c r="D53" s="49"/>
      <c r="E53" s="49"/>
      <c r="F53" s="49"/>
      <c r="G53" s="12"/>
      <c r="H53" s="12"/>
      <c r="I53" s="49"/>
      <c r="J53" s="49"/>
      <c r="K53" s="12"/>
      <c r="M53" s="12"/>
      <c r="N53" s="12"/>
      <c r="O53" s="49"/>
      <c r="P53" s="49"/>
      <c r="Q53" s="49"/>
      <c r="R53" s="49"/>
      <c r="S53" s="12"/>
      <c r="T53" s="12"/>
      <c r="U53" s="49"/>
      <c r="V53" s="49"/>
      <c r="W53" s="12"/>
      <c r="Y53" s="12"/>
      <c r="Z53" s="12"/>
      <c r="AA53" s="49"/>
      <c r="AB53" s="49"/>
      <c r="AC53" s="49"/>
      <c r="AD53" s="49"/>
      <c r="AE53" s="12"/>
      <c r="AF53" s="12"/>
      <c r="AG53" s="49"/>
      <c r="AH53" s="49"/>
      <c r="AI53" s="12"/>
      <c r="AK53" s="12"/>
      <c r="AL53" s="12"/>
      <c r="AM53" s="49"/>
      <c r="AN53" s="49"/>
      <c r="AO53" s="49"/>
      <c r="AP53" s="49"/>
      <c r="AQ53" s="12"/>
      <c r="AR53" s="12"/>
      <c r="AS53" s="49"/>
      <c r="AT53" s="49"/>
      <c r="AU53" s="12"/>
      <c r="AW53" s="12"/>
      <c r="AX53" s="12"/>
      <c r="AY53" s="49"/>
      <c r="AZ53" s="49"/>
      <c r="BA53" s="49"/>
      <c r="BB53" s="49"/>
      <c r="BC53" s="12"/>
      <c r="BD53" s="12"/>
      <c r="BE53" s="49"/>
      <c r="BF53" s="49"/>
      <c r="BG53" s="12"/>
      <c r="BI53" s="12"/>
      <c r="BJ53" s="12"/>
      <c r="BK53" s="49"/>
      <c r="BL53" s="49"/>
      <c r="BM53" s="49"/>
      <c r="BN53" s="12"/>
      <c r="BO53" s="12"/>
      <c r="BP53" s="49"/>
      <c r="BQ53" s="49"/>
      <c r="BR53" s="12"/>
    </row>
    <row r="54" spans="1:250" s="50" customFormat="1" ht="18.600000000000001" customHeight="1" x14ac:dyDescent="0.3">
      <c r="A54" s="50" t="s">
        <v>530</v>
      </c>
      <c r="C54" s="51"/>
      <c r="D54" s="51"/>
      <c r="E54" s="51"/>
      <c r="F54" s="51"/>
      <c r="I54" s="51"/>
      <c r="J54" s="51"/>
      <c r="L54" s="4"/>
      <c r="M54" s="50" t="s">
        <v>530</v>
      </c>
      <c r="O54" s="51"/>
      <c r="P54" s="51"/>
      <c r="Q54" s="51"/>
      <c r="R54" s="51"/>
      <c r="U54" s="51"/>
      <c r="V54" s="51"/>
      <c r="X54" s="4"/>
      <c r="Y54" s="50" t="s">
        <v>530</v>
      </c>
      <c r="AA54" s="51"/>
      <c r="AB54" s="51"/>
      <c r="AC54" s="51"/>
      <c r="AD54" s="51"/>
      <c r="AG54" s="51"/>
      <c r="AH54" s="51"/>
      <c r="AJ54" s="4"/>
      <c r="AK54" s="50" t="s">
        <v>530</v>
      </c>
      <c r="AM54" s="51"/>
      <c r="AN54" s="51"/>
      <c r="AO54" s="51"/>
      <c r="AP54" s="51"/>
      <c r="AS54" s="51"/>
      <c r="AT54" s="51"/>
      <c r="AV54" s="4"/>
      <c r="AW54" s="50" t="s">
        <v>530</v>
      </c>
      <c r="AY54" s="51"/>
      <c r="AZ54" s="51"/>
      <c r="BA54" s="51"/>
      <c r="BB54" s="51"/>
      <c r="BE54" s="51"/>
      <c r="BF54" s="51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N54" s="51"/>
      <c r="CO54" s="51"/>
      <c r="CQ54" s="4"/>
      <c r="CR54" s="50" t="s">
        <v>530</v>
      </c>
      <c r="CT54" s="51"/>
      <c r="CU54" s="51"/>
      <c r="CV54" s="51"/>
      <c r="CW54" s="51"/>
      <c r="CZ54" s="51"/>
      <c r="DA54" s="51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</row>
    <row r="55" spans="1:250" s="52" customFormat="1" ht="18.600000000000001" customHeight="1" x14ac:dyDescent="0.3">
      <c r="C55" s="309" t="s">
        <v>371</v>
      </c>
      <c r="D55" s="309"/>
      <c r="E55" s="309"/>
      <c r="F55" s="309"/>
      <c r="I55" s="309"/>
      <c r="L55" s="342"/>
      <c r="O55" s="309" t="s">
        <v>371</v>
      </c>
      <c r="P55" s="309"/>
      <c r="Q55" s="309"/>
      <c r="R55" s="309"/>
      <c r="U55" s="309"/>
      <c r="X55" s="342"/>
      <c r="AA55" s="309" t="s">
        <v>371</v>
      </c>
      <c r="AB55" s="309"/>
      <c r="AC55" s="309"/>
      <c r="AD55" s="309"/>
      <c r="AG55" s="309"/>
      <c r="AJ55" s="342"/>
      <c r="AM55" s="309" t="s">
        <v>371</v>
      </c>
      <c r="AN55" s="309"/>
      <c r="AO55" s="309"/>
      <c r="AP55" s="309"/>
      <c r="AS55" s="309"/>
      <c r="AV55" s="342"/>
      <c r="AY55" s="309" t="s">
        <v>371</v>
      </c>
      <c r="AZ55" s="309"/>
      <c r="BA55" s="309"/>
      <c r="BB55" s="309"/>
      <c r="BE55" s="309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N55" s="309"/>
      <c r="CQ55" s="342"/>
      <c r="CT55" s="309" t="s">
        <v>371</v>
      </c>
      <c r="CU55" s="309"/>
      <c r="CV55" s="309"/>
      <c r="CW55" s="309"/>
      <c r="CZ55" s="309"/>
      <c r="DC55" s="342"/>
      <c r="DD55" s="342"/>
      <c r="DE55" s="342"/>
      <c r="DF55" s="342"/>
      <c r="DG55" s="342"/>
      <c r="DH55" s="342"/>
      <c r="DI55" s="342"/>
      <c r="DJ55" s="342"/>
      <c r="DK55" s="342"/>
      <c r="DL55" s="342"/>
      <c r="DM55" s="342"/>
      <c r="DN55" s="342"/>
      <c r="DO55" s="342"/>
      <c r="DP55" s="342"/>
      <c r="DQ55" s="342"/>
      <c r="DR55" s="342"/>
      <c r="DS55" s="342"/>
      <c r="DT55" s="342"/>
      <c r="DU55" s="342"/>
      <c r="DV55" s="342"/>
      <c r="DW55" s="342"/>
      <c r="DX55" s="342"/>
      <c r="DY55" s="342"/>
      <c r="DZ55" s="342"/>
      <c r="EA55" s="342"/>
      <c r="EB55" s="342"/>
      <c r="EC55" s="342"/>
      <c r="ED55" s="342"/>
      <c r="EE55" s="342"/>
      <c r="EF55" s="342"/>
      <c r="EG55" s="342"/>
      <c r="EH55" s="342"/>
      <c r="EI55" s="342"/>
      <c r="EJ55" s="342"/>
      <c r="EK55" s="342"/>
      <c r="EL55" s="342"/>
      <c r="EM55" s="342"/>
      <c r="EN55" s="342"/>
      <c r="EO55" s="342"/>
      <c r="EP55" s="342"/>
      <c r="EQ55" s="342"/>
      <c r="ER55" s="342"/>
      <c r="ES55" s="342"/>
      <c r="ET55" s="342"/>
      <c r="EU55" s="342"/>
      <c r="EV55" s="342"/>
      <c r="EW55" s="342"/>
      <c r="EX55" s="342"/>
      <c r="EY55" s="342"/>
      <c r="EZ55" s="342"/>
      <c r="FA55" s="342"/>
      <c r="FB55" s="342"/>
      <c r="FC55" s="342"/>
      <c r="FD55" s="342"/>
      <c r="FE55" s="342"/>
      <c r="FF55" s="342"/>
      <c r="FG55" s="342"/>
      <c r="FH55" s="342"/>
      <c r="FI55" s="342"/>
      <c r="FJ55" s="342"/>
      <c r="FK55" s="342"/>
      <c r="FL55" s="342"/>
      <c r="FM55" s="342"/>
      <c r="FN55" s="342"/>
      <c r="FO55" s="342"/>
      <c r="FP55" s="342"/>
      <c r="FQ55" s="342"/>
      <c r="FR55" s="342"/>
      <c r="FS55" s="342"/>
      <c r="FT55" s="342"/>
      <c r="FU55" s="342"/>
      <c r="FV55" s="342"/>
      <c r="FW55" s="342"/>
      <c r="FX55" s="342"/>
      <c r="FY55" s="342"/>
      <c r="FZ55" s="342"/>
      <c r="GA55" s="342"/>
      <c r="GB55" s="342"/>
      <c r="GC55" s="342"/>
      <c r="GD55" s="342"/>
      <c r="GE55" s="342"/>
      <c r="GF55" s="342"/>
      <c r="GG55" s="342"/>
      <c r="GH55" s="342"/>
      <c r="GI55" s="342"/>
      <c r="GJ55" s="342"/>
      <c r="GK55" s="342"/>
      <c r="GL55" s="342"/>
      <c r="GM55" s="342"/>
      <c r="GN55" s="342"/>
      <c r="GO55" s="342"/>
      <c r="GP55" s="342"/>
      <c r="GQ55" s="342"/>
      <c r="GR55" s="342"/>
      <c r="GS55" s="342"/>
      <c r="GT55" s="342"/>
      <c r="GU55" s="342"/>
      <c r="GV55" s="342"/>
      <c r="GW55" s="342"/>
      <c r="GX55" s="342"/>
      <c r="GY55" s="342"/>
      <c r="GZ55" s="342"/>
      <c r="HA55" s="342"/>
      <c r="HB55" s="342"/>
      <c r="HC55" s="342"/>
      <c r="HD55" s="342"/>
      <c r="HE55" s="342"/>
      <c r="HF55" s="342"/>
      <c r="HG55" s="342"/>
      <c r="HH55" s="342"/>
      <c r="HI55" s="342"/>
      <c r="HJ55" s="342"/>
      <c r="HK55" s="342"/>
      <c r="HL55" s="342"/>
      <c r="HM55" s="342"/>
      <c r="HN55" s="342"/>
      <c r="HO55" s="342"/>
      <c r="HP55" s="342"/>
      <c r="HQ55" s="342"/>
      <c r="HR55" s="342"/>
      <c r="HS55" s="342"/>
      <c r="HT55" s="342"/>
      <c r="HU55" s="342"/>
      <c r="HV55" s="342"/>
      <c r="HW55" s="342"/>
      <c r="HX55" s="342"/>
      <c r="HY55" s="342"/>
      <c r="HZ55" s="342"/>
      <c r="IA55" s="342"/>
      <c r="IB55" s="342"/>
      <c r="IC55" s="342"/>
      <c r="ID55" s="342"/>
      <c r="IE55" s="342"/>
      <c r="IF55" s="342"/>
      <c r="IG55" s="342"/>
      <c r="IH55" s="342"/>
      <c r="II55" s="342"/>
      <c r="IJ55" s="342"/>
      <c r="IK55" s="342"/>
      <c r="IL55" s="342"/>
      <c r="IM55" s="342"/>
      <c r="IN55" s="342"/>
      <c r="IO55" s="342"/>
      <c r="IP55" s="342"/>
    </row>
    <row r="56" spans="1:250" ht="18.600000000000001" hidden="1" customHeight="1" x14ac:dyDescent="0.3">
      <c r="A56" s="52" t="s">
        <v>418</v>
      </c>
      <c r="B56" s="50"/>
      <c r="C56" s="51"/>
      <c r="D56" s="51"/>
      <c r="E56" s="51"/>
      <c r="F56" s="51"/>
      <c r="G56" s="50"/>
      <c r="H56" s="50"/>
      <c r="I56" s="51"/>
      <c r="J56" s="51"/>
      <c r="K56" s="50"/>
      <c r="M56" s="52" t="s">
        <v>418</v>
      </c>
      <c r="N56" s="50"/>
      <c r="O56" s="51"/>
      <c r="P56" s="51"/>
      <c r="Q56" s="51"/>
      <c r="R56" s="51"/>
      <c r="S56" s="50"/>
      <c r="T56" s="50"/>
      <c r="U56" s="51"/>
      <c r="V56" s="51"/>
      <c r="W56" s="50"/>
      <c r="Y56" s="52" t="s">
        <v>418</v>
      </c>
      <c r="Z56" s="50"/>
      <c r="AA56" s="51"/>
      <c r="AB56" s="51"/>
      <c r="AC56" s="51"/>
      <c r="AD56" s="51"/>
      <c r="AE56" s="50"/>
      <c r="AF56" s="50"/>
      <c r="AG56" s="51"/>
      <c r="AH56" s="51"/>
      <c r="AI56" s="50"/>
      <c r="AK56" s="52" t="s">
        <v>418</v>
      </c>
      <c r="AL56" s="50"/>
      <c r="AM56" s="51"/>
      <c r="AN56" s="51"/>
      <c r="AO56" s="51"/>
      <c r="AP56" s="51"/>
      <c r="AQ56" s="50"/>
      <c r="AR56" s="50"/>
      <c r="AS56" s="51"/>
      <c r="AT56" s="51"/>
      <c r="AU56" s="50"/>
      <c r="AW56" s="52" t="s">
        <v>418</v>
      </c>
      <c r="AX56" s="50"/>
      <c r="AY56" s="51"/>
      <c r="AZ56" s="51"/>
      <c r="BA56" s="51"/>
      <c r="BB56" s="51"/>
      <c r="BC56" s="50"/>
      <c r="BD56" s="50"/>
      <c r="BE56" s="51"/>
      <c r="BF56" s="51"/>
      <c r="BG56" s="50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50"/>
      <c r="CM56" s="50"/>
      <c r="CN56" s="51"/>
      <c r="CO56" s="51"/>
      <c r="CP56" s="50"/>
      <c r="CR56" s="52" t="s">
        <v>418</v>
      </c>
      <c r="CS56" s="50"/>
      <c r="CT56" s="51"/>
      <c r="CU56" s="51"/>
      <c r="CV56" s="51"/>
      <c r="CW56" s="51"/>
      <c r="CX56" s="50"/>
      <c r="CY56" s="50"/>
      <c r="CZ56" s="51"/>
      <c r="DA56" s="51"/>
      <c r="DB56" s="50"/>
    </row>
    <row r="57" spans="1:250" ht="18.600000000000001" customHeight="1" x14ac:dyDescent="0.3">
      <c r="A57" s="52" t="s">
        <v>339</v>
      </c>
      <c r="B57" s="50"/>
      <c r="C57" s="51"/>
      <c r="D57" s="51"/>
      <c r="E57" s="51"/>
      <c r="F57" s="51"/>
      <c r="G57" s="50"/>
      <c r="H57" s="50"/>
      <c r="I57" s="51"/>
      <c r="J57" s="50"/>
      <c r="K57" s="50"/>
      <c r="M57" s="52" t="s">
        <v>339</v>
      </c>
      <c r="N57" s="50"/>
      <c r="O57" s="51"/>
      <c r="P57" s="51"/>
      <c r="Q57" s="51"/>
      <c r="R57" s="51"/>
      <c r="S57" s="50"/>
      <c r="T57" s="50"/>
      <c r="U57" s="51"/>
      <c r="V57" s="50"/>
      <c r="W57" s="50"/>
      <c r="Y57" s="52" t="s">
        <v>339</v>
      </c>
      <c r="Z57" s="50"/>
      <c r="AA57" s="51"/>
      <c r="AB57" s="51"/>
      <c r="AC57" s="51"/>
      <c r="AD57" s="51"/>
      <c r="AE57" s="50"/>
      <c r="AF57" s="50"/>
      <c r="AG57" s="51"/>
      <c r="AH57" s="50"/>
      <c r="AI57" s="50"/>
      <c r="AK57" s="52" t="s">
        <v>339</v>
      </c>
      <c r="AL57" s="50"/>
      <c r="AM57" s="51"/>
      <c r="AN57" s="51"/>
      <c r="AO57" s="51"/>
      <c r="AP57" s="51"/>
      <c r="AQ57" s="50"/>
      <c r="AR57" s="50"/>
      <c r="AS57" s="51"/>
      <c r="AT57" s="50"/>
      <c r="AU57" s="50"/>
      <c r="AW57" s="52" t="s">
        <v>339</v>
      </c>
      <c r="AX57" s="50"/>
      <c r="AY57" s="51"/>
      <c r="AZ57" s="51"/>
      <c r="BA57" s="51"/>
      <c r="BB57" s="51"/>
      <c r="BC57" s="50"/>
      <c r="BD57" s="50"/>
      <c r="BE57" s="51"/>
      <c r="BF57" s="50"/>
      <c r="BG57" s="50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50"/>
      <c r="CM57" s="50"/>
      <c r="CN57" s="51"/>
      <c r="CO57" s="50"/>
      <c r="CP57" s="50"/>
      <c r="CR57" s="52" t="s">
        <v>339</v>
      </c>
      <c r="CS57" s="50"/>
      <c r="CT57" s="51"/>
      <c r="CU57" s="51"/>
      <c r="CV57" s="51"/>
      <c r="CW57" s="51"/>
      <c r="CX57" s="50"/>
      <c r="CY57" s="50"/>
      <c r="CZ57" s="51"/>
      <c r="DA57" s="50"/>
      <c r="DB57" s="50"/>
    </row>
    <row r="58" spans="1:250" ht="18.600000000000001" customHeight="1" x14ac:dyDescent="0.3">
      <c r="A58" s="52" t="s">
        <v>340</v>
      </c>
      <c r="B58" s="50"/>
      <c r="C58" s="51"/>
      <c r="D58" s="51"/>
      <c r="E58" s="51"/>
      <c r="F58" s="51"/>
      <c r="G58" s="50"/>
      <c r="H58" s="50"/>
      <c r="I58" s="51"/>
      <c r="J58" s="50"/>
      <c r="K58" s="50"/>
      <c r="M58" s="52" t="s">
        <v>340</v>
      </c>
      <c r="N58" s="50"/>
      <c r="O58" s="51"/>
      <c r="P58" s="51"/>
      <c r="Q58" s="51"/>
      <c r="R58" s="51"/>
      <c r="S58" s="50"/>
      <c r="T58" s="50"/>
      <c r="U58" s="51"/>
      <c r="V58" s="50"/>
      <c r="W58" s="50"/>
      <c r="Y58" s="52" t="s">
        <v>340</v>
      </c>
      <c r="Z58" s="50"/>
      <c r="AA58" s="51"/>
      <c r="AB58" s="51"/>
      <c r="AC58" s="51"/>
      <c r="AD58" s="51"/>
      <c r="AE58" s="50"/>
      <c r="AF58" s="50"/>
      <c r="AG58" s="51"/>
      <c r="AH58" s="50"/>
      <c r="AI58" s="50"/>
      <c r="AK58" s="52" t="s">
        <v>340</v>
      </c>
      <c r="AL58" s="50"/>
      <c r="AM58" s="51"/>
      <c r="AN58" s="51"/>
      <c r="AO58" s="51"/>
      <c r="AP58" s="51"/>
      <c r="AQ58" s="50"/>
      <c r="AR58" s="50"/>
      <c r="AS58" s="51"/>
      <c r="AT58" s="50"/>
      <c r="AU58" s="50"/>
      <c r="AW58" s="52" t="s">
        <v>340</v>
      </c>
      <c r="AX58" s="50"/>
      <c r="AY58" s="51"/>
      <c r="AZ58" s="51"/>
      <c r="BA58" s="51"/>
      <c r="BB58" s="51"/>
      <c r="BC58" s="50"/>
      <c r="BD58" s="50"/>
      <c r="BE58" s="51"/>
      <c r="BF58" s="50"/>
      <c r="BG58" s="50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50"/>
      <c r="CM58" s="50"/>
      <c r="CN58" s="51"/>
      <c r="CO58" s="50"/>
      <c r="CP58" s="50"/>
      <c r="CR58" s="52" t="s">
        <v>340</v>
      </c>
      <c r="CS58" s="50"/>
      <c r="CT58" s="51"/>
      <c r="CU58" s="51"/>
      <c r="CV58" s="51"/>
      <c r="CW58" s="51"/>
      <c r="CX58" s="50"/>
      <c r="CY58" s="50"/>
      <c r="CZ58" s="51"/>
      <c r="DA58" s="50"/>
      <c r="DB58" s="50"/>
    </row>
    <row r="59" spans="1:250" ht="26.7" customHeight="1" x14ac:dyDescent="0.3">
      <c r="A59" s="52"/>
      <c r="B59" s="50"/>
      <c r="C59" s="51"/>
      <c r="D59" s="51"/>
      <c r="E59" s="51"/>
      <c r="F59" s="51"/>
      <c r="G59" s="51"/>
      <c r="H59" s="55" t="s">
        <v>106</v>
      </c>
      <c r="I59" s="51"/>
      <c r="J59" s="50"/>
      <c r="K59" s="50"/>
      <c r="M59" s="514"/>
      <c r="N59" s="50"/>
      <c r="O59" s="51"/>
      <c r="P59" s="51"/>
      <c r="Q59" s="51"/>
      <c r="R59" s="51"/>
      <c r="S59" s="51"/>
      <c r="T59" s="55" t="s">
        <v>106</v>
      </c>
      <c r="U59" s="51"/>
      <c r="V59" s="50"/>
      <c r="W59" s="50"/>
      <c r="Y59" s="52"/>
      <c r="Z59" s="50"/>
      <c r="AA59" s="51"/>
      <c r="AB59" s="51"/>
      <c r="AC59" s="51"/>
      <c r="AD59" s="51"/>
      <c r="AE59" s="51"/>
      <c r="AF59" s="55" t="s">
        <v>106</v>
      </c>
      <c r="AG59" s="51"/>
      <c r="AH59" s="50"/>
      <c r="AI59" s="50"/>
      <c r="AK59" s="514"/>
      <c r="AL59" s="50"/>
      <c r="AM59" s="51"/>
      <c r="AN59" s="51"/>
      <c r="AO59" s="51"/>
      <c r="AP59" s="51"/>
      <c r="AQ59" s="51"/>
      <c r="AR59" s="55" t="s">
        <v>106</v>
      </c>
      <c r="AS59" s="51"/>
      <c r="AT59" s="50"/>
      <c r="AU59" s="50"/>
      <c r="AW59" s="514"/>
      <c r="AX59" s="50"/>
      <c r="AY59" s="51"/>
      <c r="AZ59" s="51"/>
      <c r="BA59" s="51"/>
      <c r="BB59" s="51"/>
      <c r="BC59" s="51"/>
      <c r="BD59" s="55" t="s">
        <v>106</v>
      </c>
      <c r="BE59" s="51"/>
      <c r="BF59" s="50"/>
      <c r="BG59" s="50"/>
      <c r="BH59" s="342"/>
      <c r="BI59" s="342"/>
      <c r="BJ59" s="342"/>
      <c r="BK59" s="342"/>
      <c r="BL59" s="342"/>
      <c r="BM59" s="342"/>
      <c r="BN59" s="342"/>
      <c r="BO59" s="342"/>
      <c r="BP59" s="342"/>
      <c r="BQ59" s="342"/>
      <c r="BR59" s="342"/>
      <c r="BS59" s="342"/>
      <c r="BT59" s="342"/>
      <c r="BU59" s="342"/>
      <c r="BV59" s="342"/>
      <c r="BW59" s="342"/>
      <c r="BX59" s="342"/>
      <c r="BY59" s="342"/>
      <c r="BZ59" s="342"/>
      <c r="CA59" s="342"/>
      <c r="CB59" s="342"/>
      <c r="CC59" s="342"/>
      <c r="CD59" s="342"/>
      <c r="CE59" s="342"/>
      <c r="CF59" s="342"/>
      <c r="CG59" s="342"/>
      <c r="CH59" s="342"/>
      <c r="CI59" s="342"/>
      <c r="CJ59" s="342"/>
      <c r="CK59" s="342"/>
      <c r="CL59" s="51"/>
      <c r="CM59" s="55" t="s">
        <v>106</v>
      </c>
      <c r="CN59" s="51"/>
      <c r="CO59" s="50"/>
      <c r="CP59" s="50"/>
      <c r="CR59" s="52"/>
      <c r="CS59" s="50"/>
      <c r="CT59" s="51"/>
      <c r="CU59" s="51"/>
      <c r="CV59" s="51"/>
      <c r="CW59" s="51"/>
      <c r="CX59" s="51"/>
      <c r="CY59" s="55" t="s">
        <v>106</v>
      </c>
      <c r="CZ59" s="51"/>
      <c r="DA59" s="50"/>
      <c r="DB59" s="50"/>
    </row>
    <row r="60" spans="1:250" x14ac:dyDescent="0.3">
      <c r="AD60" s="1"/>
      <c r="AF60" s="2"/>
      <c r="AH60" s="1"/>
      <c r="AL60" s="2"/>
      <c r="AP60" s="1"/>
      <c r="AR60" s="2"/>
      <c r="AT60" s="1"/>
      <c r="AV60" s="4"/>
      <c r="AW60" s="2"/>
      <c r="AX60" s="2"/>
      <c r="BA60" s="1"/>
      <c r="BB60" s="1"/>
      <c r="BC60" s="2"/>
      <c r="BD60" s="2"/>
      <c r="BE60" s="1"/>
      <c r="BF60" s="4"/>
      <c r="BK60" s="1"/>
      <c r="BL60" s="1"/>
      <c r="BM60" s="1"/>
      <c r="BP60" s="1"/>
      <c r="BQ60" s="1"/>
      <c r="CM60" s="2"/>
      <c r="CN60" s="2"/>
      <c r="CS60" s="2"/>
      <c r="CT60" s="2"/>
      <c r="CU60" s="2"/>
      <c r="CV60" s="2"/>
      <c r="CY60" s="2"/>
      <c r="CZ60" s="2"/>
    </row>
    <row r="61" spans="1:250" x14ac:dyDescent="0.3">
      <c r="AD61" s="1"/>
      <c r="AF61" s="2"/>
      <c r="AH61" s="1"/>
      <c r="AL61" s="2"/>
      <c r="AP61" s="1"/>
      <c r="AR61" s="2"/>
      <c r="AT61" s="1"/>
      <c r="AX61" s="2"/>
      <c r="BB61" s="1"/>
      <c r="BD61" s="2"/>
      <c r="BF61" s="1"/>
      <c r="BK61" s="1"/>
      <c r="BL61" s="1"/>
      <c r="BM61" s="1"/>
      <c r="BP61" s="1"/>
      <c r="BQ61" s="1"/>
      <c r="CN61" s="2"/>
      <c r="CO61" s="2"/>
      <c r="CT61" s="2"/>
      <c r="CU61" s="2"/>
      <c r="CV61" s="2"/>
      <c r="CW61" s="2"/>
      <c r="CZ61" s="2"/>
      <c r="DA61" s="2"/>
    </row>
    <row r="62" spans="1:250" x14ac:dyDescent="0.3">
      <c r="AD62" s="1"/>
      <c r="AF62" s="2"/>
      <c r="AH62" s="1"/>
      <c r="AL62" s="2"/>
      <c r="AP62" s="1"/>
      <c r="AR62" s="2"/>
      <c r="AT62" s="1"/>
      <c r="AX62" s="2"/>
      <c r="BB62" s="1"/>
      <c r="BD62" s="2"/>
      <c r="BF62" s="1"/>
      <c r="BK62" s="1"/>
      <c r="BL62" s="1"/>
      <c r="BM62" s="1"/>
      <c r="BP62" s="1"/>
      <c r="BQ62" s="1"/>
      <c r="CN62" s="2"/>
      <c r="CO62" s="2"/>
      <c r="CT62" s="2"/>
      <c r="CU62" s="2"/>
      <c r="CV62" s="2"/>
      <c r="CW62" s="2"/>
      <c r="CZ62" s="2"/>
      <c r="DA62" s="2"/>
    </row>
    <row r="63" spans="1:250" x14ac:dyDescent="0.3">
      <c r="BK63" s="1"/>
      <c r="BL63" s="1"/>
      <c r="BM63" s="1"/>
      <c r="BP63" s="1"/>
      <c r="BQ63" s="1"/>
    </row>
    <row r="64" spans="1:250" x14ac:dyDescent="0.3">
      <c r="BK64" s="1"/>
      <c r="BL64" s="1"/>
      <c r="BM64" s="1"/>
      <c r="BP64" s="1"/>
      <c r="BQ64" s="1"/>
    </row>
    <row r="65" spans="63:69" x14ac:dyDescent="0.3">
      <c r="BK65" s="1"/>
      <c r="BL65" s="1"/>
      <c r="BM65" s="1"/>
      <c r="BP65" s="1"/>
      <c r="BQ65" s="1"/>
    </row>
    <row r="66" spans="63:69" x14ac:dyDescent="0.3">
      <c r="BK66" s="1"/>
      <c r="BL66" s="1"/>
      <c r="BM66" s="1"/>
      <c r="BP66" s="1"/>
      <c r="BQ66" s="1"/>
    </row>
    <row r="67" spans="63:69" x14ac:dyDescent="0.3">
      <c r="BK67" s="1"/>
      <c r="BL67" s="1"/>
      <c r="BM67" s="1"/>
      <c r="BP67" s="1"/>
      <c r="BQ67" s="1"/>
    </row>
  </sheetData>
  <mergeCells count="93">
    <mergeCell ref="E40:F40"/>
    <mergeCell ref="Q40:R40"/>
    <mergeCell ref="AC40:AD40"/>
    <mergeCell ref="AO40:AP40"/>
    <mergeCell ref="E18:F18"/>
    <mergeCell ref="Q18:R18"/>
    <mergeCell ref="AC18:AD18"/>
    <mergeCell ref="AO18:AP18"/>
    <mergeCell ref="AO26:AP26"/>
    <mergeCell ref="AO28:AP28"/>
    <mergeCell ref="AO30:AP30"/>
    <mergeCell ref="AO32:AP32"/>
    <mergeCell ref="AO34:AP34"/>
    <mergeCell ref="AO36:AP36"/>
    <mergeCell ref="Q24:R24"/>
    <mergeCell ref="Q26:R26"/>
    <mergeCell ref="G10:H11"/>
    <mergeCell ref="I10:J11"/>
    <mergeCell ref="S10:T11"/>
    <mergeCell ref="U10:V11"/>
    <mergeCell ref="AE10:AF11"/>
    <mergeCell ref="E16:F16"/>
    <mergeCell ref="Q16:R16"/>
    <mergeCell ref="AC16:AD16"/>
    <mergeCell ref="AO16:AP16"/>
    <mergeCell ref="E14:F14"/>
    <mergeCell ref="Q14:R14"/>
    <mergeCell ref="AC14:AD14"/>
    <mergeCell ref="AO14:AP14"/>
    <mergeCell ref="AG10:AH11"/>
    <mergeCell ref="AQ10:AR11"/>
    <mergeCell ref="AS10:AT11"/>
    <mergeCell ref="BN10:BO11"/>
    <mergeCell ref="BP10:BQ11"/>
    <mergeCell ref="B6:J6"/>
    <mergeCell ref="N6:V6"/>
    <mergeCell ref="Z6:AH6"/>
    <mergeCell ref="AL6:AT6"/>
    <mergeCell ref="B5:J5"/>
    <mergeCell ref="N5:V5"/>
    <mergeCell ref="B2:J2"/>
    <mergeCell ref="N2:V2"/>
    <mergeCell ref="Z2:AH2"/>
    <mergeCell ref="AL2:AT2"/>
    <mergeCell ref="Z5:AH5"/>
    <mergeCell ref="AL5:AT5"/>
    <mergeCell ref="B4:J4"/>
    <mergeCell ref="N4:V4"/>
    <mergeCell ref="Z4:AH4"/>
    <mergeCell ref="AL4:AT4"/>
    <mergeCell ref="B3:J3"/>
    <mergeCell ref="N3:V3"/>
    <mergeCell ref="Z3:AH3"/>
    <mergeCell ref="AL3:AT3"/>
    <mergeCell ref="AS13:AT13"/>
    <mergeCell ref="BC12:BD12"/>
    <mergeCell ref="BE12:BF12"/>
    <mergeCell ref="BE13:BF13"/>
    <mergeCell ref="G12:H12"/>
    <mergeCell ref="I12:J12"/>
    <mergeCell ref="I13:J13"/>
    <mergeCell ref="S12:T12"/>
    <mergeCell ref="U12:V12"/>
    <mergeCell ref="U13:V13"/>
    <mergeCell ref="AE12:AF12"/>
    <mergeCell ref="AG12:AH12"/>
    <mergeCell ref="AG13:AH13"/>
    <mergeCell ref="AX5:BF5"/>
    <mergeCell ref="BJ5:BQ5"/>
    <mergeCell ref="AX6:BF6"/>
    <mergeCell ref="BJ6:BQ6"/>
    <mergeCell ref="AQ12:AR12"/>
    <mergeCell ref="AS12:AT12"/>
    <mergeCell ref="BC10:BD11"/>
    <mergeCell ref="BE10:BF11"/>
    <mergeCell ref="AX2:BF2"/>
    <mergeCell ref="BJ2:BQ2"/>
    <mergeCell ref="AX3:BF3"/>
    <mergeCell ref="BJ3:BQ3"/>
    <mergeCell ref="AX4:BF4"/>
    <mergeCell ref="BJ4:BQ4"/>
    <mergeCell ref="BW18:BW20"/>
    <mergeCell ref="Q20:R20"/>
    <mergeCell ref="BA20:BB20"/>
    <mergeCell ref="AO22:AP22"/>
    <mergeCell ref="Q22:R22"/>
    <mergeCell ref="AO44:AP44"/>
    <mergeCell ref="AO46:AP46"/>
    <mergeCell ref="BA14:BB14"/>
    <mergeCell ref="BA16:BB16"/>
    <mergeCell ref="BA18:BB18"/>
    <mergeCell ref="AO24:AP24"/>
    <mergeCell ref="BA40:BB40"/>
  </mergeCells>
  <printOptions horizontalCentered="1" verticalCentered="1"/>
  <pageMargins left="7.874015748031496E-2" right="0" top="0.19685039370078741" bottom="0" header="0" footer="0"/>
  <pageSetup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7"/>
  <sheetViews>
    <sheetView workbookViewId="0">
      <selection activeCell="F12" sqref="F12"/>
    </sheetView>
  </sheetViews>
  <sheetFormatPr defaultRowHeight="14.4" x14ac:dyDescent="0.3"/>
  <cols>
    <col min="1" max="1" width="31.44140625" customWidth="1"/>
    <col min="2" max="2" width="19.5546875" bestFit="1" customWidth="1"/>
    <col min="3" max="3" width="8.6640625" style="16"/>
    <col min="4" max="4" width="16.5546875" style="16" customWidth="1"/>
    <col min="5" max="5" width="8.88671875" style="16"/>
    <col min="6" max="6" width="16.6640625" style="95" customWidth="1"/>
    <col min="9" max="9" width="13.6640625" customWidth="1"/>
    <col min="11" max="11" width="9.109375" bestFit="1" customWidth="1"/>
  </cols>
  <sheetData>
    <row r="1" spans="1:11" ht="25.8" x14ac:dyDescent="0.5">
      <c r="A1" s="817" t="s">
        <v>20</v>
      </c>
      <c r="B1" s="817"/>
    </row>
    <row r="2" spans="1:11" x14ac:dyDescent="0.3">
      <c r="A2" s="815">
        <f>'10'!CG6</f>
        <v>0</v>
      </c>
      <c r="B2" s="815"/>
    </row>
    <row r="3" spans="1:11" ht="21" customHeight="1" x14ac:dyDescent="0.3">
      <c r="A3" s="821" t="s">
        <v>214</v>
      </c>
      <c r="B3" s="820" t="e">
        <f>N!AW10+PreK!N10+K!DP10+'1'!FY10+'2'!#REF!+'3'!FA10+'5'!EC10+'7'!AL10+'10'!CT10</f>
        <v>#VALUE!</v>
      </c>
      <c r="D3" s="336">
        <v>218338.38</v>
      </c>
      <c r="F3" s="95">
        <v>108000</v>
      </c>
      <c r="G3" t="s">
        <v>533</v>
      </c>
      <c r="I3" s="95">
        <v>4500</v>
      </c>
      <c r="K3" s="95">
        <v>400</v>
      </c>
    </row>
    <row r="4" spans="1:11" ht="21" customHeight="1" x14ac:dyDescent="0.3">
      <c r="A4" s="821"/>
      <c r="B4" s="820"/>
      <c r="G4" t="s">
        <v>536</v>
      </c>
      <c r="I4">
        <v>35</v>
      </c>
      <c r="K4">
        <v>20</v>
      </c>
    </row>
    <row r="5" spans="1:11" x14ac:dyDescent="0.3">
      <c r="A5" s="119"/>
      <c r="B5" s="16"/>
      <c r="F5" s="95">
        <v>30000</v>
      </c>
      <c r="G5" t="s">
        <v>537</v>
      </c>
      <c r="I5" s="308">
        <f>I3*I4</f>
        <v>157500</v>
      </c>
      <c r="K5" s="474">
        <f>K3*K4</f>
        <v>8000</v>
      </c>
    </row>
    <row r="6" spans="1:11" ht="25.8" x14ac:dyDescent="0.5">
      <c r="A6" s="817" t="s">
        <v>23</v>
      </c>
      <c r="B6" s="817"/>
      <c r="F6" s="95">
        <v>20000</v>
      </c>
      <c r="G6" t="s">
        <v>535</v>
      </c>
    </row>
    <row r="7" spans="1:11" x14ac:dyDescent="0.3">
      <c r="A7" s="815">
        <f>A2</f>
        <v>0</v>
      </c>
      <c r="B7" s="815"/>
      <c r="G7" t="s">
        <v>534</v>
      </c>
    </row>
    <row r="8" spans="1:11" ht="15" customHeight="1" x14ac:dyDescent="0.3">
      <c r="A8" s="129"/>
      <c r="B8" s="818" t="e">
        <f>N!AW12+PreK!N12+K!DP12+'1'!FY12+'2'!#REF!+'3'!FA12+'4'!EC12+'5'!EC12+'6'!FM12+'7'!AL12+'8'!BV12+'9'!CI12+'10'!CT12</f>
        <v>#VALUE!</v>
      </c>
      <c r="F8" s="308">
        <f>SUM(F3:F7)</f>
        <v>158000</v>
      </c>
    </row>
    <row r="9" spans="1:11" ht="15" customHeight="1" x14ac:dyDescent="0.3">
      <c r="A9" s="130"/>
      <c r="B9" s="818"/>
    </row>
    <row r="10" spans="1:11" x14ac:dyDescent="0.3">
      <c r="A10" s="16"/>
      <c r="B10" s="16"/>
    </row>
    <row r="11" spans="1:11" ht="21" x14ac:dyDescent="0.4">
      <c r="A11" s="814" t="s">
        <v>212</v>
      </c>
      <c r="B11" s="814"/>
      <c r="H11" t="s">
        <v>104</v>
      </c>
    </row>
    <row r="12" spans="1:11" x14ac:dyDescent="0.3">
      <c r="A12" s="815">
        <f>A7</f>
        <v>0</v>
      </c>
      <c r="B12" s="815"/>
    </row>
    <row r="13" spans="1:11" ht="15" customHeight="1" x14ac:dyDescent="0.3">
      <c r="A13" s="819">
        <v>91</v>
      </c>
      <c r="B13" s="816" t="e">
        <f>N!AW18+PreK!N18+K!DP18+'1'!FY18+'2'!#REF!+'3'!FA18+'4'!EC18+'5'!EC18+'6'!FM18+'7'!AL18+'8'!BV18+'9'!CI18+'10'!CT18</f>
        <v>#VALUE!</v>
      </c>
    </row>
    <row r="14" spans="1:11" ht="15" customHeight="1" x14ac:dyDescent="0.3">
      <c r="A14" s="819"/>
      <c r="B14" s="816"/>
    </row>
    <row r="15" spans="1:11" x14ac:dyDescent="0.3">
      <c r="A15" s="16"/>
      <c r="B15" s="16"/>
    </row>
    <row r="16" spans="1:11" x14ac:dyDescent="0.3">
      <c r="A16" s="16"/>
      <c r="B16" s="131"/>
    </row>
    <row r="17" spans="1:2" x14ac:dyDescent="0.3">
      <c r="A17" s="16"/>
      <c r="B17" s="131"/>
    </row>
  </sheetData>
  <mergeCells count="11">
    <mergeCell ref="A11:B11"/>
    <mergeCell ref="A12:B12"/>
    <mergeCell ref="B13:B14"/>
    <mergeCell ref="A1:B1"/>
    <mergeCell ref="A2:B2"/>
    <mergeCell ref="A6:B6"/>
    <mergeCell ref="A7:B7"/>
    <mergeCell ref="B8:B9"/>
    <mergeCell ref="A13:A14"/>
    <mergeCell ref="B3:B4"/>
    <mergeCell ref="A3:A4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117"/>
  <sheetViews>
    <sheetView topLeftCell="L25" zoomScale="88" zoomScaleNormal="88" workbookViewId="0">
      <selection activeCell="AM42" sqref="AM42"/>
    </sheetView>
  </sheetViews>
  <sheetFormatPr defaultRowHeight="18" x14ac:dyDescent="0.3"/>
  <cols>
    <col min="1" max="1" width="10.44140625" style="148" bestFit="1" customWidth="1"/>
    <col min="2" max="2" width="6.6640625" style="135" customWidth="1"/>
    <col min="3" max="3" width="7.33203125" style="135" customWidth="1"/>
    <col min="4" max="4" width="6.77734375" style="663" customWidth="1"/>
    <col min="5" max="5" width="19.88671875" style="150" customWidth="1"/>
    <col min="6" max="6" width="28.21875" style="150" customWidth="1"/>
    <col min="7" max="7" width="16.88671875" style="150" customWidth="1"/>
    <col min="8" max="8" width="17.5546875" style="150" customWidth="1"/>
    <col min="9" max="9" width="12.109375" style="88" customWidth="1"/>
    <col min="10" max="10" width="10.77734375" style="150" customWidth="1"/>
    <col min="11" max="11" width="9.33203125" style="88" customWidth="1"/>
    <col min="12" max="12" width="11.33203125" style="764" customWidth="1"/>
    <col min="13" max="13" width="19.33203125" style="149" hidden="1" customWidth="1"/>
    <col min="14" max="14" width="26.6640625" style="150" hidden="1" customWidth="1"/>
    <col min="15" max="15" width="10.6640625" style="88" hidden="1" customWidth="1"/>
    <col min="16" max="16" width="31" style="150" customWidth="1"/>
    <col min="17" max="17" width="0.6640625" style="149" customWidth="1"/>
    <col min="18" max="18" width="5.33203125" style="88" customWidth="1"/>
    <col min="19" max="19" width="7.109375" style="150" customWidth="1"/>
    <col min="20" max="20" width="5.6640625" style="780" customWidth="1"/>
    <col min="21" max="21" width="5.6640625" style="715" hidden="1" customWidth="1"/>
    <col min="22" max="22" width="6.33203125" style="715" hidden="1" customWidth="1"/>
    <col min="23" max="23" width="5.44140625" style="716" customWidth="1"/>
    <col min="24" max="24" width="2.77734375" style="664" hidden="1" customWidth="1"/>
    <col min="25" max="25" width="21.33203125" style="150" customWidth="1"/>
    <col min="26" max="26" width="31.5546875" style="88" hidden="1" customWidth="1"/>
    <col min="27" max="27" width="10.44140625" style="149" customWidth="1"/>
    <col min="28" max="28" width="6.33203125" style="149" hidden="1" customWidth="1"/>
    <col min="29" max="30" width="9.21875" style="149" bestFit="1" customWidth="1"/>
    <col min="31" max="31" width="9.21875" style="149" hidden="1" customWidth="1"/>
    <col min="32" max="32" width="11.44140625" style="149" hidden="1" customWidth="1"/>
    <col min="33" max="36" width="10.88671875" style="149" hidden="1" customWidth="1"/>
    <col min="37" max="37" width="9.6640625" style="149" hidden="1" customWidth="1"/>
    <col min="38" max="38" width="10.88671875" style="149" hidden="1" customWidth="1"/>
    <col min="39" max="39" width="0.6640625" style="149" customWidth="1"/>
    <col min="40" max="40" width="5.88671875" style="149" customWidth="1"/>
    <col min="41" max="41" width="5.33203125" style="788" customWidth="1"/>
    <col min="42" max="42" width="9.109375" style="149" customWidth="1"/>
    <col min="43" max="43" width="0.6640625" style="149" customWidth="1"/>
    <col min="44" max="44" width="5.88671875" style="149" customWidth="1"/>
    <col min="45" max="45" width="5" style="661" customWidth="1"/>
    <col min="46" max="46" width="9" style="149" customWidth="1"/>
    <col min="47" max="47" width="0.6640625" style="149" customWidth="1"/>
    <col min="48" max="48" width="5.77734375" style="149" customWidth="1"/>
    <col min="49" max="49" width="4.6640625" style="661" customWidth="1"/>
    <col min="50" max="50" width="9.109375" style="149" customWidth="1"/>
    <col min="51" max="51" width="0.6640625" style="149" customWidth="1"/>
    <col min="52" max="52" width="14.33203125" style="150" customWidth="1"/>
    <col min="53" max="53" width="8.6640625" style="149"/>
    <col min="54" max="16384" width="8.88671875" style="150"/>
  </cols>
  <sheetData>
    <row r="1" spans="1:53" ht="21" x14ac:dyDescent="0.3">
      <c r="C1" s="822" t="s">
        <v>633</v>
      </c>
      <c r="D1" s="822"/>
      <c r="E1" s="822"/>
      <c r="F1" s="822"/>
      <c r="G1" s="822"/>
      <c r="H1" s="656"/>
      <c r="I1" s="657"/>
      <c r="J1" s="657"/>
      <c r="K1" s="657"/>
      <c r="L1" s="657"/>
      <c r="M1" s="657"/>
      <c r="N1" s="657"/>
      <c r="Q1" s="658"/>
      <c r="S1" s="659"/>
      <c r="T1" s="659"/>
      <c r="U1" s="659"/>
      <c r="V1" s="659"/>
      <c r="W1" s="660" t="s">
        <v>632</v>
      </c>
      <c r="X1" s="660"/>
      <c r="Y1" s="659"/>
      <c r="Z1" s="659"/>
      <c r="AA1" s="659"/>
      <c r="AB1" s="823" t="s">
        <v>1095</v>
      </c>
      <c r="AC1" s="823"/>
      <c r="AD1" s="823"/>
      <c r="AE1" s="823"/>
      <c r="AF1" s="823"/>
      <c r="AG1" s="823"/>
      <c r="AH1" s="823"/>
      <c r="AI1" s="823"/>
      <c r="AJ1" s="823"/>
      <c r="AK1" s="823"/>
      <c r="AL1" s="823"/>
      <c r="AM1" s="658"/>
      <c r="AQ1" s="658"/>
      <c r="AY1" s="658"/>
    </row>
    <row r="2" spans="1:53" s="88" customFormat="1" ht="27" customHeight="1" x14ac:dyDescent="0.3">
      <c r="A2" s="662" t="s">
        <v>12</v>
      </c>
      <c r="B2" s="663" t="s">
        <v>210</v>
      </c>
      <c r="C2" s="663" t="s">
        <v>144</v>
      </c>
      <c r="D2" s="663"/>
      <c r="E2" s="664" t="s">
        <v>949</v>
      </c>
      <c r="F2" s="664" t="s">
        <v>950</v>
      </c>
      <c r="G2" s="664" t="s">
        <v>951</v>
      </c>
      <c r="H2" s="664" t="s">
        <v>146</v>
      </c>
      <c r="I2" s="664" t="s">
        <v>648</v>
      </c>
      <c r="J2" s="664" t="s">
        <v>649</v>
      </c>
      <c r="K2" s="664" t="s">
        <v>663</v>
      </c>
      <c r="L2" s="665" t="s">
        <v>13</v>
      </c>
      <c r="M2" s="666" t="s">
        <v>14</v>
      </c>
      <c r="N2" s="664" t="s">
        <v>217</v>
      </c>
      <c r="O2" s="664" t="s">
        <v>243</v>
      </c>
      <c r="P2" s="664"/>
      <c r="Q2" s="667"/>
      <c r="S2" s="826" t="s">
        <v>12</v>
      </c>
      <c r="T2" s="827" t="s">
        <v>215</v>
      </c>
      <c r="U2" s="830" t="s">
        <v>14</v>
      </c>
      <c r="V2" s="830"/>
      <c r="W2" s="831" t="s">
        <v>144</v>
      </c>
      <c r="X2" s="832" t="s">
        <v>231</v>
      </c>
      <c r="Y2" s="828" t="s">
        <v>216</v>
      </c>
      <c r="Z2" s="834" t="s">
        <v>369</v>
      </c>
      <c r="AA2" s="829" t="s">
        <v>224</v>
      </c>
      <c r="AB2" s="833" t="s">
        <v>346</v>
      </c>
      <c r="AC2" s="675" t="s">
        <v>634</v>
      </c>
      <c r="AD2" s="675" t="s">
        <v>242</v>
      </c>
      <c r="AE2" s="675" t="s">
        <v>306</v>
      </c>
      <c r="AF2" s="675" t="s">
        <v>349</v>
      </c>
      <c r="AG2" s="675" t="s">
        <v>360</v>
      </c>
      <c r="AH2" s="675" t="s">
        <v>361</v>
      </c>
      <c r="AI2" s="675" t="s">
        <v>362</v>
      </c>
      <c r="AJ2" s="675" t="s">
        <v>363</v>
      </c>
      <c r="AK2" s="675" t="s">
        <v>364</v>
      </c>
      <c r="AL2" s="675" t="s">
        <v>365</v>
      </c>
      <c r="AM2" s="667"/>
      <c r="AN2" s="825" t="s">
        <v>230</v>
      </c>
      <c r="AO2" s="825"/>
      <c r="AP2" s="825"/>
      <c r="AQ2" s="667"/>
      <c r="AR2" s="824" t="s">
        <v>232</v>
      </c>
      <c r="AS2" s="824"/>
      <c r="AT2" s="824"/>
      <c r="AU2" s="824"/>
      <c r="AV2" s="824"/>
      <c r="AW2" s="824"/>
      <c r="AX2" s="824"/>
      <c r="AY2" s="667"/>
      <c r="BA2" s="136"/>
    </row>
    <row r="3" spans="1:53" ht="20.399999999999999" x14ac:dyDescent="0.3">
      <c r="A3" s="676">
        <v>45384</v>
      </c>
      <c r="B3" s="677">
        <v>5411</v>
      </c>
      <c r="C3" s="678" t="s">
        <v>227</v>
      </c>
      <c r="D3" s="105">
        <v>1</v>
      </c>
      <c r="E3" s="314" t="s">
        <v>953</v>
      </c>
      <c r="F3" s="314" t="s">
        <v>952</v>
      </c>
      <c r="G3" s="314"/>
      <c r="H3" s="314"/>
      <c r="I3" s="245"/>
      <c r="J3" s="676"/>
      <c r="K3" s="677"/>
      <c r="L3" s="679">
        <v>3500</v>
      </c>
      <c r="M3" s="680"/>
      <c r="N3" s="681"/>
      <c r="O3" s="245"/>
      <c r="Q3" s="667"/>
      <c r="S3" s="826"/>
      <c r="T3" s="827"/>
      <c r="U3" s="682" t="s">
        <v>223</v>
      </c>
      <c r="V3" s="683" t="s">
        <v>72</v>
      </c>
      <c r="W3" s="831"/>
      <c r="X3" s="832"/>
      <c r="Y3" s="828"/>
      <c r="Z3" s="834"/>
      <c r="AA3" s="829"/>
      <c r="AB3" s="833"/>
      <c r="AC3" s="673"/>
      <c r="AD3" s="673"/>
      <c r="AE3" s="673"/>
      <c r="AF3" s="673"/>
      <c r="AG3" s="673"/>
      <c r="AH3" s="673"/>
      <c r="AI3" s="673"/>
      <c r="AJ3" s="673"/>
      <c r="AK3" s="673"/>
      <c r="AL3" s="673"/>
      <c r="AM3" s="667"/>
      <c r="AN3" s="684" t="s">
        <v>12</v>
      </c>
      <c r="AO3" s="835" t="s">
        <v>210</v>
      </c>
      <c r="AP3" s="684" t="s">
        <v>236</v>
      </c>
      <c r="AQ3" s="685"/>
      <c r="AR3" s="686" t="s">
        <v>12</v>
      </c>
      <c r="AS3" s="687" t="s">
        <v>210</v>
      </c>
      <c r="AT3" s="688" t="s">
        <v>225</v>
      </c>
      <c r="AU3" s="685"/>
      <c r="AV3" s="686" t="s">
        <v>12</v>
      </c>
      <c r="AW3" s="687" t="s">
        <v>210</v>
      </c>
      <c r="AX3" s="688" t="s">
        <v>226</v>
      </c>
      <c r="AY3" s="689"/>
    </row>
    <row r="4" spans="1:53" ht="18" customHeight="1" x14ac:dyDescent="0.3">
      <c r="A4" s="676">
        <v>45441</v>
      </c>
      <c r="B4" s="677">
        <v>5476</v>
      </c>
      <c r="C4" s="678" t="s">
        <v>227</v>
      </c>
      <c r="D4" s="105">
        <v>2</v>
      </c>
      <c r="E4" s="313" t="s">
        <v>954</v>
      </c>
      <c r="F4" s="313" t="s">
        <v>987</v>
      </c>
      <c r="G4" s="313" t="s">
        <v>989</v>
      </c>
      <c r="H4" s="313"/>
      <c r="I4" s="213" t="s">
        <v>658</v>
      </c>
      <c r="J4" s="690">
        <v>44238</v>
      </c>
      <c r="K4" s="691">
        <v>3</v>
      </c>
      <c r="L4" s="692">
        <v>3500</v>
      </c>
      <c r="M4" s="680"/>
      <c r="N4" s="681"/>
      <c r="O4" s="245"/>
      <c r="Q4" s="667"/>
      <c r="S4" s="668"/>
      <c r="T4" s="669"/>
      <c r="U4" s="682"/>
      <c r="V4" s="683"/>
      <c r="W4" s="693"/>
      <c r="X4" s="670"/>
      <c r="Y4" s="671"/>
      <c r="Z4" s="672"/>
      <c r="AA4" s="673"/>
      <c r="AB4" s="674"/>
      <c r="AC4" s="673"/>
      <c r="AD4" s="673"/>
      <c r="AE4" s="673"/>
      <c r="AF4" s="673"/>
      <c r="AG4" s="673"/>
      <c r="AH4" s="673"/>
      <c r="AI4" s="673"/>
      <c r="AJ4" s="673"/>
      <c r="AK4" s="673"/>
      <c r="AL4" s="673"/>
      <c r="AM4" s="667"/>
      <c r="AN4" s="684"/>
      <c r="AO4" s="835"/>
      <c r="AP4" s="684"/>
      <c r="AQ4" s="685"/>
      <c r="AR4" s="686"/>
      <c r="AS4" s="687"/>
      <c r="AT4" s="688"/>
      <c r="AU4" s="685"/>
      <c r="AV4" s="686"/>
      <c r="AW4" s="687"/>
      <c r="AX4" s="688"/>
      <c r="AY4" s="689"/>
    </row>
    <row r="5" spans="1:53" ht="18" customHeight="1" x14ac:dyDescent="0.3">
      <c r="A5" s="694">
        <v>45450</v>
      </c>
      <c r="B5" s="677">
        <v>5481</v>
      </c>
      <c r="C5" s="695" t="s">
        <v>227</v>
      </c>
      <c r="D5" s="664">
        <v>3</v>
      </c>
      <c r="E5" s="314" t="s">
        <v>955</v>
      </c>
      <c r="F5" s="314" t="s">
        <v>956</v>
      </c>
      <c r="G5" s="314" t="s">
        <v>988</v>
      </c>
      <c r="H5" s="314"/>
      <c r="I5" s="88" t="s">
        <v>676</v>
      </c>
      <c r="J5" s="690">
        <v>44291</v>
      </c>
      <c r="K5" s="88">
        <v>3</v>
      </c>
      <c r="L5" s="696">
        <v>3500</v>
      </c>
      <c r="M5" s="680"/>
      <c r="N5" s="681"/>
      <c r="O5" s="245"/>
      <c r="Q5" s="667"/>
      <c r="S5" s="88"/>
      <c r="T5" s="88"/>
      <c r="U5" s="88"/>
      <c r="V5" s="88"/>
      <c r="W5" s="88"/>
      <c r="X5" s="88"/>
      <c r="Y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667"/>
      <c r="AN5" s="88"/>
      <c r="AO5" s="88"/>
      <c r="AP5" s="88"/>
      <c r="AQ5" s="685"/>
      <c r="AR5" s="88"/>
      <c r="AS5" s="88"/>
      <c r="AT5" s="88"/>
      <c r="AU5" s="685"/>
      <c r="AV5" s="88"/>
      <c r="AW5" s="88"/>
      <c r="AX5" s="88"/>
      <c r="AY5" s="689"/>
      <c r="AZ5" s="88"/>
    </row>
    <row r="6" spans="1:53" ht="28.8" x14ac:dyDescent="0.3">
      <c r="A6" s="676"/>
      <c r="B6" s="677"/>
      <c r="C6" s="678" t="s">
        <v>227</v>
      </c>
      <c r="D6" s="105">
        <v>4</v>
      </c>
      <c r="E6" s="313" t="s">
        <v>957</v>
      </c>
      <c r="F6" s="313" t="s">
        <v>958</v>
      </c>
      <c r="G6" s="313" t="s">
        <v>959</v>
      </c>
      <c r="H6" s="313"/>
      <c r="I6" s="213" t="s">
        <v>652</v>
      </c>
      <c r="J6" s="690">
        <v>44360</v>
      </c>
      <c r="K6" s="691">
        <v>3</v>
      </c>
      <c r="L6" s="696" t="s">
        <v>348</v>
      </c>
      <c r="M6" s="697"/>
      <c r="N6" s="681"/>
      <c r="O6" s="245"/>
      <c r="Q6" s="667"/>
      <c r="R6" s="712">
        <v>1</v>
      </c>
      <c r="S6" s="713">
        <v>45488</v>
      </c>
      <c r="T6" s="714">
        <v>20911</v>
      </c>
      <c r="V6" s="728"/>
      <c r="W6" s="716" t="s">
        <v>227</v>
      </c>
      <c r="X6" s="664">
        <v>1</v>
      </c>
      <c r="Y6" s="769" t="s">
        <v>1031</v>
      </c>
      <c r="AA6" s="760">
        <v>5000</v>
      </c>
      <c r="AB6" s="720"/>
      <c r="AC6" s="719"/>
      <c r="AD6" s="719"/>
      <c r="AE6" s="719"/>
      <c r="AF6" s="719"/>
      <c r="AG6" s="719"/>
      <c r="AH6" s="719"/>
      <c r="AI6" s="719"/>
      <c r="AJ6" s="719"/>
      <c r="AK6" s="719"/>
      <c r="AL6" s="719"/>
      <c r="AM6" s="658"/>
      <c r="AN6" s="721">
        <v>45499</v>
      </c>
      <c r="AO6" s="722">
        <v>5621</v>
      </c>
      <c r="AP6" s="149">
        <v>3715</v>
      </c>
      <c r="AQ6" s="658"/>
      <c r="AR6" s="721">
        <v>45499</v>
      </c>
      <c r="AS6" s="723">
        <v>5621</v>
      </c>
      <c r="AT6" s="149">
        <f>370+310</f>
        <v>680</v>
      </c>
      <c r="AU6" s="658"/>
      <c r="AV6" s="721">
        <v>45499</v>
      </c>
      <c r="AW6" s="723">
        <v>5621</v>
      </c>
      <c r="AX6" s="149">
        <f>335+25</f>
        <v>360</v>
      </c>
      <c r="AY6" s="658"/>
    </row>
    <row r="7" spans="1:53" ht="26.4" x14ac:dyDescent="0.3">
      <c r="A7" s="676"/>
      <c r="B7" s="677"/>
      <c r="C7" s="704" t="s">
        <v>227</v>
      </c>
      <c r="D7" s="704">
        <v>5</v>
      </c>
      <c r="E7" s="705" t="s">
        <v>655</v>
      </c>
      <c r="F7" s="705"/>
      <c r="G7" s="705"/>
      <c r="H7" s="705"/>
      <c r="I7" s="704" t="s">
        <v>662</v>
      </c>
      <c r="J7" s="706">
        <v>44367</v>
      </c>
      <c r="K7" s="707">
        <v>3</v>
      </c>
      <c r="L7" s="708"/>
      <c r="M7" s="709"/>
      <c r="N7" s="193"/>
      <c r="O7" s="710"/>
      <c r="P7" s="711"/>
      <c r="Q7" s="658"/>
      <c r="R7" s="712">
        <v>2</v>
      </c>
      <c r="S7" s="713">
        <v>45490</v>
      </c>
      <c r="T7" s="714">
        <v>20919</v>
      </c>
      <c r="W7" s="716" t="s">
        <v>227</v>
      </c>
      <c r="X7" s="664">
        <v>1</v>
      </c>
      <c r="Y7" s="769" t="s">
        <v>1037</v>
      </c>
      <c r="AA7" s="760">
        <v>5000</v>
      </c>
      <c r="AB7" s="720"/>
      <c r="AC7" s="719"/>
      <c r="AD7" s="719"/>
      <c r="AE7" s="719"/>
      <c r="AF7" s="719"/>
      <c r="AG7" s="719"/>
      <c r="AH7" s="719"/>
      <c r="AI7" s="719"/>
      <c r="AJ7" s="719"/>
      <c r="AK7" s="719"/>
      <c r="AL7" s="719"/>
      <c r="AM7" s="658"/>
      <c r="AN7" s="721">
        <v>45490</v>
      </c>
      <c r="AO7" s="722">
        <v>5577</v>
      </c>
      <c r="AP7" s="149">
        <v>3715</v>
      </c>
      <c r="AQ7" s="658"/>
      <c r="AR7" s="721">
        <v>45506</v>
      </c>
      <c r="AS7" s="723">
        <v>5630</v>
      </c>
      <c r="AT7" s="149">
        <f>740+640</f>
        <v>1380</v>
      </c>
      <c r="AU7" s="658"/>
      <c r="AV7" s="721">
        <v>45506</v>
      </c>
      <c r="AW7" s="723">
        <v>5630</v>
      </c>
      <c r="AX7" s="149">
        <f>335+50</f>
        <v>385</v>
      </c>
      <c r="AY7" s="658"/>
      <c r="AZ7" s="750"/>
    </row>
    <row r="8" spans="1:53" ht="28.8" x14ac:dyDescent="0.3">
      <c r="A8" s="676"/>
      <c r="B8" s="677"/>
      <c r="C8" s="704"/>
      <c r="D8" s="704"/>
      <c r="E8" s="705"/>
      <c r="F8" s="705"/>
      <c r="G8" s="705"/>
      <c r="H8" s="705"/>
      <c r="I8" s="704" t="s">
        <v>676</v>
      </c>
      <c r="J8" s="724">
        <v>44320</v>
      </c>
      <c r="K8" s="707">
        <v>3</v>
      </c>
      <c r="L8" s="708"/>
      <c r="M8" s="709"/>
      <c r="N8" s="193"/>
      <c r="O8" s="710"/>
      <c r="P8" s="711"/>
      <c r="Q8" s="658"/>
      <c r="R8" s="712">
        <v>3</v>
      </c>
      <c r="S8" s="713">
        <v>45499</v>
      </c>
      <c r="T8" s="714">
        <v>20933</v>
      </c>
      <c r="V8" s="756"/>
      <c r="W8" s="716" t="s">
        <v>227</v>
      </c>
      <c r="X8" s="664">
        <v>1</v>
      </c>
      <c r="Y8" s="731" t="s">
        <v>991</v>
      </c>
      <c r="Z8" s="664"/>
      <c r="AA8" s="760">
        <v>5000</v>
      </c>
      <c r="AB8" s="720"/>
      <c r="AC8" s="719"/>
      <c r="AD8" s="719"/>
      <c r="AE8" s="719"/>
      <c r="AF8" s="719"/>
      <c r="AG8" s="719"/>
      <c r="AH8" s="719"/>
      <c r="AI8" s="719"/>
      <c r="AJ8" s="719"/>
      <c r="AK8" s="719"/>
      <c r="AL8" s="719"/>
      <c r="AM8" s="658"/>
      <c r="AN8" s="721">
        <v>45499</v>
      </c>
      <c r="AO8" s="722">
        <v>5612</v>
      </c>
      <c r="AP8" s="149">
        <v>3715</v>
      </c>
      <c r="AQ8" s="658"/>
      <c r="AR8" s="721">
        <v>45499</v>
      </c>
      <c r="AS8" s="723">
        <v>5612</v>
      </c>
      <c r="AT8" s="149">
        <f>740+640</f>
        <v>1380</v>
      </c>
      <c r="AU8" s="658"/>
      <c r="AV8" s="721">
        <v>45499</v>
      </c>
      <c r="AW8" s="723">
        <v>5612</v>
      </c>
      <c r="AX8" s="149">
        <f>335+50</f>
        <v>385</v>
      </c>
      <c r="AY8" s="658"/>
    </row>
    <row r="9" spans="1:53" ht="23.7" customHeight="1" x14ac:dyDescent="0.3">
      <c r="A9" s="676">
        <v>45456</v>
      </c>
      <c r="B9" s="677">
        <v>5490</v>
      </c>
      <c r="C9" s="678" t="s">
        <v>145</v>
      </c>
      <c r="D9" s="105">
        <v>1</v>
      </c>
      <c r="E9" s="313" t="s">
        <v>960</v>
      </c>
      <c r="F9" s="313" t="s">
        <v>962</v>
      </c>
      <c r="G9" s="313" t="s">
        <v>961</v>
      </c>
      <c r="H9" s="313"/>
      <c r="I9" s="213" t="s">
        <v>660</v>
      </c>
      <c r="J9" s="690">
        <v>43925</v>
      </c>
      <c r="K9" s="691">
        <v>4</v>
      </c>
      <c r="L9" s="692">
        <v>3500</v>
      </c>
      <c r="M9" s="692"/>
      <c r="N9" s="314"/>
      <c r="O9" s="245"/>
      <c r="Q9" s="658"/>
      <c r="R9" s="712">
        <v>4</v>
      </c>
      <c r="S9" s="713">
        <v>45499</v>
      </c>
      <c r="T9" s="714">
        <v>20932</v>
      </c>
      <c r="V9" s="728"/>
      <c r="W9" s="716" t="s">
        <v>145</v>
      </c>
      <c r="Y9" s="150" t="s">
        <v>1066</v>
      </c>
      <c r="AA9" s="719">
        <v>4001.3</v>
      </c>
      <c r="AB9" s="720"/>
      <c r="AC9" s="719"/>
      <c r="AD9" s="719"/>
      <c r="AE9" s="719"/>
      <c r="AF9" s="719"/>
      <c r="AG9" s="719"/>
      <c r="AH9" s="719"/>
      <c r="AI9" s="719"/>
      <c r="AJ9" s="719"/>
      <c r="AK9" s="719"/>
      <c r="AL9" s="719"/>
      <c r="AM9" s="658"/>
      <c r="AN9" s="721">
        <v>45499</v>
      </c>
      <c r="AO9" s="722">
        <v>5611</v>
      </c>
      <c r="AP9" s="149">
        <f>10969-7239</f>
        <v>3730</v>
      </c>
      <c r="AQ9" s="658"/>
      <c r="AR9" s="721"/>
      <c r="AS9" s="723"/>
      <c r="AU9" s="658"/>
      <c r="AV9" s="721"/>
      <c r="AW9" s="723"/>
      <c r="AY9" s="658"/>
    </row>
    <row r="10" spans="1:53" ht="23.7" customHeight="1" x14ac:dyDescent="0.3">
      <c r="A10" s="676">
        <v>45454</v>
      </c>
      <c r="B10" s="677">
        <v>5486</v>
      </c>
      <c r="C10" s="678" t="s">
        <v>145</v>
      </c>
      <c r="D10" s="105">
        <v>2</v>
      </c>
      <c r="E10" s="313" t="s">
        <v>963</v>
      </c>
      <c r="F10" s="313" t="s">
        <v>964</v>
      </c>
      <c r="G10" s="313"/>
      <c r="H10" s="313"/>
      <c r="I10" s="213" t="s">
        <v>870</v>
      </c>
      <c r="J10" s="690">
        <v>43971</v>
      </c>
      <c r="K10" s="691">
        <v>4</v>
      </c>
      <c r="L10" s="692">
        <v>3500</v>
      </c>
      <c r="M10" s="692"/>
      <c r="N10" s="314"/>
      <c r="O10" s="245"/>
      <c r="Q10" s="658"/>
      <c r="R10" s="712">
        <v>5</v>
      </c>
      <c r="S10" s="713">
        <v>45492</v>
      </c>
      <c r="T10" s="714">
        <v>20925</v>
      </c>
      <c r="V10" s="728"/>
      <c r="W10" s="716" t="s">
        <v>147</v>
      </c>
      <c r="X10" s="664">
        <v>1</v>
      </c>
      <c r="Y10" s="717" t="s">
        <v>1046</v>
      </c>
      <c r="AA10" s="760">
        <v>5000</v>
      </c>
      <c r="AB10" s="720"/>
      <c r="AC10" s="719"/>
      <c r="AD10" s="719"/>
      <c r="AE10" s="719"/>
      <c r="AF10" s="719"/>
      <c r="AG10" s="719"/>
      <c r="AH10" s="719"/>
      <c r="AI10" s="719"/>
      <c r="AJ10" s="719"/>
      <c r="AK10" s="719"/>
      <c r="AL10" s="719"/>
      <c r="AM10" s="658"/>
      <c r="AN10" s="721"/>
      <c r="AO10" s="722"/>
      <c r="AQ10" s="658"/>
      <c r="AR10" s="721"/>
      <c r="AS10" s="723"/>
      <c r="AU10" s="658"/>
      <c r="AV10" s="721"/>
      <c r="AW10" s="723"/>
      <c r="AY10" s="658"/>
    </row>
    <row r="11" spans="1:53" ht="23.7" customHeight="1" x14ac:dyDescent="0.3">
      <c r="A11" s="676">
        <v>45468</v>
      </c>
      <c r="B11" s="677">
        <v>5506</v>
      </c>
      <c r="C11" s="678" t="s">
        <v>145</v>
      </c>
      <c r="D11" s="105">
        <v>3</v>
      </c>
      <c r="E11" s="313" t="s">
        <v>965</v>
      </c>
      <c r="F11" s="313" t="s">
        <v>966</v>
      </c>
      <c r="G11" s="313" t="s">
        <v>967</v>
      </c>
      <c r="H11" s="313"/>
      <c r="I11" s="213" t="s">
        <v>677</v>
      </c>
      <c r="J11" s="690">
        <v>43857</v>
      </c>
      <c r="K11" s="691">
        <v>4</v>
      </c>
      <c r="L11" s="727">
        <v>3500</v>
      </c>
      <c r="M11" s="692"/>
      <c r="N11" s="314"/>
      <c r="O11" s="245"/>
      <c r="Q11" s="658"/>
      <c r="R11" s="712">
        <v>6</v>
      </c>
      <c r="S11" s="713">
        <v>45469</v>
      </c>
      <c r="T11" s="714">
        <v>20870</v>
      </c>
      <c r="W11" s="716" t="s">
        <v>147</v>
      </c>
      <c r="Y11" s="150" t="s">
        <v>319</v>
      </c>
      <c r="AA11" s="719">
        <v>5000</v>
      </c>
      <c r="AB11" s="720"/>
      <c r="AC11" s="719"/>
      <c r="AD11" s="719"/>
      <c r="AE11" s="719"/>
      <c r="AF11" s="719"/>
      <c r="AG11" s="719"/>
      <c r="AH11" s="719"/>
      <c r="AI11" s="719"/>
      <c r="AJ11" s="719"/>
      <c r="AK11" s="719"/>
      <c r="AL11" s="719"/>
      <c r="AM11" s="658"/>
      <c r="AN11" s="721">
        <v>45469</v>
      </c>
      <c r="AO11" s="722">
        <v>5513</v>
      </c>
      <c r="AP11" s="149">
        <v>4337</v>
      </c>
      <c r="AQ11" s="658"/>
      <c r="AR11" s="721"/>
      <c r="AS11" s="723"/>
      <c r="AU11" s="658"/>
      <c r="AV11" s="721"/>
      <c r="AW11" s="723"/>
      <c r="AY11" s="658"/>
    </row>
    <row r="12" spans="1:53" ht="23.7" customHeight="1" x14ac:dyDescent="0.3">
      <c r="A12" s="676"/>
      <c r="B12" s="677"/>
      <c r="C12" s="704" t="s">
        <v>145</v>
      </c>
      <c r="D12" s="704">
        <v>4</v>
      </c>
      <c r="E12" s="705" t="s">
        <v>641</v>
      </c>
      <c r="F12" s="705"/>
      <c r="G12" s="705"/>
      <c r="H12" s="705"/>
      <c r="I12" s="704" t="s">
        <v>651</v>
      </c>
      <c r="J12" s="706">
        <v>44076</v>
      </c>
      <c r="K12" s="707">
        <v>4</v>
      </c>
      <c r="L12" s="692"/>
      <c r="M12" s="692"/>
      <c r="N12" s="314"/>
      <c r="Q12" s="658"/>
      <c r="R12" s="712">
        <v>7</v>
      </c>
      <c r="S12" s="713">
        <v>45482</v>
      </c>
      <c r="T12" s="714">
        <v>20903</v>
      </c>
      <c r="W12" s="716" t="s">
        <v>147</v>
      </c>
      <c r="Y12" s="762" t="s">
        <v>314</v>
      </c>
      <c r="AA12" s="719">
        <v>5000</v>
      </c>
      <c r="AB12" s="720"/>
      <c r="AC12" s="719"/>
      <c r="AD12" s="719"/>
      <c r="AE12" s="719"/>
      <c r="AF12" s="719"/>
      <c r="AG12" s="719"/>
      <c r="AH12" s="719"/>
      <c r="AI12" s="719"/>
      <c r="AJ12" s="719"/>
      <c r="AK12" s="719"/>
      <c r="AL12" s="719"/>
      <c r="AM12" s="658"/>
      <c r="AN12" s="721">
        <v>45482</v>
      </c>
      <c r="AO12" s="722">
        <v>5557</v>
      </c>
      <c r="AP12" s="149">
        <v>4337</v>
      </c>
      <c r="AQ12" s="658"/>
      <c r="AR12" s="721"/>
      <c r="AS12" s="723"/>
      <c r="AU12" s="658"/>
      <c r="AV12" s="721"/>
      <c r="AW12" s="723"/>
      <c r="AY12" s="658"/>
    </row>
    <row r="13" spans="1:53" ht="23.7" customHeight="1" x14ac:dyDescent="0.3">
      <c r="A13" s="676"/>
      <c r="B13" s="677"/>
      <c r="C13" s="678"/>
      <c r="D13" s="105"/>
      <c r="E13" s="729"/>
      <c r="F13" s="729"/>
      <c r="G13" s="729"/>
      <c r="H13" s="729"/>
      <c r="I13" s="678"/>
      <c r="J13" s="730"/>
      <c r="K13" s="691"/>
      <c r="L13" s="727"/>
      <c r="M13" s="692"/>
      <c r="N13" s="314"/>
      <c r="Q13" s="658"/>
      <c r="R13" s="712">
        <v>8</v>
      </c>
      <c r="S13" s="713">
        <v>45491</v>
      </c>
      <c r="T13" s="714">
        <v>20921</v>
      </c>
      <c r="W13" s="716" t="s">
        <v>147</v>
      </c>
      <c r="X13" s="664">
        <v>1</v>
      </c>
      <c r="Y13" s="769" t="s">
        <v>1043</v>
      </c>
      <c r="AA13" s="760">
        <v>5000</v>
      </c>
      <c r="AB13" s="720"/>
      <c r="AC13" s="719"/>
      <c r="AD13" s="719"/>
      <c r="AE13" s="719"/>
      <c r="AF13" s="719"/>
      <c r="AG13" s="719"/>
      <c r="AH13" s="719"/>
      <c r="AI13" s="719"/>
      <c r="AJ13" s="719"/>
      <c r="AK13" s="719"/>
      <c r="AL13" s="719"/>
      <c r="AM13" s="658"/>
      <c r="AN13" s="721">
        <v>45492</v>
      </c>
      <c r="AO13" s="722">
        <v>5586</v>
      </c>
      <c r="AP13" s="149">
        <v>4337</v>
      </c>
      <c r="AQ13" s="658"/>
      <c r="AR13" s="721">
        <v>45499</v>
      </c>
      <c r="AS13" s="723">
        <v>5613</v>
      </c>
      <c r="AT13" s="149">
        <f>780+640</f>
        <v>1420</v>
      </c>
      <c r="AU13" s="658"/>
      <c r="AV13" s="721">
        <v>45499</v>
      </c>
      <c r="AW13" s="723">
        <v>5613</v>
      </c>
      <c r="AX13" s="149">
        <f>335+50</f>
        <v>385</v>
      </c>
      <c r="AY13" s="658"/>
    </row>
    <row r="14" spans="1:53" ht="23.7" customHeight="1" x14ac:dyDescent="0.3">
      <c r="A14" s="676">
        <v>45357</v>
      </c>
      <c r="B14" s="677">
        <v>5394</v>
      </c>
      <c r="C14" s="678" t="s">
        <v>147</v>
      </c>
      <c r="D14" s="105">
        <v>1</v>
      </c>
      <c r="E14" s="314" t="s">
        <v>968</v>
      </c>
      <c r="F14" s="314" t="s">
        <v>969</v>
      </c>
      <c r="G14" s="314" t="s">
        <v>970</v>
      </c>
      <c r="H14" s="314"/>
      <c r="I14" s="245" t="s">
        <v>665</v>
      </c>
      <c r="J14" s="676">
        <v>43587</v>
      </c>
      <c r="K14" s="677">
        <v>5</v>
      </c>
      <c r="L14" s="679">
        <v>3500</v>
      </c>
      <c r="M14" s="692"/>
      <c r="N14" s="314"/>
      <c r="O14" s="150"/>
      <c r="Q14" s="658"/>
      <c r="R14" s="712">
        <v>9</v>
      </c>
      <c r="S14" s="713">
        <v>45491</v>
      </c>
      <c r="T14" s="714">
        <v>20923</v>
      </c>
      <c r="V14" s="728"/>
      <c r="W14" s="716" t="s">
        <v>147</v>
      </c>
      <c r="Y14" s="762" t="s">
        <v>318</v>
      </c>
      <c r="AA14" s="719">
        <v>10000</v>
      </c>
      <c r="AB14" s="720"/>
      <c r="AC14" s="719"/>
      <c r="AD14" s="719"/>
      <c r="AE14" s="719"/>
      <c r="AF14" s="719"/>
      <c r="AG14" s="719"/>
      <c r="AH14" s="719"/>
      <c r="AI14" s="719"/>
      <c r="AJ14" s="719"/>
      <c r="AK14" s="719"/>
      <c r="AL14" s="719"/>
      <c r="AM14" s="658"/>
      <c r="AN14" s="721">
        <v>45491</v>
      </c>
      <c r="AO14" s="722">
        <v>5584</v>
      </c>
      <c r="AP14" s="719">
        <v>4337</v>
      </c>
      <c r="AQ14" s="658"/>
      <c r="AR14" s="721"/>
      <c r="AS14" s="723"/>
      <c r="AU14" s="658"/>
      <c r="AV14" s="721"/>
      <c r="AW14" s="723"/>
      <c r="AY14" s="658"/>
    </row>
    <row r="15" spans="1:53" ht="23.7" customHeight="1" x14ac:dyDescent="0.3">
      <c r="A15" s="676">
        <v>45467</v>
      </c>
      <c r="B15" s="677">
        <v>5499</v>
      </c>
      <c r="C15" s="678" t="s">
        <v>147</v>
      </c>
      <c r="D15" s="105">
        <v>2</v>
      </c>
      <c r="E15" s="209" t="s">
        <v>971</v>
      </c>
      <c r="F15" s="209" t="s">
        <v>972</v>
      </c>
      <c r="G15" s="209" t="s">
        <v>973</v>
      </c>
      <c r="H15" s="209"/>
      <c r="I15" s="208" t="s">
        <v>659</v>
      </c>
      <c r="J15" s="734">
        <v>43525</v>
      </c>
      <c r="K15" s="691">
        <v>5</v>
      </c>
      <c r="L15" s="692">
        <v>3500</v>
      </c>
      <c r="M15" s="692"/>
      <c r="O15" s="150"/>
      <c r="P15" s="150" t="s">
        <v>945</v>
      </c>
      <c r="Q15" s="658"/>
      <c r="R15" s="712">
        <v>10</v>
      </c>
      <c r="S15" s="713">
        <v>45448</v>
      </c>
      <c r="T15" s="735">
        <v>20834</v>
      </c>
      <c r="U15" s="736"/>
      <c r="V15" s="736"/>
      <c r="W15" s="716" t="s">
        <v>147</v>
      </c>
      <c r="Y15" s="732" t="s">
        <v>321</v>
      </c>
      <c r="Z15" s="733" t="s">
        <v>672</v>
      </c>
      <c r="AA15" s="719">
        <v>5000</v>
      </c>
      <c r="AB15" s="737"/>
      <c r="AC15" s="719"/>
      <c r="AD15" s="719"/>
      <c r="AE15" s="719"/>
      <c r="AF15" s="719"/>
      <c r="AG15" s="719"/>
      <c r="AH15" s="719"/>
      <c r="AI15" s="719"/>
      <c r="AJ15" s="719"/>
      <c r="AK15" s="719"/>
      <c r="AL15" s="719"/>
      <c r="AM15" s="658"/>
      <c r="AN15" s="738">
        <v>45495</v>
      </c>
      <c r="AO15" s="722">
        <v>5598</v>
      </c>
      <c r="AP15" s="149">
        <v>4337</v>
      </c>
      <c r="AQ15" s="658"/>
      <c r="AR15" s="738"/>
      <c r="AS15" s="739"/>
      <c r="AU15" s="658"/>
      <c r="AV15" s="738"/>
      <c r="AW15" s="739"/>
      <c r="AY15" s="658"/>
    </row>
    <row r="16" spans="1:53" ht="23.7" customHeight="1" x14ac:dyDescent="0.3">
      <c r="A16" s="676">
        <v>45467</v>
      </c>
      <c r="B16" s="677">
        <v>5498</v>
      </c>
      <c r="C16" s="678" t="s">
        <v>147</v>
      </c>
      <c r="D16" s="105">
        <v>3</v>
      </c>
      <c r="E16" s="106" t="s">
        <v>974</v>
      </c>
      <c r="F16" s="106" t="s">
        <v>975</v>
      </c>
      <c r="G16" s="106" t="s">
        <v>923</v>
      </c>
      <c r="H16" s="106"/>
      <c r="I16" s="208" t="s">
        <v>923</v>
      </c>
      <c r="J16" s="740">
        <v>43480</v>
      </c>
      <c r="K16" s="691">
        <v>5</v>
      </c>
      <c r="L16" s="727">
        <v>3500</v>
      </c>
      <c r="M16" s="692"/>
      <c r="Q16" s="658"/>
      <c r="R16" s="712">
        <v>11</v>
      </c>
      <c r="S16" s="713">
        <v>45456</v>
      </c>
      <c r="T16" s="714">
        <v>20851</v>
      </c>
      <c r="V16" s="728"/>
      <c r="W16" s="716" t="s">
        <v>147</v>
      </c>
      <c r="Y16" s="150" t="s">
        <v>334</v>
      </c>
      <c r="Z16" s="88" t="s">
        <v>871</v>
      </c>
      <c r="AA16" s="719">
        <v>30073.94</v>
      </c>
      <c r="AB16" s="720"/>
      <c r="AC16" s="719"/>
      <c r="AD16" s="719"/>
      <c r="AE16" s="719"/>
      <c r="AF16" s="719"/>
      <c r="AG16" s="719"/>
      <c r="AH16" s="719"/>
      <c r="AI16" s="719"/>
      <c r="AJ16" s="719"/>
      <c r="AK16" s="719"/>
      <c r="AL16" s="719"/>
      <c r="AM16" s="658"/>
      <c r="AN16" s="721">
        <v>45456</v>
      </c>
      <c r="AO16" s="722">
        <v>5489</v>
      </c>
      <c r="AP16" s="149">
        <v>4337</v>
      </c>
      <c r="AQ16" s="658"/>
      <c r="AR16" s="721">
        <v>45456</v>
      </c>
      <c r="AS16" s="723">
        <v>5489</v>
      </c>
      <c r="AT16" s="149">
        <v>380</v>
      </c>
      <c r="AU16" s="658"/>
      <c r="AV16" s="721"/>
      <c r="AW16" s="723"/>
      <c r="AY16" s="658"/>
    </row>
    <row r="17" spans="1:52" ht="23.7" customHeight="1" x14ac:dyDescent="0.3">
      <c r="A17" s="676">
        <v>45467</v>
      </c>
      <c r="B17" s="677">
        <v>5503</v>
      </c>
      <c r="C17" s="678" t="s">
        <v>147</v>
      </c>
      <c r="D17" s="105">
        <v>4</v>
      </c>
      <c r="E17" s="212" t="s">
        <v>976</v>
      </c>
      <c r="F17" s="212" t="s">
        <v>977</v>
      </c>
      <c r="G17" s="212" t="s">
        <v>978</v>
      </c>
      <c r="H17" s="212"/>
      <c r="I17" s="213" t="s">
        <v>924</v>
      </c>
      <c r="J17" s="742">
        <v>43533</v>
      </c>
      <c r="K17" s="691">
        <v>5</v>
      </c>
      <c r="L17" s="727">
        <v>3500</v>
      </c>
      <c r="M17" s="719"/>
      <c r="Q17" s="658"/>
      <c r="R17" s="712">
        <v>12</v>
      </c>
      <c r="S17" s="713">
        <v>45485</v>
      </c>
      <c r="T17" s="714">
        <v>20909</v>
      </c>
      <c r="W17" s="716" t="s">
        <v>147</v>
      </c>
      <c r="X17" s="664">
        <v>1</v>
      </c>
      <c r="Y17" s="769" t="s">
        <v>922</v>
      </c>
      <c r="Z17" s="664"/>
      <c r="AA17" s="760">
        <v>5000</v>
      </c>
      <c r="AB17" s="720"/>
      <c r="AC17" s="719"/>
      <c r="AD17" s="719"/>
      <c r="AE17" s="719"/>
      <c r="AF17" s="719"/>
      <c r="AG17" s="719"/>
      <c r="AH17" s="719"/>
      <c r="AI17" s="719"/>
      <c r="AJ17" s="719"/>
      <c r="AK17" s="719"/>
      <c r="AL17" s="719"/>
      <c r="AM17" s="658"/>
      <c r="AN17" s="721">
        <v>45485</v>
      </c>
      <c r="AO17" s="722">
        <v>5561</v>
      </c>
      <c r="AP17" s="149">
        <v>4337</v>
      </c>
      <c r="AQ17" s="658"/>
      <c r="AR17" s="721"/>
      <c r="AS17" s="723"/>
      <c r="AU17" s="658"/>
      <c r="AV17" s="721"/>
      <c r="AW17" s="723"/>
      <c r="AY17" s="658"/>
    </row>
    <row r="18" spans="1:52" ht="23.7" customHeight="1" x14ac:dyDescent="0.3">
      <c r="A18" s="676"/>
      <c r="B18" s="677"/>
      <c r="C18" s="704" t="s">
        <v>147</v>
      </c>
      <c r="D18" s="704"/>
      <c r="E18" s="705" t="s">
        <v>653</v>
      </c>
      <c r="F18" s="705"/>
      <c r="G18" s="705"/>
      <c r="H18" s="705"/>
      <c r="I18" s="704" t="s">
        <v>657</v>
      </c>
      <c r="J18" s="706">
        <v>43594</v>
      </c>
      <c r="K18" s="707">
        <v>5</v>
      </c>
      <c r="L18" s="709"/>
      <c r="M18" s="719"/>
      <c r="Q18" s="658"/>
      <c r="R18" s="712">
        <v>13</v>
      </c>
      <c r="S18" s="713">
        <v>45499</v>
      </c>
      <c r="T18" s="714">
        <v>20937</v>
      </c>
      <c r="U18" s="698"/>
      <c r="V18" s="698"/>
      <c r="W18" s="716" t="s">
        <v>147</v>
      </c>
      <c r="X18" s="699"/>
      <c r="Y18" s="150" t="s">
        <v>373</v>
      </c>
      <c r="Z18" s="700"/>
      <c r="AA18" s="719">
        <v>9001.2999999999993</v>
      </c>
      <c r="AB18" s="701"/>
      <c r="AC18" s="701"/>
      <c r="AD18" s="701"/>
      <c r="AE18" s="701"/>
      <c r="AF18" s="701"/>
      <c r="AG18" s="701"/>
      <c r="AH18" s="701"/>
      <c r="AI18" s="701"/>
      <c r="AJ18" s="701"/>
      <c r="AK18" s="701"/>
      <c r="AL18" s="701"/>
      <c r="AM18" s="667"/>
      <c r="AN18" s="721">
        <v>45499</v>
      </c>
      <c r="AO18" s="722">
        <v>5619</v>
      </c>
      <c r="AP18" s="149">
        <v>4337</v>
      </c>
      <c r="AQ18" s="689"/>
      <c r="AR18" s="701"/>
      <c r="AS18" s="702"/>
      <c r="AT18" s="703"/>
      <c r="AU18" s="689"/>
      <c r="AV18" s="701"/>
      <c r="AW18" s="702"/>
      <c r="AX18" s="703"/>
      <c r="AY18" s="658"/>
    </row>
    <row r="19" spans="1:52" ht="23.7" customHeight="1" x14ac:dyDescent="0.3">
      <c r="A19" s="676"/>
      <c r="B19" s="677"/>
      <c r="C19" s="704" t="s">
        <v>147</v>
      </c>
      <c r="D19" s="704"/>
      <c r="E19" s="705" t="s">
        <v>858</v>
      </c>
      <c r="F19" s="705"/>
      <c r="G19" s="705"/>
      <c r="H19" s="705"/>
      <c r="I19" s="704" t="s">
        <v>869</v>
      </c>
      <c r="J19" s="724">
        <v>43682</v>
      </c>
      <c r="K19" s="707">
        <v>5</v>
      </c>
      <c r="L19" s="708"/>
      <c r="M19" s="719"/>
      <c r="Q19" s="658"/>
      <c r="R19" s="712">
        <v>14</v>
      </c>
      <c r="S19" s="713">
        <v>45469</v>
      </c>
      <c r="T19" s="714">
        <v>20867</v>
      </c>
      <c r="V19" s="728"/>
      <c r="W19" s="716">
        <v>1</v>
      </c>
      <c r="X19" s="664">
        <v>1</v>
      </c>
      <c r="Y19" s="717" t="s">
        <v>931</v>
      </c>
      <c r="AA19" s="719">
        <v>10000</v>
      </c>
      <c r="AB19" s="720"/>
      <c r="AC19" s="719"/>
      <c r="AD19" s="719"/>
      <c r="AE19" s="719"/>
      <c r="AF19" s="719"/>
      <c r="AG19" s="719"/>
      <c r="AH19" s="719"/>
      <c r="AI19" s="719"/>
      <c r="AJ19" s="719"/>
      <c r="AK19" s="719"/>
      <c r="AL19" s="719"/>
      <c r="AM19" s="658"/>
      <c r="AN19" s="721">
        <v>45469</v>
      </c>
      <c r="AO19" s="722">
        <v>5510</v>
      </c>
      <c r="AP19" s="149">
        <v>6145</v>
      </c>
      <c r="AQ19" s="658"/>
      <c r="AR19" s="721">
        <v>45492</v>
      </c>
      <c r="AS19" s="723">
        <v>5590</v>
      </c>
      <c r="AT19" s="149">
        <v>1520</v>
      </c>
      <c r="AU19" s="658"/>
      <c r="AV19" s="721">
        <v>45471</v>
      </c>
      <c r="AW19" s="723">
        <v>5524</v>
      </c>
      <c r="AX19" s="149">
        <v>715</v>
      </c>
      <c r="AY19" s="689"/>
    </row>
    <row r="20" spans="1:52" ht="23.7" customHeight="1" x14ac:dyDescent="0.3">
      <c r="A20" s="676"/>
      <c r="B20" s="677"/>
      <c r="C20" s="678"/>
      <c r="D20" s="105"/>
      <c r="E20" s="729"/>
      <c r="F20" s="729"/>
      <c r="G20" s="729"/>
      <c r="H20" s="729"/>
      <c r="I20" s="678"/>
      <c r="J20" s="744"/>
      <c r="K20" s="691"/>
      <c r="L20" s="727"/>
      <c r="M20" s="719"/>
      <c r="Q20" s="658"/>
      <c r="R20" s="712">
        <v>15</v>
      </c>
      <c r="S20" s="713">
        <v>45471</v>
      </c>
      <c r="T20" s="714">
        <v>20878</v>
      </c>
      <c r="V20" s="728"/>
      <c r="W20" s="716">
        <v>1</v>
      </c>
      <c r="Y20" s="150" t="s">
        <v>233</v>
      </c>
      <c r="AA20" s="719">
        <v>5000</v>
      </c>
      <c r="AB20" s="720"/>
      <c r="AC20" s="719">
        <v>3000</v>
      </c>
      <c r="AD20" s="719"/>
      <c r="AE20" s="719"/>
      <c r="AF20" s="719"/>
      <c r="AG20" s="719"/>
      <c r="AH20" s="719"/>
      <c r="AI20" s="719"/>
      <c r="AJ20" s="719"/>
      <c r="AK20" s="719"/>
      <c r="AL20" s="719"/>
      <c r="AM20" s="658"/>
      <c r="AN20" s="721">
        <v>45471</v>
      </c>
      <c r="AO20" s="722">
        <v>5523</v>
      </c>
      <c r="AP20" s="149">
        <v>6145</v>
      </c>
      <c r="AQ20" s="658"/>
      <c r="AR20" s="721"/>
      <c r="AS20" s="723"/>
      <c r="AU20" s="658"/>
      <c r="AV20" s="721"/>
      <c r="AW20" s="723"/>
      <c r="AY20" s="658"/>
    </row>
    <row r="21" spans="1:52" ht="23.7" customHeight="1" x14ac:dyDescent="0.3">
      <c r="A21" s="676">
        <v>45399</v>
      </c>
      <c r="B21" s="677">
        <v>5440</v>
      </c>
      <c r="C21" s="746">
        <v>1</v>
      </c>
      <c r="D21" s="747">
        <v>1</v>
      </c>
      <c r="E21" s="314" t="s">
        <v>979</v>
      </c>
      <c r="F21" s="314" t="s">
        <v>980</v>
      </c>
      <c r="G21" s="314" t="s">
        <v>981</v>
      </c>
      <c r="H21" s="314"/>
      <c r="I21" s="245" t="s">
        <v>656</v>
      </c>
      <c r="J21" s="676">
        <v>42968</v>
      </c>
      <c r="K21" s="677">
        <v>7</v>
      </c>
      <c r="L21" s="679">
        <v>3500</v>
      </c>
      <c r="M21" s="719"/>
      <c r="P21" s="150" t="s">
        <v>928</v>
      </c>
      <c r="Q21" s="658"/>
      <c r="R21" s="712">
        <v>16</v>
      </c>
      <c r="S21" s="713">
        <v>45499</v>
      </c>
      <c r="T21" s="714">
        <v>20941</v>
      </c>
      <c r="W21" s="716">
        <v>1</v>
      </c>
      <c r="Y21" s="768" t="s">
        <v>312</v>
      </c>
      <c r="AA21" s="719">
        <v>5000</v>
      </c>
      <c r="AB21" s="720"/>
      <c r="AC21" s="719"/>
      <c r="AD21" s="719"/>
      <c r="AE21" s="719"/>
      <c r="AF21" s="719"/>
      <c r="AG21" s="719"/>
      <c r="AH21" s="719"/>
      <c r="AI21" s="719"/>
      <c r="AJ21" s="719"/>
      <c r="AK21" s="719"/>
      <c r="AL21" s="719"/>
      <c r="AM21" s="658"/>
      <c r="AN21" s="721">
        <v>45499</v>
      </c>
      <c r="AO21" s="722">
        <v>5624</v>
      </c>
      <c r="AP21" s="149">
        <v>6145</v>
      </c>
      <c r="AQ21" s="658"/>
      <c r="AR21" s="721"/>
      <c r="AS21" s="723"/>
      <c r="AU21" s="658"/>
      <c r="AV21" s="721"/>
      <c r="AW21" s="723"/>
      <c r="AY21" s="658"/>
      <c r="AZ21" s="725"/>
    </row>
    <row r="22" spans="1:52" ht="23.7" customHeight="1" x14ac:dyDescent="0.3">
      <c r="A22" s="676">
        <v>45446</v>
      </c>
      <c r="B22" s="677">
        <v>5477</v>
      </c>
      <c r="C22" s="678">
        <v>1</v>
      </c>
      <c r="D22" s="105">
        <v>2</v>
      </c>
      <c r="E22" s="313" t="s">
        <v>982</v>
      </c>
      <c r="F22" s="313" t="s">
        <v>983</v>
      </c>
      <c r="G22" s="313" t="s">
        <v>984</v>
      </c>
      <c r="H22" s="313"/>
      <c r="I22" s="213" t="s">
        <v>661</v>
      </c>
      <c r="J22" s="742">
        <v>43023</v>
      </c>
      <c r="K22" s="691">
        <v>6</v>
      </c>
      <c r="L22" s="727">
        <v>3500</v>
      </c>
      <c r="M22" s="719"/>
      <c r="Q22" s="658"/>
      <c r="R22" s="712">
        <v>17</v>
      </c>
      <c r="S22" s="713">
        <v>45485</v>
      </c>
      <c r="T22" s="714">
        <v>20910</v>
      </c>
      <c r="W22" s="716">
        <v>1</v>
      </c>
      <c r="Y22" s="150" t="s">
        <v>238</v>
      </c>
      <c r="AA22" s="719">
        <v>10000</v>
      </c>
      <c r="AB22" s="720"/>
      <c r="AC22" s="719"/>
      <c r="AD22" s="719"/>
      <c r="AE22" s="719"/>
      <c r="AF22" s="719"/>
      <c r="AG22" s="719"/>
      <c r="AH22" s="719"/>
      <c r="AI22" s="719"/>
      <c r="AJ22" s="719"/>
      <c r="AK22" s="719"/>
      <c r="AL22" s="719"/>
      <c r="AM22" s="658"/>
      <c r="AN22" s="721">
        <v>45485</v>
      </c>
      <c r="AO22" s="722">
        <v>5565</v>
      </c>
      <c r="AP22" s="149">
        <v>6145</v>
      </c>
      <c r="AQ22" s="658"/>
      <c r="AR22" s="721"/>
      <c r="AS22" s="723"/>
      <c r="AU22" s="658"/>
      <c r="AV22" s="721"/>
      <c r="AW22" s="723"/>
      <c r="AY22" s="658"/>
    </row>
    <row r="23" spans="1:52" ht="23.7" customHeight="1" x14ac:dyDescent="0.3">
      <c r="A23" s="676">
        <v>45491</v>
      </c>
      <c r="B23" s="677">
        <v>5580</v>
      </c>
      <c r="C23" s="678">
        <v>1</v>
      </c>
      <c r="D23" s="747">
        <v>3</v>
      </c>
      <c r="E23" s="313" t="s">
        <v>985</v>
      </c>
      <c r="F23" s="313" t="s">
        <v>986</v>
      </c>
      <c r="G23" s="313" t="s">
        <v>984</v>
      </c>
      <c r="H23" s="313"/>
      <c r="I23" s="213" t="s">
        <v>925</v>
      </c>
      <c r="J23" s="742">
        <v>43168</v>
      </c>
      <c r="K23" s="691">
        <v>6</v>
      </c>
      <c r="L23" s="727">
        <v>3500</v>
      </c>
      <c r="M23" s="719"/>
      <c r="Q23" s="658"/>
      <c r="R23" s="712">
        <v>18</v>
      </c>
      <c r="S23" s="713">
        <v>45468</v>
      </c>
      <c r="T23" s="714">
        <v>20863</v>
      </c>
      <c r="W23" s="716">
        <v>1</v>
      </c>
      <c r="Y23" s="150" t="s">
        <v>239</v>
      </c>
      <c r="Z23" s="664"/>
      <c r="AA23" s="719">
        <v>5000</v>
      </c>
      <c r="AB23" s="720"/>
      <c r="AC23" s="719"/>
      <c r="AD23" s="719"/>
      <c r="AE23" s="719"/>
      <c r="AF23" s="719"/>
      <c r="AG23" s="719"/>
      <c r="AH23" s="719"/>
      <c r="AI23" s="719"/>
      <c r="AJ23" s="719"/>
      <c r="AK23" s="719"/>
      <c r="AL23" s="719"/>
      <c r="AM23" s="658"/>
      <c r="AN23" s="721"/>
      <c r="AO23" s="722"/>
      <c r="AQ23" s="658"/>
      <c r="AS23" s="723"/>
      <c r="AU23" s="658"/>
      <c r="AV23" s="721"/>
      <c r="AW23" s="723"/>
      <c r="AY23" s="658"/>
    </row>
    <row r="24" spans="1:52" ht="23.7" customHeight="1" x14ac:dyDescent="0.3">
      <c r="A24" s="676"/>
      <c r="B24" s="677"/>
      <c r="C24" s="678"/>
      <c r="D24" s="748"/>
      <c r="E24" s="313"/>
      <c r="F24" s="313"/>
      <c r="G24" s="313"/>
      <c r="H24" s="313"/>
      <c r="I24" s="213"/>
      <c r="J24" s="742"/>
      <c r="K24" s="749"/>
      <c r="L24" s="727"/>
      <c r="M24" s="150"/>
      <c r="Q24" s="658"/>
      <c r="R24" s="712">
        <v>19</v>
      </c>
      <c r="S24" s="713">
        <v>45495</v>
      </c>
      <c r="T24" s="714">
        <v>20926</v>
      </c>
      <c r="V24" s="728"/>
      <c r="W24" s="716">
        <v>1</v>
      </c>
      <c r="Y24" s="768" t="s">
        <v>1049</v>
      </c>
      <c r="AA24" s="719">
        <v>5000</v>
      </c>
      <c r="AB24" s="720"/>
      <c r="AC24" s="719"/>
      <c r="AD24" s="719"/>
      <c r="AE24" s="719"/>
      <c r="AF24" s="719"/>
      <c r="AG24" s="719"/>
      <c r="AH24" s="719"/>
      <c r="AI24" s="719"/>
      <c r="AJ24" s="719"/>
      <c r="AK24" s="719"/>
      <c r="AL24" s="719"/>
      <c r="AM24" s="658"/>
      <c r="AN24" s="721">
        <v>45495</v>
      </c>
      <c r="AO24" s="722">
        <v>5597</v>
      </c>
      <c r="AP24" s="149">
        <v>6145</v>
      </c>
      <c r="AQ24" s="658"/>
      <c r="AR24" s="721"/>
      <c r="AS24" s="723"/>
      <c r="AU24" s="658"/>
      <c r="AV24" s="721"/>
      <c r="AW24" s="723"/>
      <c r="AY24" s="658"/>
    </row>
    <row r="25" spans="1:52" ht="23.7" customHeight="1" x14ac:dyDescent="0.3">
      <c r="D25" s="751"/>
      <c r="E25" s="751"/>
      <c r="F25" s="751"/>
      <c r="G25" s="751"/>
      <c r="H25" s="751"/>
      <c r="I25" s="751"/>
      <c r="J25" s="751"/>
      <c r="K25" s="752"/>
      <c r="L25" s="727"/>
      <c r="M25" s="719"/>
      <c r="Q25" s="658"/>
      <c r="R25" s="712">
        <v>20</v>
      </c>
      <c r="S25" s="713">
        <v>45471</v>
      </c>
      <c r="T25" s="714">
        <v>20876</v>
      </c>
      <c r="V25" s="728"/>
      <c r="W25" s="716">
        <v>1</v>
      </c>
      <c r="Y25" s="150" t="s">
        <v>77</v>
      </c>
      <c r="AA25" s="719">
        <v>32923.94</v>
      </c>
      <c r="AB25" s="720"/>
      <c r="AC25" s="719"/>
      <c r="AD25" s="719"/>
      <c r="AE25" s="719"/>
      <c r="AF25" s="719"/>
      <c r="AG25" s="719"/>
      <c r="AH25" s="719"/>
      <c r="AI25" s="719"/>
      <c r="AJ25" s="719"/>
      <c r="AK25" s="719"/>
      <c r="AL25" s="719"/>
      <c r="AM25" s="658"/>
      <c r="AN25" s="721">
        <v>45471</v>
      </c>
      <c r="AO25" s="722">
        <v>5520</v>
      </c>
      <c r="AP25" s="149">
        <v>6145</v>
      </c>
      <c r="AQ25" s="658"/>
      <c r="AR25" s="721">
        <v>45492</v>
      </c>
      <c r="AS25" s="723">
        <v>5593</v>
      </c>
      <c r="AT25" s="149">
        <f>390+590</f>
        <v>980</v>
      </c>
      <c r="AU25" s="658"/>
      <c r="AV25" s="721">
        <v>45492</v>
      </c>
      <c r="AW25" s="723">
        <v>5593</v>
      </c>
      <c r="AX25" s="149">
        <f>335+355</f>
        <v>690</v>
      </c>
      <c r="AY25" s="658"/>
    </row>
    <row r="26" spans="1:52" ht="23.7" customHeight="1" x14ac:dyDescent="0.3">
      <c r="D26" s="751"/>
      <c r="I26" s="751"/>
      <c r="J26" s="751"/>
      <c r="L26" s="692"/>
      <c r="M26" s="719"/>
      <c r="Q26" s="658"/>
      <c r="R26" s="712">
        <v>21</v>
      </c>
      <c r="S26" s="713">
        <v>45482</v>
      </c>
      <c r="T26" s="714">
        <v>20902</v>
      </c>
      <c r="V26" s="728"/>
      <c r="W26" s="759">
        <v>1</v>
      </c>
      <c r="X26" s="664">
        <v>1</v>
      </c>
      <c r="Y26" s="717" t="s">
        <v>1018</v>
      </c>
      <c r="Z26" s="664"/>
      <c r="AA26" s="760">
        <v>4001.3</v>
      </c>
      <c r="AB26" s="720"/>
      <c r="AC26" s="719"/>
      <c r="AD26" s="719"/>
      <c r="AE26" s="719"/>
      <c r="AF26" s="719"/>
      <c r="AG26" s="719"/>
      <c r="AH26" s="719"/>
      <c r="AI26" s="719"/>
      <c r="AJ26" s="719"/>
      <c r="AK26" s="719"/>
      <c r="AL26" s="719"/>
      <c r="AM26" s="658"/>
      <c r="AN26" s="721">
        <v>45482</v>
      </c>
      <c r="AO26" s="722">
        <v>5555</v>
      </c>
      <c r="AP26" s="149">
        <v>6145</v>
      </c>
      <c r="AQ26" s="658"/>
      <c r="AR26" s="721"/>
      <c r="AS26" s="723"/>
      <c r="AU26" s="658"/>
      <c r="AV26" s="721"/>
      <c r="AW26" s="723"/>
      <c r="AY26" s="658"/>
    </row>
    <row r="27" spans="1:52" ht="23.7" customHeight="1" x14ac:dyDescent="0.3">
      <c r="D27" s="751"/>
      <c r="E27" s="751"/>
      <c r="F27" s="751"/>
      <c r="G27" s="751"/>
      <c r="H27" s="751"/>
      <c r="I27" s="751"/>
      <c r="J27" s="751"/>
      <c r="L27" s="692"/>
      <c r="M27" s="719"/>
      <c r="Q27" s="658"/>
      <c r="R27" s="712">
        <v>22</v>
      </c>
      <c r="S27" s="713">
        <v>45478</v>
      </c>
      <c r="T27" s="714">
        <v>20893</v>
      </c>
      <c r="W27" s="759">
        <v>1</v>
      </c>
      <c r="X27" s="664">
        <v>1</v>
      </c>
      <c r="Y27" s="717" t="s">
        <v>1016</v>
      </c>
      <c r="AA27" s="760">
        <v>5000</v>
      </c>
      <c r="AB27" s="720"/>
      <c r="AC27" s="719"/>
      <c r="AD27" s="719"/>
      <c r="AE27" s="719"/>
      <c r="AF27" s="719"/>
      <c r="AG27" s="719"/>
      <c r="AH27" s="719"/>
      <c r="AI27" s="719"/>
      <c r="AJ27" s="719"/>
      <c r="AK27" s="719"/>
      <c r="AL27" s="719"/>
      <c r="AM27" s="658"/>
      <c r="AN27" s="721">
        <v>45485</v>
      </c>
      <c r="AO27" s="722">
        <v>5563</v>
      </c>
      <c r="AP27" s="149">
        <v>6145</v>
      </c>
      <c r="AQ27" s="658"/>
      <c r="AR27" s="721"/>
      <c r="AS27" s="723"/>
      <c r="AU27" s="658"/>
      <c r="AV27" s="721"/>
      <c r="AW27" s="723"/>
      <c r="AY27" s="658"/>
    </row>
    <row r="28" spans="1:52" ht="23.7" customHeight="1" x14ac:dyDescent="0.3">
      <c r="D28" s="751"/>
      <c r="E28" s="751"/>
      <c r="F28" s="751"/>
      <c r="G28" s="751"/>
      <c r="H28" s="751"/>
      <c r="I28" s="751"/>
      <c r="J28" s="751"/>
      <c r="L28" s="692"/>
      <c r="M28" s="719"/>
      <c r="P28" s="713"/>
      <c r="Q28" s="658"/>
      <c r="R28" s="712">
        <v>23</v>
      </c>
      <c r="S28" s="713">
        <v>45483</v>
      </c>
      <c r="T28" s="714">
        <v>20906</v>
      </c>
      <c r="V28" s="728"/>
      <c r="W28" s="716">
        <v>1</v>
      </c>
      <c r="X28" s="664">
        <v>1</v>
      </c>
      <c r="Y28" s="717" t="s">
        <v>1030</v>
      </c>
      <c r="Z28" s="664"/>
      <c r="AA28" s="760">
        <v>4001.3</v>
      </c>
      <c r="AB28" s="720"/>
      <c r="AC28" s="719"/>
      <c r="AD28" s="719"/>
      <c r="AE28" s="719"/>
      <c r="AF28" s="719"/>
      <c r="AG28" s="719"/>
      <c r="AH28" s="719"/>
      <c r="AI28" s="719"/>
      <c r="AJ28" s="719"/>
      <c r="AK28" s="719"/>
      <c r="AL28" s="719"/>
      <c r="AM28" s="658"/>
      <c r="AN28" s="721"/>
      <c r="AO28" s="722"/>
      <c r="AQ28" s="658"/>
      <c r="AR28" s="721"/>
      <c r="AS28" s="723"/>
      <c r="AU28" s="658"/>
      <c r="AV28" s="721"/>
      <c r="AW28" s="723"/>
      <c r="AY28" s="658"/>
    </row>
    <row r="29" spans="1:52" ht="23.7" customHeight="1" x14ac:dyDescent="0.3">
      <c r="D29" s="751"/>
      <c r="E29" s="751"/>
      <c r="F29" s="751"/>
      <c r="G29" s="751"/>
      <c r="H29" s="751"/>
      <c r="I29" s="751"/>
      <c r="J29" s="751"/>
      <c r="L29" s="692"/>
      <c r="M29" s="719"/>
      <c r="Q29" s="658"/>
      <c r="R29" s="712">
        <v>24</v>
      </c>
      <c r="S29" s="713">
        <v>45447</v>
      </c>
      <c r="T29" s="714">
        <v>20830</v>
      </c>
      <c r="W29" s="716">
        <v>1</v>
      </c>
      <c r="Y29" s="732" t="s">
        <v>219</v>
      </c>
      <c r="Z29" s="733" t="s">
        <v>671</v>
      </c>
      <c r="AA29" s="719">
        <v>10000</v>
      </c>
      <c r="AB29" s="720"/>
      <c r="AC29" s="719"/>
      <c r="AD29" s="719"/>
      <c r="AE29" s="719"/>
      <c r="AF29" s="719"/>
      <c r="AG29" s="719"/>
      <c r="AH29" s="719"/>
      <c r="AI29" s="719"/>
      <c r="AJ29" s="719"/>
      <c r="AK29" s="719"/>
      <c r="AL29" s="719"/>
      <c r="AM29" s="658"/>
      <c r="AN29" s="721">
        <v>45478</v>
      </c>
      <c r="AO29" s="722">
        <v>5545</v>
      </c>
      <c r="AP29" s="149">
        <v>6145</v>
      </c>
      <c r="AQ29" s="658"/>
      <c r="AR29" s="721"/>
      <c r="AS29" s="723"/>
      <c r="AU29" s="658"/>
      <c r="AV29" s="721"/>
      <c r="AW29" s="723"/>
      <c r="AY29" s="658"/>
    </row>
    <row r="30" spans="1:52" ht="23.7" customHeight="1" x14ac:dyDescent="0.3">
      <c r="D30" s="751"/>
      <c r="E30" s="751"/>
      <c r="F30" s="751"/>
      <c r="G30" s="751"/>
      <c r="H30" s="751"/>
      <c r="I30" s="751"/>
      <c r="J30" s="751"/>
      <c r="L30" s="692"/>
      <c r="M30" s="719"/>
      <c r="Q30" s="658"/>
      <c r="R30" s="712">
        <v>25</v>
      </c>
      <c r="S30" s="713">
        <v>45468</v>
      </c>
      <c r="T30" s="714">
        <v>20864</v>
      </c>
      <c r="V30" s="728"/>
      <c r="W30" s="716">
        <v>1</v>
      </c>
      <c r="Y30" s="150" t="s">
        <v>218</v>
      </c>
      <c r="AA30" s="719">
        <v>32923.94</v>
      </c>
      <c r="AB30" s="720"/>
      <c r="AC30" s="719"/>
      <c r="AD30" s="719"/>
      <c r="AE30" s="719"/>
      <c r="AF30" s="719"/>
      <c r="AG30" s="719"/>
      <c r="AH30" s="719"/>
      <c r="AI30" s="719"/>
      <c r="AJ30" s="719"/>
      <c r="AK30" s="719"/>
      <c r="AL30" s="719"/>
      <c r="AM30" s="658"/>
      <c r="AN30" s="721">
        <v>45468</v>
      </c>
      <c r="AO30" s="722">
        <v>5507</v>
      </c>
      <c r="AP30" s="149">
        <v>6145</v>
      </c>
      <c r="AQ30" s="658"/>
      <c r="AR30" s="721"/>
      <c r="AS30" s="723"/>
      <c r="AU30" s="658"/>
      <c r="AV30" s="721"/>
      <c r="AW30" s="723"/>
      <c r="AY30" s="658"/>
    </row>
    <row r="31" spans="1:52" ht="23.7" customHeight="1" x14ac:dyDescent="0.3">
      <c r="D31" s="751"/>
      <c r="E31" s="751"/>
      <c r="F31" s="751"/>
      <c r="G31" s="751"/>
      <c r="H31" s="751"/>
      <c r="I31" s="751"/>
      <c r="J31" s="751"/>
      <c r="L31" s="692"/>
      <c r="M31" s="719"/>
      <c r="Q31" s="658"/>
      <c r="R31" s="712">
        <v>26</v>
      </c>
      <c r="S31" s="713">
        <v>45432</v>
      </c>
      <c r="T31" s="714">
        <v>20778</v>
      </c>
      <c r="W31" s="716">
        <v>1</v>
      </c>
      <c r="X31" s="664">
        <v>1</v>
      </c>
      <c r="Y31" s="717" t="s">
        <v>644</v>
      </c>
      <c r="Z31" s="718" t="s">
        <v>646</v>
      </c>
      <c r="AA31" s="719">
        <v>9001.2999999999993</v>
      </c>
      <c r="AB31" s="720"/>
      <c r="AC31" s="719">
        <v>2500</v>
      </c>
      <c r="AD31" s="719"/>
      <c r="AE31" s="719"/>
      <c r="AF31" s="719"/>
      <c r="AG31" s="719"/>
      <c r="AH31" s="719"/>
      <c r="AI31" s="719"/>
      <c r="AJ31" s="719"/>
      <c r="AK31" s="719"/>
      <c r="AL31" s="719"/>
      <c r="AM31" s="658"/>
      <c r="AN31" s="721">
        <v>45474</v>
      </c>
      <c r="AO31" s="722">
        <v>5528</v>
      </c>
      <c r="AP31" s="149">
        <f>6145-138.68+138.38</f>
        <v>6144.7</v>
      </c>
      <c r="AQ31" s="658"/>
      <c r="AR31" s="721">
        <v>45432</v>
      </c>
      <c r="AS31" s="723">
        <v>5470</v>
      </c>
      <c r="AT31" s="149">
        <f>340+340+390+25</f>
        <v>1095</v>
      </c>
      <c r="AU31" s="658"/>
      <c r="AV31" s="721"/>
      <c r="AW31" s="723"/>
      <c r="AY31" s="658"/>
    </row>
    <row r="32" spans="1:52" ht="23.7" customHeight="1" x14ac:dyDescent="0.3">
      <c r="D32" s="150"/>
      <c r="I32" s="150"/>
      <c r="L32" s="692"/>
      <c r="M32" s="755"/>
      <c r="Q32" s="658"/>
      <c r="R32" s="712">
        <v>27</v>
      </c>
      <c r="S32" s="713">
        <v>45469</v>
      </c>
      <c r="T32" s="714">
        <v>20873</v>
      </c>
      <c r="V32" s="728"/>
      <c r="W32" s="716">
        <v>1</v>
      </c>
      <c r="X32" s="664">
        <v>1</v>
      </c>
      <c r="Y32" s="731" t="s">
        <v>1078</v>
      </c>
      <c r="Z32" s="664"/>
      <c r="AA32" s="719">
        <v>15000</v>
      </c>
      <c r="AB32" s="720"/>
      <c r="AC32" s="719">
        <v>2500</v>
      </c>
      <c r="AD32" s="719">
        <v>2500</v>
      </c>
      <c r="AE32" s="719"/>
      <c r="AF32" s="719"/>
      <c r="AG32" s="719"/>
      <c r="AH32" s="719"/>
      <c r="AI32" s="719"/>
      <c r="AJ32" s="719"/>
      <c r="AK32" s="719"/>
      <c r="AL32" s="719"/>
      <c r="AM32" s="658"/>
      <c r="AN32" s="721">
        <v>45469</v>
      </c>
      <c r="AO32" s="722">
        <v>5515</v>
      </c>
      <c r="AP32" s="149">
        <v>6145</v>
      </c>
      <c r="AQ32" s="658"/>
      <c r="AR32" s="721">
        <v>45496</v>
      </c>
      <c r="AS32" s="723">
        <v>5602</v>
      </c>
      <c r="AT32" s="149">
        <f>1170+1180</f>
        <v>2350</v>
      </c>
      <c r="AU32" s="658"/>
      <c r="AV32" s="721">
        <v>45496</v>
      </c>
      <c r="AW32" s="723">
        <v>5602</v>
      </c>
      <c r="AX32" s="149">
        <v>350</v>
      </c>
      <c r="AY32" s="658"/>
    </row>
    <row r="33" spans="1:52" ht="23.7" customHeight="1" x14ac:dyDescent="0.3">
      <c r="D33" s="150"/>
      <c r="I33" s="150"/>
      <c r="L33" s="692"/>
      <c r="M33" s="150"/>
      <c r="Q33" s="658"/>
      <c r="R33" s="712">
        <v>28</v>
      </c>
      <c r="S33" s="713">
        <v>45474</v>
      </c>
      <c r="T33" s="714">
        <v>20879</v>
      </c>
      <c r="W33" s="716">
        <v>1</v>
      </c>
      <c r="Y33" s="150" t="s">
        <v>234</v>
      </c>
      <c r="Z33" s="757"/>
      <c r="AA33" s="719">
        <f>5000+4001.3</f>
        <v>9001.2999999999993</v>
      </c>
      <c r="AB33" s="720"/>
      <c r="AC33" s="719"/>
      <c r="AD33" s="719"/>
      <c r="AE33" s="719"/>
      <c r="AF33" s="719"/>
      <c r="AG33" s="719"/>
      <c r="AH33" s="719"/>
      <c r="AI33" s="719"/>
      <c r="AJ33" s="719"/>
      <c r="AK33" s="719"/>
      <c r="AL33" s="719"/>
      <c r="AM33" s="658"/>
      <c r="AN33" s="721">
        <v>45474</v>
      </c>
      <c r="AO33" s="722">
        <v>5531</v>
      </c>
      <c r="AP33" s="149">
        <v>6145</v>
      </c>
      <c r="AQ33" s="658"/>
      <c r="AR33" s="721"/>
      <c r="AS33" s="723"/>
      <c r="AU33" s="658"/>
      <c r="AV33" s="721"/>
      <c r="AW33" s="723"/>
      <c r="AY33" s="658"/>
    </row>
    <row r="34" spans="1:52" ht="23.7" customHeight="1" x14ac:dyDescent="0.3">
      <c r="D34" s="150"/>
      <c r="I34" s="150"/>
      <c r="L34" s="692"/>
      <c r="M34" s="150"/>
      <c r="Q34" s="658"/>
      <c r="R34" s="712">
        <v>29</v>
      </c>
      <c r="S34" s="713">
        <v>45471</v>
      </c>
      <c r="T34" s="714">
        <v>20877</v>
      </c>
      <c r="V34" s="756"/>
      <c r="W34" s="716">
        <v>1</v>
      </c>
      <c r="X34" s="664">
        <v>1</v>
      </c>
      <c r="Y34" s="717" t="s">
        <v>1088</v>
      </c>
      <c r="Z34" s="664"/>
      <c r="AA34" s="719">
        <v>10000</v>
      </c>
      <c r="AB34" s="720"/>
      <c r="AC34" s="719"/>
      <c r="AD34" s="719"/>
      <c r="AE34" s="719"/>
      <c r="AF34" s="719"/>
      <c r="AG34" s="719"/>
      <c r="AH34" s="719"/>
      <c r="AI34" s="719"/>
      <c r="AJ34" s="719"/>
      <c r="AK34" s="719"/>
      <c r="AL34" s="719"/>
      <c r="AM34" s="658"/>
      <c r="AN34" s="721">
        <v>45471</v>
      </c>
      <c r="AO34" s="722">
        <v>5522</v>
      </c>
      <c r="AP34" s="149">
        <v>6145</v>
      </c>
      <c r="AQ34" s="658"/>
      <c r="AR34" s="721"/>
      <c r="AS34" s="723"/>
      <c r="AU34" s="658"/>
      <c r="AV34" s="721">
        <v>45471</v>
      </c>
      <c r="AW34" s="723">
        <v>5525</v>
      </c>
      <c r="AX34" s="149">
        <f>335+370</f>
        <v>705</v>
      </c>
      <c r="AY34" s="658"/>
    </row>
    <row r="35" spans="1:52" ht="23.7" customHeight="1" x14ac:dyDescent="0.3">
      <c r="D35" s="150"/>
      <c r="I35" s="150"/>
      <c r="L35" s="314"/>
      <c r="M35" s="150"/>
      <c r="Q35" s="658"/>
      <c r="R35" s="712">
        <v>30</v>
      </c>
      <c r="S35" s="713"/>
      <c r="T35" s="714"/>
      <c r="V35" s="728"/>
      <c r="W35" s="716">
        <v>1</v>
      </c>
      <c r="Y35" s="150" t="s">
        <v>27</v>
      </c>
      <c r="AA35" s="719"/>
      <c r="AB35" s="720"/>
      <c r="AC35" s="719"/>
      <c r="AD35" s="719"/>
      <c r="AE35" s="719"/>
      <c r="AF35" s="719"/>
      <c r="AG35" s="719"/>
      <c r="AH35" s="719"/>
      <c r="AI35" s="719"/>
      <c r="AJ35" s="719"/>
      <c r="AK35" s="719"/>
      <c r="AL35" s="719"/>
      <c r="AM35" s="658"/>
      <c r="AN35" s="721">
        <v>45499</v>
      </c>
      <c r="AO35" s="722">
        <v>5610</v>
      </c>
      <c r="AP35" s="149">
        <v>6145</v>
      </c>
      <c r="AQ35" s="658"/>
      <c r="AR35" s="721"/>
      <c r="AS35" s="723"/>
      <c r="AU35" s="658"/>
      <c r="AV35" s="721"/>
      <c r="AW35" s="723"/>
      <c r="AY35" s="658"/>
    </row>
    <row r="36" spans="1:52" ht="23.7" customHeight="1" x14ac:dyDescent="0.3">
      <c r="D36" s="150"/>
      <c r="I36" s="150"/>
      <c r="L36" s="692"/>
      <c r="M36" s="150"/>
      <c r="Q36" s="658"/>
      <c r="R36" s="712">
        <v>31</v>
      </c>
      <c r="S36" s="713">
        <v>45470</v>
      </c>
      <c r="T36" s="714">
        <v>20875</v>
      </c>
      <c r="W36" s="716">
        <v>1</v>
      </c>
      <c r="Y36" s="150" t="s">
        <v>79</v>
      </c>
      <c r="AA36" s="719">
        <v>5000</v>
      </c>
      <c r="AB36" s="720"/>
      <c r="AC36" s="719">
        <v>3000</v>
      </c>
      <c r="AD36" s="719"/>
      <c r="AE36" s="719"/>
      <c r="AF36" s="719"/>
      <c r="AG36" s="719"/>
      <c r="AH36" s="719"/>
      <c r="AI36" s="719"/>
      <c r="AJ36" s="719"/>
      <c r="AK36" s="719"/>
      <c r="AL36" s="719"/>
      <c r="AM36" s="658"/>
      <c r="AN36" s="721">
        <v>45490</v>
      </c>
      <c r="AO36" s="722">
        <v>5578</v>
      </c>
      <c r="AP36" s="149">
        <v>6145</v>
      </c>
      <c r="AQ36" s="658"/>
      <c r="AR36" s="721">
        <v>45506</v>
      </c>
      <c r="AS36" s="723">
        <v>5629</v>
      </c>
      <c r="AT36" s="149">
        <v>2000</v>
      </c>
      <c r="AU36" s="658"/>
      <c r="AW36" s="723"/>
      <c r="AY36" s="658"/>
    </row>
    <row r="37" spans="1:52" ht="23.7" customHeight="1" x14ac:dyDescent="0.3">
      <c r="D37" s="150"/>
      <c r="I37" s="150"/>
      <c r="L37" s="692"/>
      <c r="M37" s="719"/>
      <c r="Q37" s="658"/>
      <c r="R37" s="712">
        <v>32</v>
      </c>
      <c r="S37" s="713">
        <v>45481</v>
      </c>
      <c r="T37" s="714">
        <v>20900</v>
      </c>
      <c r="V37" s="728"/>
      <c r="W37" s="716">
        <v>1</v>
      </c>
      <c r="Y37" s="762" t="s">
        <v>235</v>
      </c>
      <c r="AA37" s="719">
        <v>5000</v>
      </c>
      <c r="AB37" s="720"/>
      <c r="AC37" s="719">
        <v>3000</v>
      </c>
      <c r="AD37" s="719"/>
      <c r="AE37" s="719"/>
      <c r="AF37" s="719"/>
      <c r="AG37" s="719"/>
      <c r="AH37" s="719"/>
      <c r="AI37" s="719"/>
      <c r="AJ37" s="719"/>
      <c r="AK37" s="719"/>
      <c r="AL37" s="719"/>
      <c r="AM37" s="658"/>
      <c r="AN37" s="721">
        <v>45474</v>
      </c>
      <c r="AO37" s="722">
        <v>5530</v>
      </c>
      <c r="AP37" s="149">
        <v>6145</v>
      </c>
      <c r="AQ37" s="658"/>
      <c r="AR37" s="721"/>
      <c r="AS37" s="723"/>
      <c r="AU37" s="658"/>
      <c r="AV37" s="721"/>
      <c r="AW37" s="723"/>
      <c r="AY37" s="658"/>
      <c r="AZ37" s="750">
        <f>AX37+AT37</f>
        <v>0</v>
      </c>
    </row>
    <row r="38" spans="1:52" ht="23.7" customHeight="1" x14ac:dyDescent="0.3">
      <c r="D38" s="150"/>
      <c r="I38" s="150"/>
      <c r="L38" s="692"/>
      <c r="M38" s="719"/>
      <c r="Q38" s="658"/>
      <c r="R38" s="712">
        <v>33</v>
      </c>
      <c r="S38" s="713">
        <v>45476</v>
      </c>
      <c r="T38" s="714">
        <v>20885</v>
      </c>
      <c r="W38" s="716">
        <v>2</v>
      </c>
      <c r="Y38" s="150" t="s">
        <v>80</v>
      </c>
      <c r="Z38" s="664"/>
      <c r="AA38" s="719">
        <v>32923.94</v>
      </c>
      <c r="AB38" s="720"/>
      <c r="AC38" s="719"/>
      <c r="AD38" s="719"/>
      <c r="AE38" s="719"/>
      <c r="AF38" s="719"/>
      <c r="AG38" s="719"/>
      <c r="AH38" s="719"/>
      <c r="AI38" s="719"/>
      <c r="AJ38" s="719"/>
      <c r="AK38" s="719"/>
      <c r="AL38" s="719"/>
      <c r="AM38" s="658"/>
      <c r="AN38" s="721">
        <v>45476</v>
      </c>
      <c r="AO38" s="722">
        <v>5535</v>
      </c>
      <c r="AP38" s="149">
        <v>5774</v>
      </c>
      <c r="AQ38" s="658"/>
      <c r="AR38" s="721">
        <v>45434</v>
      </c>
      <c r="AS38" s="723">
        <v>5473</v>
      </c>
      <c r="AT38" s="149">
        <v>580</v>
      </c>
      <c r="AU38" s="658"/>
      <c r="AV38" s="721">
        <v>45434</v>
      </c>
      <c r="AW38" s="723">
        <v>5473</v>
      </c>
      <c r="AX38" s="149">
        <f>325+350+335</f>
        <v>1010</v>
      </c>
      <c r="AY38" s="658"/>
    </row>
    <row r="39" spans="1:52" ht="23.7" customHeight="1" x14ac:dyDescent="0.3">
      <c r="D39" s="150"/>
      <c r="I39" s="150"/>
      <c r="L39" s="692"/>
      <c r="M39" s="719"/>
      <c r="Q39" s="658"/>
      <c r="R39" s="712">
        <v>34</v>
      </c>
      <c r="S39" s="713">
        <v>45468</v>
      </c>
      <c r="T39" s="714">
        <v>20866</v>
      </c>
      <c r="W39" s="716">
        <v>2</v>
      </c>
      <c r="X39" s="664">
        <v>1</v>
      </c>
      <c r="Y39" s="717" t="s">
        <v>930</v>
      </c>
      <c r="Z39" s="664"/>
      <c r="AA39" s="719">
        <v>10000</v>
      </c>
      <c r="AB39" s="720"/>
      <c r="AC39" s="719"/>
      <c r="AD39" s="719"/>
      <c r="AE39" s="719"/>
      <c r="AF39" s="719"/>
      <c r="AG39" s="719"/>
      <c r="AH39" s="719"/>
      <c r="AI39" s="719"/>
      <c r="AJ39" s="719"/>
      <c r="AK39" s="719"/>
      <c r="AL39" s="719"/>
      <c r="AM39" s="658"/>
      <c r="AN39" s="721">
        <v>45468</v>
      </c>
      <c r="AO39" s="722">
        <v>5509</v>
      </c>
      <c r="AP39" s="149">
        <v>5774</v>
      </c>
      <c r="AQ39" s="658"/>
      <c r="AR39" s="721">
        <v>45496</v>
      </c>
      <c r="AS39" s="723">
        <v>5605</v>
      </c>
      <c r="AT39" s="149">
        <v>2350</v>
      </c>
      <c r="AU39" s="658"/>
      <c r="AV39" s="721">
        <v>45468</v>
      </c>
      <c r="AW39" s="723">
        <v>5509</v>
      </c>
      <c r="AX39" s="149">
        <f>335+355</f>
        <v>690</v>
      </c>
      <c r="AY39" s="658"/>
    </row>
    <row r="40" spans="1:52" ht="23.7" customHeight="1" x14ac:dyDescent="0.3">
      <c r="B40" s="88"/>
      <c r="L40" s="692"/>
      <c r="M40" s="719"/>
      <c r="Q40" s="658"/>
      <c r="R40" s="712">
        <v>35</v>
      </c>
      <c r="S40" s="713">
        <v>45499</v>
      </c>
      <c r="T40" s="714">
        <v>20935</v>
      </c>
      <c r="V40" s="728"/>
      <c r="W40" s="716">
        <v>2</v>
      </c>
      <c r="X40" s="664">
        <v>1</v>
      </c>
      <c r="Y40" s="717" t="s">
        <v>1073</v>
      </c>
      <c r="AA40" s="719">
        <v>31925.24</v>
      </c>
      <c r="AB40" s="720"/>
      <c r="AC40" s="719"/>
      <c r="AD40" s="719"/>
      <c r="AE40" s="719"/>
      <c r="AF40" s="719"/>
      <c r="AG40" s="719"/>
      <c r="AH40" s="719"/>
      <c r="AI40" s="719"/>
      <c r="AJ40" s="719"/>
      <c r="AK40" s="719"/>
      <c r="AL40" s="719"/>
      <c r="AM40" s="658"/>
      <c r="AN40" s="721">
        <v>45499</v>
      </c>
      <c r="AO40" s="722">
        <v>5616</v>
      </c>
      <c r="AP40" s="149">
        <v>5774</v>
      </c>
      <c r="AQ40" s="658"/>
      <c r="AR40" s="721"/>
      <c r="AS40" s="723"/>
      <c r="AU40" s="658"/>
      <c r="AV40" s="721"/>
      <c r="AW40" s="723"/>
      <c r="AY40" s="658"/>
    </row>
    <row r="41" spans="1:52" ht="23.7" customHeight="1" x14ac:dyDescent="0.3">
      <c r="A41" s="150"/>
      <c r="B41" s="88"/>
      <c r="L41" s="692"/>
      <c r="M41" s="719"/>
      <c r="Q41" s="658"/>
      <c r="R41" s="712">
        <v>36</v>
      </c>
      <c r="S41" s="713">
        <v>45499</v>
      </c>
      <c r="T41" s="714">
        <v>20934</v>
      </c>
      <c r="W41" s="716">
        <v>2</v>
      </c>
      <c r="Y41" s="150" t="s">
        <v>28</v>
      </c>
      <c r="AA41" s="719">
        <v>5000</v>
      </c>
      <c r="AB41" s="720"/>
      <c r="AC41" s="719"/>
      <c r="AD41" s="719"/>
      <c r="AE41" s="719"/>
      <c r="AF41" s="719"/>
      <c r="AG41" s="719"/>
      <c r="AH41" s="719"/>
      <c r="AI41" s="719"/>
      <c r="AJ41" s="719"/>
      <c r="AK41" s="719"/>
      <c r="AL41" s="719"/>
      <c r="AM41" s="658"/>
      <c r="AN41" s="721">
        <v>45499</v>
      </c>
      <c r="AO41" s="722">
        <v>5615</v>
      </c>
      <c r="AP41" s="149">
        <v>5775</v>
      </c>
      <c r="AQ41" s="658"/>
      <c r="AR41" s="721"/>
      <c r="AS41" s="723"/>
      <c r="AU41" s="658"/>
      <c r="AV41" s="721"/>
      <c r="AW41" s="723"/>
      <c r="AY41" s="658"/>
    </row>
    <row r="42" spans="1:52" ht="23.7" customHeight="1" x14ac:dyDescent="0.3">
      <c r="L42" s="692"/>
      <c r="M42" s="719"/>
      <c r="Q42" s="658"/>
      <c r="R42" s="712">
        <v>37</v>
      </c>
      <c r="S42" s="713">
        <v>45477</v>
      </c>
      <c r="T42" s="714">
        <v>20887</v>
      </c>
      <c r="V42" s="728"/>
      <c r="W42" s="759">
        <v>2</v>
      </c>
      <c r="X42" s="664">
        <v>1</v>
      </c>
      <c r="Y42" s="717" t="s">
        <v>995</v>
      </c>
      <c r="Z42" s="664"/>
      <c r="AA42" s="760">
        <v>5000</v>
      </c>
      <c r="AB42" s="720"/>
      <c r="AC42" s="719"/>
      <c r="AD42" s="719"/>
      <c r="AE42" s="719"/>
      <c r="AF42" s="719"/>
      <c r="AG42" s="719"/>
      <c r="AH42" s="719"/>
      <c r="AI42" s="719"/>
      <c r="AJ42" s="719"/>
      <c r="AK42" s="719"/>
      <c r="AL42" s="719"/>
      <c r="AM42" s="658"/>
      <c r="AN42" s="721">
        <v>45506</v>
      </c>
      <c r="AO42" s="722">
        <v>5631</v>
      </c>
      <c r="AP42" s="719">
        <v>5000</v>
      </c>
      <c r="AQ42" s="658"/>
      <c r="AR42" s="721"/>
      <c r="AS42" s="723"/>
      <c r="AT42" s="719"/>
      <c r="AU42" s="658"/>
      <c r="AV42" s="721"/>
      <c r="AW42" s="723"/>
      <c r="AX42" s="719"/>
      <c r="AY42" s="658"/>
    </row>
    <row r="43" spans="1:52" ht="23.7" customHeight="1" x14ac:dyDescent="0.3">
      <c r="L43" s="692"/>
      <c r="M43" s="719"/>
      <c r="Q43" s="658"/>
      <c r="R43" s="712">
        <v>38</v>
      </c>
      <c r="S43" s="713">
        <v>45467</v>
      </c>
      <c r="T43" s="714">
        <v>20862</v>
      </c>
      <c r="V43" s="728"/>
      <c r="W43" s="716">
        <v>2</v>
      </c>
      <c r="Y43" s="150" t="s">
        <v>222</v>
      </c>
      <c r="Z43" s="664"/>
      <c r="AA43" s="719">
        <v>32923.94</v>
      </c>
      <c r="AB43" s="720"/>
      <c r="AC43" s="719"/>
      <c r="AD43" s="719"/>
      <c r="AE43" s="719"/>
      <c r="AF43" s="719"/>
      <c r="AG43" s="719"/>
      <c r="AH43" s="719"/>
      <c r="AI43" s="719"/>
      <c r="AJ43" s="719"/>
      <c r="AK43" s="719"/>
      <c r="AL43" s="719"/>
      <c r="AM43" s="658"/>
      <c r="AN43" s="721">
        <v>45467</v>
      </c>
      <c r="AO43" s="722">
        <v>5505</v>
      </c>
      <c r="AP43" s="149">
        <f>4076.06+1697.94</f>
        <v>5774</v>
      </c>
      <c r="AQ43" s="658"/>
      <c r="AR43" s="721"/>
      <c r="AS43" s="723"/>
      <c r="AU43" s="658"/>
      <c r="AV43" s="721"/>
      <c r="AW43" s="723"/>
      <c r="AY43" s="658"/>
      <c r="AZ43" s="750"/>
    </row>
    <row r="44" spans="1:52" ht="23.7" customHeight="1" x14ac:dyDescent="0.3">
      <c r="L44" s="692"/>
      <c r="M44" s="719"/>
      <c r="N44" s="761"/>
      <c r="Q44" s="658"/>
      <c r="R44" s="712">
        <v>39</v>
      </c>
      <c r="S44" s="713">
        <v>45478</v>
      </c>
      <c r="T44" s="714">
        <v>20890</v>
      </c>
      <c r="W44" s="716">
        <v>2</v>
      </c>
      <c r="Y44" s="762" t="s">
        <v>30</v>
      </c>
      <c r="AA44" s="719">
        <v>5000</v>
      </c>
      <c r="AB44" s="720"/>
      <c r="AC44" s="719"/>
      <c r="AD44" s="719"/>
      <c r="AE44" s="719"/>
      <c r="AF44" s="719"/>
      <c r="AG44" s="719"/>
      <c r="AH44" s="719"/>
      <c r="AI44" s="719"/>
      <c r="AJ44" s="719"/>
      <c r="AK44" s="719"/>
      <c r="AL44" s="719"/>
      <c r="AM44" s="658"/>
      <c r="AN44" s="721">
        <v>45478</v>
      </c>
      <c r="AO44" s="722">
        <v>5542</v>
      </c>
      <c r="AP44" s="149">
        <v>5774</v>
      </c>
      <c r="AQ44" s="658"/>
      <c r="AR44" s="721"/>
      <c r="AS44" s="723"/>
      <c r="AU44" s="658"/>
      <c r="AV44" s="721"/>
      <c r="AW44" s="723"/>
      <c r="AY44" s="658"/>
    </row>
    <row r="45" spans="1:52" ht="23.7" customHeight="1" x14ac:dyDescent="0.3">
      <c r="L45" s="692"/>
      <c r="M45" s="719"/>
      <c r="Q45" s="658"/>
      <c r="R45" s="712">
        <v>40</v>
      </c>
      <c r="S45" s="713">
        <v>45432</v>
      </c>
      <c r="T45" s="714">
        <v>20778</v>
      </c>
      <c r="W45" s="716">
        <v>2</v>
      </c>
      <c r="Y45" s="150" t="s">
        <v>81</v>
      </c>
      <c r="Z45" s="718" t="s">
        <v>646</v>
      </c>
      <c r="AA45" s="719">
        <v>9001.2999999999993</v>
      </c>
      <c r="AB45" s="720"/>
      <c r="AC45" s="719">
        <v>2500</v>
      </c>
      <c r="AD45" s="719"/>
      <c r="AE45" s="719"/>
      <c r="AF45" s="719"/>
      <c r="AG45" s="719"/>
      <c r="AH45" s="719"/>
      <c r="AI45" s="719"/>
      <c r="AJ45" s="719"/>
      <c r="AK45" s="719"/>
      <c r="AL45" s="719"/>
      <c r="AM45" s="658"/>
      <c r="AN45" s="721">
        <v>45474</v>
      </c>
      <c r="AO45" s="722">
        <v>5528</v>
      </c>
      <c r="AP45" s="149">
        <v>5774</v>
      </c>
      <c r="AQ45" s="658"/>
      <c r="AR45" s="721"/>
      <c r="AS45" s="723"/>
      <c r="AU45" s="658"/>
      <c r="AV45" s="721"/>
      <c r="AW45" s="723"/>
      <c r="AY45" s="658"/>
    </row>
    <row r="46" spans="1:52" ht="23.7" customHeight="1" x14ac:dyDescent="0.3">
      <c r="A46" s="150"/>
      <c r="B46" s="88"/>
      <c r="L46" s="692"/>
      <c r="M46" s="719"/>
      <c r="Q46" s="658"/>
      <c r="R46" s="712">
        <v>41</v>
      </c>
      <c r="S46" s="713">
        <v>45489</v>
      </c>
      <c r="T46" s="714">
        <v>20916</v>
      </c>
      <c r="V46" s="728"/>
      <c r="W46" s="716">
        <v>2</v>
      </c>
      <c r="Y46" s="150" t="s">
        <v>228</v>
      </c>
      <c r="AA46" s="719">
        <v>5000</v>
      </c>
      <c r="AB46" s="720"/>
      <c r="AC46" s="719"/>
      <c r="AD46" s="719"/>
      <c r="AE46" s="719"/>
      <c r="AF46" s="719"/>
      <c r="AG46" s="719"/>
      <c r="AH46" s="719"/>
      <c r="AI46" s="719"/>
      <c r="AJ46" s="719"/>
      <c r="AK46" s="719"/>
      <c r="AL46" s="719"/>
      <c r="AM46" s="658"/>
      <c r="AN46" s="721">
        <v>45489</v>
      </c>
      <c r="AO46" s="714">
        <v>5573</v>
      </c>
      <c r="AP46" s="149">
        <v>5774</v>
      </c>
      <c r="AQ46" s="658"/>
      <c r="AR46" s="721"/>
      <c r="AS46" s="723"/>
      <c r="AU46" s="658"/>
      <c r="AV46" s="721"/>
      <c r="AW46" s="723"/>
      <c r="AY46" s="658"/>
    </row>
    <row r="47" spans="1:52" ht="23.7" customHeight="1" x14ac:dyDescent="0.3">
      <c r="L47" s="692"/>
      <c r="M47" s="150"/>
      <c r="Q47" s="658"/>
      <c r="R47" s="712">
        <v>42</v>
      </c>
      <c r="S47" s="713">
        <v>45481</v>
      </c>
      <c r="T47" s="714">
        <v>20898</v>
      </c>
      <c r="V47" s="728"/>
      <c r="W47" s="716">
        <v>2</v>
      </c>
      <c r="Y47" s="762" t="s">
        <v>112</v>
      </c>
      <c r="AA47" s="719">
        <v>5000</v>
      </c>
      <c r="AB47" s="720"/>
      <c r="AC47" s="719"/>
      <c r="AD47" s="719"/>
      <c r="AE47" s="719"/>
      <c r="AF47" s="719"/>
      <c r="AG47" s="719"/>
      <c r="AH47" s="719"/>
      <c r="AI47" s="719"/>
      <c r="AJ47" s="719"/>
      <c r="AK47" s="719"/>
      <c r="AL47" s="719"/>
      <c r="AM47" s="658"/>
      <c r="AN47" s="721">
        <v>45481</v>
      </c>
      <c r="AO47" s="722">
        <v>5553</v>
      </c>
      <c r="AP47" s="149">
        <v>5774</v>
      </c>
      <c r="AQ47" s="658"/>
      <c r="AR47" s="721"/>
      <c r="AS47" s="723"/>
      <c r="AU47" s="658"/>
      <c r="AV47" s="721">
        <v>45481</v>
      </c>
      <c r="AW47" s="723">
        <v>5554</v>
      </c>
      <c r="AX47" s="149">
        <v>370</v>
      </c>
      <c r="AY47" s="658"/>
    </row>
    <row r="48" spans="1:52" ht="23.7" customHeight="1" x14ac:dyDescent="0.3">
      <c r="L48" s="692"/>
      <c r="M48" s="719"/>
      <c r="Q48" s="658"/>
      <c r="R48" s="712">
        <v>43</v>
      </c>
      <c r="S48" s="713">
        <v>45481</v>
      </c>
      <c r="T48" s="714">
        <v>20894</v>
      </c>
      <c r="V48" s="728"/>
      <c r="W48" s="716">
        <v>2</v>
      </c>
      <c r="Y48" s="150" t="s">
        <v>85</v>
      </c>
      <c r="AA48" s="719">
        <v>10000</v>
      </c>
      <c r="AB48" s="720"/>
      <c r="AC48" s="719"/>
      <c r="AD48" s="719"/>
      <c r="AE48" s="719"/>
      <c r="AF48" s="719"/>
      <c r="AG48" s="719"/>
      <c r="AH48" s="719"/>
      <c r="AI48" s="719"/>
      <c r="AJ48" s="719"/>
      <c r="AK48" s="719"/>
      <c r="AL48" s="719"/>
      <c r="AM48" s="658"/>
      <c r="AN48" s="721"/>
      <c r="AO48" s="722"/>
      <c r="AQ48" s="658"/>
      <c r="AR48" s="721"/>
      <c r="AS48" s="723"/>
      <c r="AU48" s="658"/>
      <c r="AV48" s="721"/>
      <c r="AW48" s="723"/>
      <c r="AY48" s="658"/>
      <c r="AZ48" s="725"/>
    </row>
    <row r="49" spans="5:52" ht="23.7" customHeight="1" x14ac:dyDescent="0.3">
      <c r="L49" s="692"/>
      <c r="M49" s="719"/>
      <c r="Q49" s="658"/>
      <c r="R49" s="712">
        <v>44</v>
      </c>
      <c r="S49" s="713">
        <v>45470</v>
      </c>
      <c r="T49" s="714">
        <v>20874</v>
      </c>
      <c r="V49" s="728"/>
      <c r="W49" s="716">
        <v>2</v>
      </c>
      <c r="Y49" s="150" t="s">
        <v>31</v>
      </c>
      <c r="AA49" s="719">
        <v>32923.94</v>
      </c>
      <c r="AB49" s="720"/>
      <c r="AC49" s="719"/>
      <c r="AD49" s="719"/>
      <c r="AE49" s="719"/>
      <c r="AF49" s="719"/>
      <c r="AG49" s="719"/>
      <c r="AH49" s="719"/>
      <c r="AI49" s="719"/>
      <c r="AJ49" s="719"/>
      <c r="AK49" s="719"/>
      <c r="AL49" s="719"/>
      <c r="AM49" s="658"/>
      <c r="AN49" s="721">
        <v>45478</v>
      </c>
      <c r="AO49" s="722">
        <v>5540</v>
      </c>
      <c r="AP49" s="149">
        <v>5774</v>
      </c>
      <c r="AQ49" s="658"/>
      <c r="AR49" s="721"/>
      <c r="AS49" s="723"/>
      <c r="AU49" s="658"/>
      <c r="AV49" s="721"/>
      <c r="AW49" s="723"/>
      <c r="AY49" s="658"/>
    </row>
    <row r="50" spans="5:52" ht="23.7" customHeight="1" x14ac:dyDescent="0.3">
      <c r="L50" s="692"/>
      <c r="M50" s="719"/>
      <c r="Q50" s="658"/>
      <c r="R50" s="712">
        <v>45</v>
      </c>
      <c r="S50" s="713">
        <v>45477</v>
      </c>
      <c r="T50" s="714">
        <v>20886</v>
      </c>
      <c r="W50" s="759">
        <v>3</v>
      </c>
      <c r="X50" s="664">
        <v>1</v>
      </c>
      <c r="Y50" s="717" t="s">
        <v>996</v>
      </c>
      <c r="AA50" s="760">
        <v>32923.94</v>
      </c>
      <c r="AB50" s="720"/>
      <c r="AC50" s="719"/>
      <c r="AD50" s="719"/>
      <c r="AE50" s="719"/>
      <c r="AF50" s="719"/>
      <c r="AG50" s="719"/>
      <c r="AH50" s="719"/>
      <c r="AI50" s="719"/>
      <c r="AJ50" s="719"/>
      <c r="AK50" s="719"/>
      <c r="AL50" s="719"/>
      <c r="AM50" s="658"/>
      <c r="AN50" s="721">
        <v>45477</v>
      </c>
      <c r="AO50" s="722">
        <v>5536</v>
      </c>
      <c r="AP50" s="149">
        <v>6474</v>
      </c>
      <c r="AQ50" s="658"/>
      <c r="AR50" s="721"/>
      <c r="AS50" s="723"/>
      <c r="AU50" s="658"/>
      <c r="AV50" s="721">
        <v>45478</v>
      </c>
      <c r="AW50" s="723">
        <v>5543</v>
      </c>
      <c r="AX50" s="149">
        <f>350+370</f>
        <v>720</v>
      </c>
      <c r="AY50" s="658"/>
    </row>
    <row r="51" spans="5:52" ht="23.7" customHeight="1" x14ac:dyDescent="0.3">
      <c r="M51" s="719"/>
      <c r="Q51" s="658"/>
      <c r="R51" s="712">
        <v>46</v>
      </c>
      <c r="S51" s="713">
        <v>45499</v>
      </c>
      <c r="T51" s="714">
        <v>20936</v>
      </c>
      <c r="V51" s="728"/>
      <c r="W51" s="716">
        <v>3</v>
      </c>
      <c r="X51" s="664">
        <v>1</v>
      </c>
      <c r="Y51" s="717" t="s">
        <v>1091</v>
      </c>
      <c r="Z51" s="664"/>
      <c r="AA51" s="719">
        <f>31925.24-500</f>
        <v>31425.24</v>
      </c>
      <c r="AB51" s="720"/>
      <c r="AC51" s="719"/>
      <c r="AD51" s="719"/>
      <c r="AE51" s="719"/>
      <c r="AF51" s="719"/>
      <c r="AG51" s="719"/>
      <c r="AH51" s="719"/>
      <c r="AI51" s="719"/>
      <c r="AJ51" s="719"/>
      <c r="AK51" s="719"/>
      <c r="AL51" s="719"/>
      <c r="AM51" s="658"/>
      <c r="AN51" s="721">
        <v>45499</v>
      </c>
      <c r="AO51" s="722">
        <v>5617</v>
      </c>
      <c r="AP51" s="149">
        <v>6474</v>
      </c>
      <c r="AQ51" s="658"/>
      <c r="AR51" s="721"/>
      <c r="AS51" s="723"/>
      <c r="AU51" s="658"/>
      <c r="AV51" s="721"/>
      <c r="AW51" s="723"/>
      <c r="AY51" s="658"/>
    </row>
    <row r="52" spans="5:52" ht="23.7" customHeight="1" x14ac:dyDescent="0.3">
      <c r="Q52" s="658"/>
      <c r="R52" s="712">
        <v>47</v>
      </c>
      <c r="S52" s="713">
        <v>45475</v>
      </c>
      <c r="T52" s="714">
        <v>20883</v>
      </c>
      <c r="W52" s="716">
        <v>3</v>
      </c>
      <c r="Y52" s="150" t="s">
        <v>115</v>
      </c>
      <c r="AA52" s="758">
        <v>5000</v>
      </c>
      <c r="AB52" s="720"/>
      <c r="AC52" s="719"/>
      <c r="AD52" s="719"/>
      <c r="AE52" s="719"/>
      <c r="AF52" s="719"/>
      <c r="AG52" s="719"/>
      <c r="AH52" s="719"/>
      <c r="AI52" s="719"/>
      <c r="AJ52" s="719"/>
      <c r="AK52" s="719"/>
      <c r="AL52" s="719"/>
      <c r="AM52" s="658"/>
      <c r="AN52" s="721">
        <v>45475</v>
      </c>
      <c r="AO52" s="722">
        <v>5533</v>
      </c>
      <c r="AP52" s="149">
        <v>6474</v>
      </c>
      <c r="AQ52" s="658"/>
      <c r="AR52" s="721"/>
      <c r="AS52" s="723"/>
      <c r="AU52" s="658"/>
      <c r="AV52" s="721"/>
      <c r="AW52" s="723"/>
      <c r="AY52" s="658"/>
    </row>
    <row r="53" spans="5:52" ht="23.7" customHeight="1" x14ac:dyDescent="0.3">
      <c r="Q53" s="658"/>
      <c r="R53" s="712">
        <v>48</v>
      </c>
      <c r="S53" s="713">
        <v>45469</v>
      </c>
      <c r="T53" s="714">
        <v>20871</v>
      </c>
      <c r="U53" s="753"/>
      <c r="V53" s="753"/>
      <c r="W53" s="716">
        <v>3</v>
      </c>
      <c r="Y53" s="150" t="s">
        <v>116</v>
      </c>
      <c r="AA53" s="719">
        <v>5000</v>
      </c>
      <c r="AB53" s="720"/>
      <c r="AC53" s="754"/>
      <c r="AD53" s="719"/>
      <c r="AE53" s="719"/>
      <c r="AF53" s="719"/>
      <c r="AG53" s="719"/>
      <c r="AH53" s="719"/>
      <c r="AI53" s="719"/>
      <c r="AJ53" s="719"/>
      <c r="AK53" s="719"/>
      <c r="AL53" s="719"/>
      <c r="AM53" s="658"/>
      <c r="AN53" s="721">
        <v>45499</v>
      </c>
      <c r="AO53" s="722">
        <v>5614</v>
      </c>
      <c r="AP53" s="149">
        <v>6474</v>
      </c>
      <c r="AQ53" s="658"/>
      <c r="AR53" s="721"/>
      <c r="AS53" s="723"/>
      <c r="AU53" s="658"/>
      <c r="AV53" s="721"/>
      <c r="AW53" s="723"/>
      <c r="AY53" s="658"/>
    </row>
    <row r="54" spans="5:52" ht="23.7" customHeight="1" x14ac:dyDescent="0.3">
      <c r="Q54" s="658"/>
      <c r="R54" s="712">
        <v>49</v>
      </c>
      <c r="S54" s="713">
        <v>45496</v>
      </c>
      <c r="T54" s="714">
        <v>20929</v>
      </c>
      <c r="W54" s="716">
        <v>3</v>
      </c>
      <c r="Y54" s="150" t="s">
        <v>32</v>
      </c>
      <c r="AA54" s="719">
        <v>5000</v>
      </c>
      <c r="AB54" s="720"/>
      <c r="AC54" s="777"/>
      <c r="AD54" s="778"/>
      <c r="AE54" s="778"/>
      <c r="AF54" s="778"/>
      <c r="AG54" s="778"/>
      <c r="AH54" s="778"/>
      <c r="AI54" s="778"/>
      <c r="AJ54" s="778"/>
      <c r="AK54" s="778"/>
      <c r="AL54" s="778"/>
      <c r="AM54" s="779"/>
      <c r="AN54" s="721">
        <v>45496</v>
      </c>
      <c r="AO54" s="722">
        <v>5606</v>
      </c>
      <c r="AP54" s="149">
        <v>6474</v>
      </c>
      <c r="AQ54" s="658"/>
      <c r="AR54" s="721"/>
      <c r="AS54" s="723"/>
      <c r="AU54" s="658"/>
      <c r="AV54" s="721"/>
      <c r="AW54" s="723"/>
      <c r="AY54" s="658"/>
    </row>
    <row r="55" spans="5:52" ht="23.7" customHeight="1" x14ac:dyDescent="0.3">
      <c r="E55" s="765"/>
      <c r="F55" s="765"/>
      <c r="G55" s="765"/>
      <c r="H55" s="765"/>
      <c r="I55" s="766"/>
      <c r="J55" s="765"/>
      <c r="K55" s="766"/>
      <c r="Q55" s="658"/>
      <c r="R55" s="712">
        <v>50</v>
      </c>
      <c r="S55" s="713">
        <v>45450</v>
      </c>
      <c r="T55" s="735">
        <v>20838</v>
      </c>
      <c r="U55" s="736"/>
      <c r="V55" s="741"/>
      <c r="W55" s="716">
        <v>3</v>
      </c>
      <c r="X55" s="88"/>
      <c r="Y55" s="732" t="s">
        <v>247</v>
      </c>
      <c r="Z55" s="733" t="s">
        <v>673</v>
      </c>
      <c r="AA55" s="719">
        <v>10000</v>
      </c>
      <c r="AB55" s="737"/>
      <c r="AC55" s="719"/>
      <c r="AD55" s="719"/>
      <c r="AE55" s="719"/>
      <c r="AF55" s="719"/>
      <c r="AG55" s="719"/>
      <c r="AH55" s="719"/>
      <c r="AI55" s="719"/>
      <c r="AJ55" s="719"/>
      <c r="AK55" s="719"/>
      <c r="AL55" s="719"/>
      <c r="AM55" s="658"/>
      <c r="AN55" s="738">
        <v>45485</v>
      </c>
      <c r="AO55" s="722">
        <v>5564</v>
      </c>
      <c r="AP55" s="149">
        <v>6474</v>
      </c>
      <c r="AQ55" s="658"/>
      <c r="AR55" s="738"/>
      <c r="AS55" s="739"/>
      <c r="AU55" s="658"/>
      <c r="AV55" s="738"/>
      <c r="AW55" s="739"/>
      <c r="AY55" s="658"/>
    </row>
    <row r="56" spans="5:52" ht="23.7" customHeight="1" x14ac:dyDescent="0.3">
      <c r="E56" s="765"/>
      <c r="F56" s="765"/>
      <c r="G56" s="765"/>
      <c r="H56" s="765"/>
      <c r="I56" s="766"/>
      <c r="J56" s="765"/>
      <c r="K56" s="766"/>
      <c r="L56" s="767"/>
      <c r="Q56" s="658"/>
      <c r="R56" s="712">
        <v>51</v>
      </c>
      <c r="S56" s="713">
        <v>45441</v>
      </c>
      <c r="T56" s="714">
        <v>2817</v>
      </c>
      <c r="V56" s="728"/>
      <c r="W56" s="716">
        <v>3</v>
      </c>
      <c r="Y56" s="150" t="s">
        <v>117</v>
      </c>
      <c r="Z56" s="88" t="s">
        <v>668</v>
      </c>
      <c r="AA56" s="719">
        <v>10000</v>
      </c>
      <c r="AB56" s="720"/>
      <c r="AC56" s="719"/>
      <c r="AD56" s="719"/>
      <c r="AE56" s="719"/>
      <c r="AF56" s="719"/>
      <c r="AG56" s="719"/>
      <c r="AH56" s="719"/>
      <c r="AI56" s="719"/>
      <c r="AJ56" s="719"/>
      <c r="AK56" s="719"/>
      <c r="AL56" s="719"/>
      <c r="AM56" s="658"/>
      <c r="AN56" s="721">
        <v>45492</v>
      </c>
      <c r="AO56" s="722">
        <v>5588</v>
      </c>
      <c r="AP56" s="149">
        <v>6474</v>
      </c>
      <c r="AQ56" s="658"/>
      <c r="AR56" s="721">
        <v>45492</v>
      </c>
      <c r="AS56" s="723">
        <v>5592</v>
      </c>
      <c r="AT56" s="149">
        <v>1380</v>
      </c>
      <c r="AU56" s="658"/>
      <c r="AV56" s="721"/>
      <c r="AW56" s="723"/>
      <c r="AY56" s="658"/>
    </row>
    <row r="57" spans="5:52" ht="23.7" customHeight="1" x14ac:dyDescent="0.3">
      <c r="L57" s="767"/>
      <c r="Q57" s="658"/>
      <c r="R57" s="712">
        <v>52</v>
      </c>
      <c r="S57" s="713">
        <v>45490</v>
      </c>
      <c r="T57" s="714">
        <v>20920</v>
      </c>
      <c r="W57" s="716">
        <v>3</v>
      </c>
      <c r="Y57" s="768" t="s">
        <v>33</v>
      </c>
      <c r="AA57" s="719">
        <v>5000</v>
      </c>
      <c r="AB57" s="720"/>
      <c r="AC57" s="719"/>
      <c r="AD57" s="719"/>
      <c r="AE57" s="719"/>
      <c r="AF57" s="719"/>
      <c r="AG57" s="719"/>
      <c r="AH57" s="719"/>
      <c r="AI57" s="719"/>
      <c r="AJ57" s="719"/>
      <c r="AK57" s="719"/>
      <c r="AL57" s="719"/>
      <c r="AM57" s="658"/>
      <c r="AN57" s="721">
        <v>45490</v>
      </c>
      <c r="AO57" s="722">
        <v>5579</v>
      </c>
      <c r="AP57" s="149">
        <v>6474</v>
      </c>
      <c r="AQ57" s="658"/>
      <c r="AR57" s="721"/>
      <c r="AS57" s="723"/>
      <c r="AU57" s="658"/>
      <c r="AV57" s="721"/>
      <c r="AW57" s="723"/>
      <c r="AY57" s="658"/>
    </row>
    <row r="58" spans="5:52" ht="23.7" customHeight="1" x14ac:dyDescent="0.3">
      <c r="L58" s="767"/>
      <c r="Q58" s="658"/>
      <c r="R58" s="712">
        <v>53</v>
      </c>
      <c r="S58" s="713">
        <v>45499</v>
      </c>
      <c r="T58" s="714">
        <v>20937</v>
      </c>
      <c r="V58" s="728"/>
      <c r="W58" s="716">
        <v>3</v>
      </c>
      <c r="Y58" s="150" t="s">
        <v>372</v>
      </c>
      <c r="AA58" s="719">
        <v>9001.2999999999993</v>
      </c>
      <c r="AB58" s="720"/>
      <c r="AC58" s="719"/>
      <c r="AD58" s="719"/>
      <c r="AE58" s="719"/>
      <c r="AF58" s="719"/>
      <c r="AG58" s="719"/>
      <c r="AH58" s="719"/>
      <c r="AI58" s="719"/>
      <c r="AJ58" s="719"/>
      <c r="AK58" s="719"/>
      <c r="AL58" s="719"/>
      <c r="AM58" s="658"/>
      <c r="AN58" s="721">
        <v>45499</v>
      </c>
      <c r="AO58" s="722">
        <v>5619</v>
      </c>
      <c r="AP58" s="149">
        <v>6474</v>
      </c>
      <c r="AQ58" s="658"/>
      <c r="AR58" s="721"/>
      <c r="AS58" s="723"/>
      <c r="AU58" s="658"/>
      <c r="AV58" s="721"/>
      <c r="AW58" s="723"/>
      <c r="AY58" s="658"/>
    </row>
    <row r="59" spans="5:52" ht="23.7" customHeight="1" x14ac:dyDescent="0.3">
      <c r="L59" s="767"/>
      <c r="Q59" s="658"/>
      <c r="R59" s="712">
        <v>54</v>
      </c>
      <c r="S59" s="713">
        <v>45481</v>
      </c>
      <c r="T59" s="714">
        <v>20896</v>
      </c>
      <c r="W59" s="716">
        <v>4</v>
      </c>
      <c r="Y59" s="732" t="s">
        <v>35</v>
      </c>
      <c r="Z59" s="664"/>
      <c r="AA59" s="719">
        <v>5000</v>
      </c>
      <c r="AB59" s="720"/>
      <c r="AC59" s="719"/>
      <c r="AD59" s="719"/>
      <c r="AE59" s="719"/>
      <c r="AF59" s="719"/>
      <c r="AG59" s="719"/>
      <c r="AH59" s="719"/>
      <c r="AI59" s="719"/>
      <c r="AJ59" s="719"/>
      <c r="AK59" s="719"/>
      <c r="AL59" s="719"/>
      <c r="AM59" s="658"/>
      <c r="AN59" s="721">
        <v>45495</v>
      </c>
      <c r="AO59" s="722">
        <v>5595</v>
      </c>
      <c r="AP59" s="149">
        <v>7710</v>
      </c>
      <c r="AQ59" s="658"/>
      <c r="AR59" s="721"/>
      <c r="AS59" s="723"/>
      <c r="AU59" s="658"/>
      <c r="AV59" s="721"/>
      <c r="AW59" s="723"/>
      <c r="AY59" s="658"/>
      <c r="AZ59" s="725"/>
    </row>
    <row r="60" spans="5:52" ht="23.7" customHeight="1" x14ac:dyDescent="0.3">
      <c r="L60" s="767"/>
      <c r="Q60" s="658"/>
      <c r="R60" s="712">
        <v>55</v>
      </c>
      <c r="S60" s="713"/>
      <c r="T60" s="714"/>
      <c r="V60" s="728"/>
      <c r="W60" s="716">
        <v>4</v>
      </c>
      <c r="Y60" s="768" t="s">
        <v>36</v>
      </c>
      <c r="AA60" s="719"/>
      <c r="AB60" s="720"/>
      <c r="AC60" s="719"/>
      <c r="AD60" s="719"/>
      <c r="AE60" s="719"/>
      <c r="AF60" s="719"/>
      <c r="AG60" s="719"/>
      <c r="AH60" s="719"/>
      <c r="AI60" s="719"/>
      <c r="AJ60" s="719"/>
      <c r="AK60" s="719"/>
      <c r="AL60" s="719"/>
      <c r="AM60" s="658"/>
      <c r="AN60" s="721">
        <v>45503</v>
      </c>
      <c r="AO60" s="722">
        <v>5626</v>
      </c>
      <c r="AP60" s="149">
        <v>7710</v>
      </c>
      <c r="AQ60" s="658"/>
      <c r="AR60" s="721"/>
      <c r="AS60" s="723"/>
      <c r="AU60" s="658"/>
      <c r="AV60" s="721"/>
      <c r="AW60" s="723"/>
      <c r="AY60" s="658"/>
    </row>
    <row r="61" spans="5:52" ht="23.7" customHeight="1" x14ac:dyDescent="0.3">
      <c r="L61" s="767"/>
      <c r="Q61" s="658"/>
      <c r="R61" s="712">
        <v>56</v>
      </c>
      <c r="S61" s="713">
        <v>45481</v>
      </c>
      <c r="T61" s="714">
        <v>20895</v>
      </c>
      <c r="W61" s="716">
        <v>4</v>
      </c>
      <c r="Y61" s="150" t="s">
        <v>316</v>
      </c>
      <c r="AA61" s="719">
        <v>5000</v>
      </c>
      <c r="AB61" s="720"/>
      <c r="AC61" s="719"/>
      <c r="AD61" s="719"/>
      <c r="AE61" s="719"/>
      <c r="AF61" s="719"/>
      <c r="AG61" s="719"/>
      <c r="AH61" s="719"/>
      <c r="AI61" s="719"/>
      <c r="AJ61" s="719"/>
      <c r="AK61" s="719"/>
      <c r="AL61" s="719"/>
      <c r="AM61" s="658"/>
      <c r="AN61" s="721">
        <v>45481</v>
      </c>
      <c r="AO61" s="722">
        <v>5548</v>
      </c>
      <c r="AP61" s="149">
        <v>7710</v>
      </c>
      <c r="AQ61" s="658"/>
      <c r="AR61" s="721"/>
      <c r="AS61" s="723"/>
      <c r="AU61" s="658"/>
      <c r="AV61" s="721"/>
      <c r="AW61" s="723"/>
      <c r="AY61" s="658"/>
    </row>
    <row r="62" spans="5:52" ht="23.7" customHeight="1" x14ac:dyDescent="0.3">
      <c r="L62" s="767"/>
      <c r="Q62" s="658"/>
      <c r="R62" s="712">
        <v>57</v>
      </c>
      <c r="S62" s="713">
        <v>45474</v>
      </c>
      <c r="T62" s="714">
        <v>20882</v>
      </c>
      <c r="V62" s="728"/>
      <c r="W62" s="716">
        <v>4</v>
      </c>
      <c r="Y62" s="150" t="s">
        <v>37</v>
      </c>
      <c r="AA62" s="719">
        <v>33523.94</v>
      </c>
      <c r="AB62" s="720"/>
      <c r="AC62" s="719"/>
      <c r="AD62" s="719"/>
      <c r="AE62" s="719"/>
      <c r="AF62" s="719"/>
      <c r="AG62" s="719"/>
      <c r="AH62" s="719"/>
      <c r="AI62" s="719"/>
      <c r="AJ62" s="719"/>
      <c r="AK62" s="719"/>
      <c r="AL62" s="719"/>
      <c r="AM62" s="658"/>
      <c r="AN62" s="721">
        <v>45474</v>
      </c>
      <c r="AO62" s="722">
        <v>5531</v>
      </c>
      <c r="AP62" s="149">
        <v>7710</v>
      </c>
      <c r="AQ62" s="658"/>
      <c r="AR62" s="721"/>
      <c r="AS62" s="723"/>
      <c r="AU62" s="658"/>
      <c r="AV62" s="721"/>
      <c r="AW62" s="723"/>
      <c r="AY62" s="658"/>
    </row>
    <row r="63" spans="5:52" ht="23.7" customHeight="1" x14ac:dyDescent="0.3">
      <c r="L63" s="767"/>
      <c r="Q63" s="658"/>
      <c r="R63" s="712">
        <v>58</v>
      </c>
      <c r="S63" s="713">
        <v>45499</v>
      </c>
      <c r="T63" s="714">
        <v>20931</v>
      </c>
      <c r="W63" s="716">
        <v>4</v>
      </c>
      <c r="Y63" s="150" t="s">
        <v>310</v>
      </c>
      <c r="AA63" s="719">
        <v>5000</v>
      </c>
      <c r="AB63" s="720"/>
      <c r="AC63" s="719"/>
      <c r="AD63" s="719"/>
      <c r="AE63" s="719"/>
      <c r="AF63" s="719"/>
      <c r="AG63" s="719"/>
      <c r="AH63" s="719"/>
      <c r="AI63" s="719"/>
      <c r="AJ63" s="719"/>
      <c r="AK63" s="719"/>
      <c r="AL63" s="719"/>
      <c r="AM63" s="658"/>
      <c r="AN63" s="721">
        <v>45499</v>
      </c>
      <c r="AO63" s="722">
        <v>5609</v>
      </c>
      <c r="AP63" s="149">
        <v>7710</v>
      </c>
      <c r="AQ63" s="658"/>
      <c r="AR63" s="721"/>
      <c r="AS63" s="723"/>
      <c r="AU63" s="658"/>
      <c r="AV63" s="721"/>
      <c r="AW63" s="723"/>
      <c r="AY63" s="658"/>
    </row>
    <row r="64" spans="5:52" ht="23.7" customHeight="1" x14ac:dyDescent="0.3">
      <c r="L64" s="767"/>
      <c r="Q64" s="658"/>
      <c r="R64" s="712">
        <v>59</v>
      </c>
      <c r="S64" s="713">
        <v>45467</v>
      </c>
      <c r="T64" s="714">
        <v>20861</v>
      </c>
      <c r="V64" s="745"/>
      <c r="W64" s="716">
        <v>4</v>
      </c>
      <c r="Y64" s="150" t="s">
        <v>119</v>
      </c>
      <c r="Z64" s="664"/>
      <c r="AA64" s="719">
        <v>33523.94</v>
      </c>
      <c r="AB64" s="720"/>
      <c r="AC64" s="719"/>
      <c r="AD64" s="719"/>
      <c r="AE64" s="719"/>
      <c r="AF64" s="719"/>
      <c r="AG64" s="719"/>
      <c r="AH64" s="719"/>
      <c r="AI64" s="719"/>
      <c r="AJ64" s="719"/>
      <c r="AK64" s="719"/>
      <c r="AL64" s="719"/>
      <c r="AM64" s="658"/>
      <c r="AN64" s="721">
        <v>45467</v>
      </c>
      <c r="AO64" s="722">
        <v>5502</v>
      </c>
      <c r="AP64" s="149">
        <v>7810</v>
      </c>
      <c r="AQ64" s="658"/>
      <c r="AR64" s="721"/>
      <c r="AS64" s="723"/>
      <c r="AU64" s="658"/>
      <c r="AV64" s="721"/>
      <c r="AW64" s="723"/>
      <c r="AY64" s="658"/>
    </row>
    <row r="65" spans="12:51" ht="23.7" customHeight="1" x14ac:dyDescent="0.3">
      <c r="L65" s="767"/>
      <c r="Q65" s="658"/>
      <c r="R65" s="712">
        <v>60</v>
      </c>
      <c r="S65" s="713">
        <v>45474</v>
      </c>
      <c r="T65" s="714">
        <v>20881</v>
      </c>
      <c r="V65" s="756"/>
      <c r="W65" s="716">
        <v>4</v>
      </c>
      <c r="Y65" s="150" t="s">
        <v>120</v>
      </c>
      <c r="Z65" s="664"/>
      <c r="AA65" s="719">
        <v>25500</v>
      </c>
      <c r="AB65" s="720"/>
      <c r="AC65" s="719"/>
      <c r="AD65" s="719"/>
      <c r="AE65" s="719"/>
      <c r="AF65" s="719"/>
      <c r="AG65" s="719"/>
      <c r="AH65" s="719"/>
      <c r="AI65" s="719"/>
      <c r="AJ65" s="719"/>
      <c r="AK65" s="719"/>
      <c r="AL65" s="719"/>
      <c r="AM65" s="658"/>
      <c r="AN65" s="721">
        <v>45490</v>
      </c>
      <c r="AO65" s="722">
        <v>5578</v>
      </c>
      <c r="AP65" s="149">
        <v>7710</v>
      </c>
      <c r="AQ65" s="658"/>
      <c r="AR65" s="721"/>
      <c r="AS65" s="723"/>
      <c r="AU65" s="658"/>
      <c r="AV65" s="721"/>
      <c r="AW65" s="723"/>
      <c r="AY65" s="658"/>
    </row>
    <row r="66" spans="12:51" ht="23.7" customHeight="1" x14ac:dyDescent="0.3">
      <c r="L66" s="767"/>
      <c r="Q66" s="658"/>
      <c r="R66" s="712">
        <v>61</v>
      </c>
      <c r="S66" s="713">
        <v>45496</v>
      </c>
      <c r="T66" s="714">
        <v>20928</v>
      </c>
      <c r="V66" s="728"/>
      <c r="W66" s="716">
        <v>4</v>
      </c>
      <c r="Y66" s="791" t="s">
        <v>381</v>
      </c>
      <c r="AA66" s="719">
        <v>33523.94</v>
      </c>
      <c r="AB66" s="720"/>
      <c r="AC66" s="719"/>
      <c r="AD66" s="719"/>
      <c r="AE66" s="719"/>
      <c r="AF66" s="719"/>
      <c r="AG66" s="719"/>
      <c r="AH66" s="719"/>
      <c r="AI66" s="719"/>
      <c r="AJ66" s="719"/>
      <c r="AK66" s="719"/>
      <c r="AL66" s="719"/>
      <c r="AM66" s="658"/>
      <c r="AN66" s="721">
        <v>45496</v>
      </c>
      <c r="AO66" s="722">
        <v>5604</v>
      </c>
      <c r="AP66" s="149">
        <v>7710</v>
      </c>
      <c r="AQ66" s="658"/>
      <c r="AR66" s="721"/>
      <c r="AS66" s="723"/>
      <c r="AU66" s="658"/>
      <c r="AV66" s="721"/>
      <c r="AW66" s="723"/>
      <c r="AY66" s="658"/>
    </row>
    <row r="67" spans="12:51" ht="23.7" customHeight="1" x14ac:dyDescent="0.3">
      <c r="L67" s="767"/>
      <c r="Q67" s="658"/>
      <c r="R67" s="712">
        <v>62</v>
      </c>
      <c r="S67" s="713">
        <v>45499</v>
      </c>
      <c r="T67" s="714">
        <v>20937</v>
      </c>
      <c r="V67" s="728"/>
      <c r="W67" s="716">
        <v>5</v>
      </c>
      <c r="Y67" s="150" t="s">
        <v>374</v>
      </c>
      <c r="AA67" s="719">
        <v>10000</v>
      </c>
      <c r="AB67" s="720"/>
      <c r="AC67" s="719"/>
      <c r="AD67" s="719"/>
      <c r="AE67" s="719"/>
      <c r="AF67" s="719"/>
      <c r="AG67" s="719"/>
      <c r="AH67" s="719"/>
      <c r="AI67" s="719"/>
      <c r="AJ67" s="719"/>
      <c r="AK67" s="719"/>
      <c r="AL67" s="719"/>
      <c r="AM67" s="658"/>
      <c r="AN67" s="721">
        <v>45499</v>
      </c>
      <c r="AO67" s="722">
        <v>5619</v>
      </c>
      <c r="AP67" s="149">
        <v>7239</v>
      </c>
      <c r="AQ67" s="658"/>
      <c r="AR67" s="721"/>
      <c r="AS67" s="723"/>
      <c r="AU67" s="658"/>
      <c r="AV67" s="721"/>
      <c r="AW67" s="723"/>
      <c r="AY67" s="658"/>
    </row>
    <row r="68" spans="12:51" ht="23.7" customHeight="1" x14ac:dyDescent="0.3">
      <c r="L68" s="767"/>
      <c r="Q68" s="658"/>
      <c r="R68" s="712">
        <v>63</v>
      </c>
      <c r="S68" s="713">
        <v>45499</v>
      </c>
      <c r="T68" s="714">
        <v>20930</v>
      </c>
      <c r="W68" s="716">
        <v>5</v>
      </c>
      <c r="Y68" s="762" t="s">
        <v>39</v>
      </c>
      <c r="Z68" s="757"/>
      <c r="AA68" s="719">
        <v>5000</v>
      </c>
      <c r="AB68" s="720"/>
      <c r="AC68" s="719"/>
      <c r="AD68" s="719"/>
      <c r="AE68" s="719"/>
      <c r="AF68" s="719"/>
      <c r="AG68" s="719"/>
      <c r="AH68" s="719"/>
      <c r="AI68" s="719"/>
      <c r="AJ68" s="719"/>
      <c r="AK68" s="719"/>
      <c r="AL68" s="719"/>
      <c r="AM68" s="658"/>
      <c r="AN68" s="721">
        <v>45499</v>
      </c>
      <c r="AO68" s="722">
        <v>5608</v>
      </c>
      <c r="AP68" s="149">
        <v>7239</v>
      </c>
      <c r="AQ68" s="658"/>
      <c r="AR68" s="770">
        <v>45471</v>
      </c>
      <c r="AS68" s="723">
        <v>5521</v>
      </c>
      <c r="AT68" s="149">
        <f>440+1320</f>
        <v>1760</v>
      </c>
      <c r="AU68" s="658"/>
      <c r="AV68" s="770">
        <v>45471</v>
      </c>
      <c r="AW68" s="723">
        <v>5521</v>
      </c>
      <c r="AX68" s="149">
        <f>340+410</f>
        <v>750</v>
      </c>
      <c r="AY68" s="658"/>
    </row>
    <row r="69" spans="12:51" ht="23.7" customHeight="1" x14ac:dyDescent="0.3">
      <c r="L69" s="767"/>
      <c r="Q69" s="658"/>
      <c r="R69" s="712">
        <v>64</v>
      </c>
      <c r="S69" s="713">
        <v>45489</v>
      </c>
      <c r="T69" s="714">
        <v>20915</v>
      </c>
      <c r="W69" s="716">
        <v>5</v>
      </c>
      <c r="Y69" s="150" t="s">
        <v>40</v>
      </c>
      <c r="AA69" s="719">
        <v>10000</v>
      </c>
      <c r="AB69" s="720"/>
      <c r="AC69" s="719"/>
      <c r="AD69" s="719"/>
      <c r="AE69" s="719"/>
      <c r="AF69" s="719"/>
      <c r="AG69" s="719"/>
      <c r="AH69" s="719"/>
      <c r="AI69" s="719"/>
      <c r="AJ69" s="719"/>
      <c r="AK69" s="719"/>
      <c r="AL69" s="719"/>
      <c r="AM69" s="658"/>
      <c r="AN69" s="721">
        <v>45489</v>
      </c>
      <c r="AO69" s="722">
        <v>5572</v>
      </c>
      <c r="AP69" s="149">
        <v>7239</v>
      </c>
      <c r="AQ69" s="658"/>
      <c r="AR69" s="721"/>
      <c r="AS69" s="723"/>
      <c r="AU69" s="658"/>
      <c r="AV69" s="721"/>
      <c r="AW69" s="723"/>
      <c r="AY69" s="658"/>
    </row>
    <row r="70" spans="12:51" ht="23.7" customHeight="1" x14ac:dyDescent="0.3">
      <c r="L70" s="767"/>
      <c r="Q70" s="658"/>
      <c r="R70" s="712">
        <v>65</v>
      </c>
      <c r="S70" s="713">
        <v>45499</v>
      </c>
      <c r="T70" s="714">
        <v>20940</v>
      </c>
      <c r="V70" s="728"/>
      <c r="W70" s="716">
        <v>5</v>
      </c>
      <c r="Y70" s="150" t="s">
        <v>42</v>
      </c>
      <c r="Z70" s="664"/>
      <c r="AA70" s="719">
        <v>3000</v>
      </c>
      <c r="AB70" s="720"/>
      <c r="AC70" s="719"/>
      <c r="AD70" s="719"/>
      <c r="AE70" s="719"/>
      <c r="AF70" s="719"/>
      <c r="AG70" s="719"/>
      <c r="AH70" s="719"/>
      <c r="AI70" s="719"/>
      <c r="AJ70" s="719"/>
      <c r="AK70" s="719"/>
      <c r="AL70" s="719"/>
      <c r="AM70" s="658"/>
      <c r="AN70" s="721">
        <v>45499</v>
      </c>
      <c r="AO70" s="722">
        <v>5623</v>
      </c>
      <c r="AP70" s="149">
        <v>2000</v>
      </c>
      <c r="AQ70" s="658"/>
      <c r="AR70" s="721"/>
      <c r="AS70" s="723"/>
      <c r="AU70" s="658"/>
      <c r="AV70" s="721"/>
      <c r="AW70" s="723"/>
      <c r="AY70" s="658"/>
    </row>
    <row r="71" spans="12:51" ht="23.7" customHeight="1" x14ac:dyDescent="0.3">
      <c r="L71" s="767"/>
      <c r="Q71" s="658"/>
      <c r="R71" s="712">
        <v>66</v>
      </c>
      <c r="S71" s="713">
        <v>45478</v>
      </c>
      <c r="T71" s="714">
        <v>20892</v>
      </c>
      <c r="W71" s="716">
        <v>5</v>
      </c>
      <c r="Y71" s="150" t="s">
        <v>43</v>
      </c>
      <c r="AA71" s="719">
        <v>5000</v>
      </c>
      <c r="AB71" s="720"/>
      <c r="AC71" s="719"/>
      <c r="AD71" s="719"/>
      <c r="AE71" s="719"/>
      <c r="AF71" s="719"/>
      <c r="AG71" s="719"/>
      <c r="AH71" s="719"/>
      <c r="AI71" s="719"/>
      <c r="AJ71" s="719"/>
      <c r="AK71" s="719"/>
      <c r="AL71" s="719"/>
      <c r="AM71" s="658"/>
      <c r="AN71" s="721">
        <v>45488</v>
      </c>
      <c r="AO71" s="722">
        <v>5566</v>
      </c>
      <c r="AP71" s="149">
        <v>7239</v>
      </c>
      <c r="AQ71" s="658"/>
      <c r="AR71" s="721"/>
      <c r="AS71" s="723"/>
      <c r="AU71" s="658"/>
      <c r="AV71" s="721"/>
      <c r="AW71" s="723"/>
      <c r="AY71" s="658"/>
    </row>
    <row r="72" spans="12:51" ht="23.7" customHeight="1" x14ac:dyDescent="0.3">
      <c r="L72" s="767"/>
      <c r="Q72" s="658"/>
      <c r="R72" s="712">
        <v>67</v>
      </c>
      <c r="S72" s="713">
        <v>45482</v>
      </c>
      <c r="T72" s="714">
        <v>20904</v>
      </c>
      <c r="W72" s="716">
        <v>5</v>
      </c>
      <c r="Y72" s="762" t="s">
        <v>44</v>
      </c>
      <c r="AA72" s="719">
        <f>20000+13523.94</f>
        <v>33523.94</v>
      </c>
      <c r="AB72" s="720"/>
      <c r="AC72" s="719"/>
      <c r="AD72" s="719"/>
      <c r="AE72" s="719"/>
      <c r="AF72" s="719"/>
      <c r="AG72" s="719"/>
      <c r="AH72" s="719"/>
      <c r="AI72" s="719"/>
      <c r="AJ72" s="719"/>
      <c r="AK72" s="719"/>
      <c r="AL72" s="719"/>
      <c r="AM72" s="658"/>
      <c r="AN72" s="721">
        <v>45489</v>
      </c>
      <c r="AO72" s="722">
        <v>5574</v>
      </c>
      <c r="AP72" s="149">
        <v>7239</v>
      </c>
      <c r="AQ72" s="658"/>
      <c r="AR72" s="721"/>
      <c r="AS72" s="723"/>
      <c r="AU72" s="658"/>
      <c r="AV72" s="721"/>
      <c r="AW72" s="723"/>
      <c r="AY72" s="658"/>
    </row>
    <row r="73" spans="12:51" ht="23.7" customHeight="1" x14ac:dyDescent="0.3">
      <c r="L73" s="767"/>
      <c r="Q73" s="658"/>
      <c r="R73" s="712">
        <v>68</v>
      </c>
      <c r="S73" s="713">
        <v>45491</v>
      </c>
      <c r="T73" s="714">
        <v>20922</v>
      </c>
      <c r="W73" s="716">
        <v>5</v>
      </c>
      <c r="Y73" s="150" t="s">
        <v>45</v>
      </c>
      <c r="AA73" s="719">
        <v>5000</v>
      </c>
      <c r="AB73" s="720"/>
      <c r="AC73" s="719">
        <v>3000</v>
      </c>
      <c r="AD73" s="719"/>
      <c r="AE73" s="719"/>
      <c r="AF73" s="719"/>
      <c r="AG73" s="719"/>
      <c r="AH73" s="719"/>
      <c r="AI73" s="719"/>
      <c r="AJ73" s="719"/>
      <c r="AK73" s="719"/>
      <c r="AL73" s="719"/>
      <c r="AM73" s="658"/>
      <c r="AN73" s="721">
        <v>45491</v>
      </c>
      <c r="AO73" s="722">
        <v>5581</v>
      </c>
      <c r="AP73" s="149">
        <v>7239</v>
      </c>
      <c r="AQ73" s="658"/>
      <c r="AR73" s="721"/>
      <c r="AS73" s="723"/>
      <c r="AU73" s="658"/>
      <c r="AV73" s="721"/>
      <c r="AW73" s="723"/>
      <c r="AY73" s="658"/>
    </row>
    <row r="74" spans="12:51" ht="23.7" customHeight="1" x14ac:dyDescent="0.3">
      <c r="L74" s="767"/>
      <c r="Q74" s="658"/>
      <c r="R74" s="712">
        <v>69</v>
      </c>
      <c r="S74" s="713"/>
      <c r="T74" s="714"/>
      <c r="V74" s="728"/>
      <c r="W74" s="771">
        <v>5</v>
      </c>
      <c r="X74" s="772"/>
      <c r="Y74" s="773" t="s">
        <v>122</v>
      </c>
      <c r="AA74" s="775" t="s">
        <v>347</v>
      </c>
      <c r="AB74" s="720"/>
      <c r="AC74" s="719"/>
      <c r="AD74" s="719"/>
      <c r="AE74" s="719"/>
      <c r="AF74" s="719"/>
      <c r="AG74" s="719"/>
      <c r="AH74" s="719"/>
      <c r="AI74" s="719"/>
      <c r="AJ74" s="719"/>
      <c r="AK74" s="719"/>
      <c r="AL74" s="719"/>
      <c r="AM74" s="658"/>
      <c r="AN74" s="721"/>
      <c r="AO74" s="722"/>
      <c r="AQ74" s="658"/>
      <c r="AR74" s="721"/>
      <c r="AS74" s="723"/>
      <c r="AU74" s="658"/>
      <c r="AV74" s="721"/>
      <c r="AW74" s="723"/>
      <c r="AY74" s="658"/>
    </row>
    <row r="75" spans="12:51" ht="23.7" customHeight="1" x14ac:dyDescent="0.3">
      <c r="L75" s="767"/>
      <c r="Q75" s="658"/>
      <c r="R75" s="712">
        <v>70</v>
      </c>
      <c r="S75" s="713">
        <v>45496</v>
      </c>
      <c r="T75" s="714">
        <v>20924</v>
      </c>
      <c r="V75" s="728"/>
      <c r="W75" s="716">
        <v>5</v>
      </c>
      <c r="Y75" s="768" t="s">
        <v>46</v>
      </c>
      <c r="AA75" s="719">
        <v>5000</v>
      </c>
      <c r="AB75" s="720"/>
      <c r="AC75" s="719"/>
      <c r="AD75" s="719"/>
      <c r="AE75" s="719"/>
      <c r="AF75" s="719"/>
      <c r="AG75" s="719"/>
      <c r="AH75" s="719"/>
      <c r="AI75" s="719"/>
      <c r="AJ75" s="719"/>
      <c r="AK75" s="719"/>
      <c r="AL75" s="719"/>
      <c r="AM75" s="658"/>
      <c r="AN75" s="721"/>
      <c r="AO75" s="722"/>
      <c r="AQ75" s="658"/>
      <c r="AR75" s="721"/>
      <c r="AS75" s="723"/>
      <c r="AU75" s="658"/>
      <c r="AV75" s="721"/>
      <c r="AW75" s="723"/>
      <c r="AY75" s="658"/>
    </row>
    <row r="76" spans="12:51" ht="23.7" customHeight="1" x14ac:dyDescent="0.3">
      <c r="L76" s="767"/>
      <c r="Q76" s="658"/>
      <c r="R76" s="712">
        <v>71</v>
      </c>
      <c r="S76" s="713">
        <v>45478</v>
      </c>
      <c r="T76" s="714">
        <v>20889</v>
      </c>
      <c r="V76" s="728"/>
      <c r="W76" s="716">
        <v>6</v>
      </c>
      <c r="Y76" s="150" t="s">
        <v>66</v>
      </c>
      <c r="AA76" s="719">
        <v>5000</v>
      </c>
      <c r="AB76" s="720"/>
      <c r="AC76" s="719">
        <v>3000</v>
      </c>
      <c r="AD76" s="719">
        <v>3000</v>
      </c>
      <c r="AE76" s="719"/>
      <c r="AF76" s="719"/>
      <c r="AG76" s="719"/>
      <c r="AH76" s="719"/>
      <c r="AI76" s="719"/>
      <c r="AJ76" s="719"/>
      <c r="AK76" s="719"/>
      <c r="AL76" s="719"/>
      <c r="AM76" s="658"/>
      <c r="AN76" s="721">
        <v>45478</v>
      </c>
      <c r="AO76" s="722">
        <v>5538</v>
      </c>
      <c r="AP76" s="149">
        <v>7239</v>
      </c>
      <c r="AQ76" s="658"/>
      <c r="AR76" s="721"/>
      <c r="AS76" s="723"/>
      <c r="AU76" s="658"/>
      <c r="AV76" s="721"/>
      <c r="AW76" s="723"/>
      <c r="AY76" s="658"/>
    </row>
    <row r="77" spans="12:51" ht="23.7" customHeight="1" x14ac:dyDescent="0.3">
      <c r="L77" s="767"/>
      <c r="Q77" s="658"/>
      <c r="R77" s="712">
        <v>72</v>
      </c>
      <c r="S77" s="713">
        <v>45478</v>
      </c>
      <c r="T77" s="714">
        <v>20888</v>
      </c>
      <c r="V77" s="728"/>
      <c r="W77" s="716">
        <v>6</v>
      </c>
      <c r="Y77" s="762" t="s">
        <v>73</v>
      </c>
      <c r="Z77" s="664"/>
      <c r="AA77" s="719">
        <v>5000</v>
      </c>
      <c r="AB77" s="720"/>
      <c r="AC77" s="719"/>
      <c r="AD77" s="719"/>
      <c r="AE77" s="719"/>
      <c r="AF77" s="719"/>
      <c r="AG77" s="719"/>
      <c r="AH77" s="719"/>
      <c r="AI77" s="719"/>
      <c r="AJ77" s="719"/>
      <c r="AK77" s="719"/>
      <c r="AL77" s="719"/>
      <c r="AM77" s="658"/>
      <c r="AN77" s="721">
        <v>45478</v>
      </c>
      <c r="AO77" s="722">
        <v>5537</v>
      </c>
      <c r="AP77" s="149">
        <v>7239</v>
      </c>
      <c r="AQ77" s="658"/>
      <c r="AR77" s="721"/>
      <c r="AS77" s="723"/>
      <c r="AT77" s="763"/>
      <c r="AU77" s="658"/>
      <c r="AV77" s="721"/>
      <c r="AW77" s="723"/>
      <c r="AY77" s="658"/>
    </row>
    <row r="78" spans="12:51" ht="23.7" customHeight="1" x14ac:dyDescent="0.3">
      <c r="L78" s="767"/>
      <c r="Q78" s="658"/>
      <c r="R78" s="712">
        <v>73</v>
      </c>
      <c r="S78" s="713">
        <v>45499</v>
      </c>
      <c r="T78" s="714">
        <v>20932</v>
      </c>
      <c r="W78" s="716">
        <v>6</v>
      </c>
      <c r="Y78" s="150" t="s">
        <v>67</v>
      </c>
      <c r="AA78" s="719">
        <v>5000</v>
      </c>
      <c r="AB78" s="720"/>
      <c r="AC78" s="719"/>
      <c r="AD78" s="719"/>
      <c r="AE78" s="719"/>
      <c r="AF78" s="719"/>
      <c r="AG78" s="719"/>
      <c r="AH78" s="719"/>
      <c r="AI78" s="719"/>
      <c r="AJ78" s="719"/>
      <c r="AK78" s="719"/>
      <c r="AL78" s="719"/>
      <c r="AM78" s="658"/>
      <c r="AN78" s="721">
        <v>45499</v>
      </c>
      <c r="AO78" s="722">
        <v>5611</v>
      </c>
      <c r="AP78" s="149">
        <v>7239</v>
      </c>
      <c r="AQ78" s="658"/>
      <c r="AR78" s="721"/>
      <c r="AS78" s="723"/>
      <c r="AU78" s="658"/>
      <c r="AV78" s="721"/>
      <c r="AW78" s="723"/>
      <c r="AY78" s="658"/>
    </row>
    <row r="79" spans="12:51" ht="23.7" customHeight="1" x14ac:dyDescent="0.3">
      <c r="L79" s="767"/>
      <c r="Q79" s="658"/>
      <c r="R79" s="712">
        <v>74</v>
      </c>
      <c r="S79" s="713">
        <v>45482</v>
      </c>
      <c r="T79" s="714">
        <v>20901</v>
      </c>
      <c r="V79" s="756"/>
      <c r="W79" s="759">
        <v>6</v>
      </c>
      <c r="X79" s="664">
        <v>1</v>
      </c>
      <c r="Y79" s="717" t="s">
        <v>1017</v>
      </c>
      <c r="Z79" s="664"/>
      <c r="AA79" s="760">
        <v>5000</v>
      </c>
      <c r="AB79" s="720"/>
      <c r="AC79" s="719"/>
      <c r="AD79" s="719"/>
      <c r="AE79" s="719"/>
      <c r="AF79" s="719"/>
      <c r="AG79" s="719"/>
      <c r="AH79" s="719"/>
      <c r="AI79" s="719"/>
      <c r="AJ79" s="719"/>
      <c r="AK79" s="719"/>
      <c r="AL79" s="719"/>
      <c r="AM79" s="658"/>
      <c r="AN79" s="721">
        <v>45482</v>
      </c>
      <c r="AO79" s="722">
        <v>5555</v>
      </c>
      <c r="AP79" s="149">
        <v>7239</v>
      </c>
      <c r="AQ79" s="658"/>
      <c r="AR79" s="721"/>
      <c r="AS79" s="723"/>
      <c r="AU79" s="658"/>
      <c r="AV79" s="721"/>
      <c r="AW79" s="723"/>
      <c r="AY79" s="658"/>
    </row>
    <row r="80" spans="12:51" ht="23.7" customHeight="1" x14ac:dyDescent="0.3">
      <c r="L80" s="767"/>
      <c r="Q80" s="658"/>
      <c r="R80" s="712">
        <v>75</v>
      </c>
      <c r="S80" s="713">
        <v>45506</v>
      </c>
      <c r="T80" s="714">
        <v>20949</v>
      </c>
      <c r="V80" s="728"/>
      <c r="W80" s="716">
        <v>6</v>
      </c>
      <c r="Y80" s="768" t="s">
        <v>126</v>
      </c>
      <c r="AA80" s="719">
        <v>5000</v>
      </c>
      <c r="AB80" s="720"/>
      <c r="AC80" s="719"/>
      <c r="AD80" s="719"/>
      <c r="AE80" s="719"/>
      <c r="AF80" s="719"/>
      <c r="AG80" s="719"/>
      <c r="AH80" s="719"/>
      <c r="AI80" s="719"/>
      <c r="AJ80" s="719"/>
      <c r="AK80" s="719"/>
      <c r="AL80" s="719"/>
      <c r="AM80" s="658"/>
      <c r="AN80" s="721">
        <v>45489</v>
      </c>
      <c r="AO80" s="722">
        <v>5568</v>
      </c>
      <c r="AP80" s="149">
        <f>6000+1239</f>
        <v>7239</v>
      </c>
      <c r="AQ80" s="658"/>
      <c r="AR80" s="721"/>
      <c r="AS80" s="723"/>
      <c r="AU80" s="658"/>
      <c r="AV80" s="721"/>
      <c r="AW80" s="723"/>
      <c r="AY80" s="658"/>
    </row>
    <row r="81" spans="12:52" ht="23.7" customHeight="1" x14ac:dyDescent="0.3">
      <c r="L81" s="767"/>
      <c r="Q81" s="658"/>
      <c r="R81" s="712">
        <v>76</v>
      </c>
      <c r="S81" s="713">
        <v>45483</v>
      </c>
      <c r="T81" s="714">
        <v>20906</v>
      </c>
      <c r="W81" s="716">
        <v>6</v>
      </c>
      <c r="Y81" s="762" t="s">
        <v>436</v>
      </c>
      <c r="AA81" s="719">
        <v>5000</v>
      </c>
      <c r="AB81" s="720"/>
      <c r="AC81" s="719"/>
      <c r="AD81" s="719"/>
      <c r="AE81" s="719"/>
      <c r="AF81" s="719"/>
      <c r="AG81" s="719"/>
      <c r="AH81" s="719"/>
      <c r="AI81" s="719"/>
      <c r="AJ81" s="719"/>
      <c r="AK81" s="719"/>
      <c r="AL81" s="719"/>
      <c r="AM81" s="658"/>
      <c r="AN81" s="721">
        <v>45504</v>
      </c>
      <c r="AO81" s="722">
        <v>5627</v>
      </c>
      <c r="AP81" s="149">
        <v>3384</v>
      </c>
      <c r="AQ81" s="658"/>
      <c r="AR81" s="721"/>
      <c r="AS81" s="723"/>
      <c r="AU81" s="658"/>
      <c r="AV81" s="721"/>
      <c r="AW81" s="723"/>
      <c r="AY81" s="658"/>
    </row>
    <row r="82" spans="12:52" ht="23.7" customHeight="1" x14ac:dyDescent="0.3">
      <c r="L82" s="767"/>
      <c r="Q82" s="658"/>
      <c r="R82" s="712">
        <v>77</v>
      </c>
      <c r="S82" s="713">
        <v>45481</v>
      </c>
      <c r="T82" s="714">
        <v>20899</v>
      </c>
      <c r="W82" s="716">
        <v>6</v>
      </c>
      <c r="Y82" s="732" t="s">
        <v>127</v>
      </c>
      <c r="Z82" s="664"/>
      <c r="AA82" s="719">
        <v>5000</v>
      </c>
      <c r="AB82" s="720"/>
      <c r="AC82" s="719"/>
      <c r="AD82" s="719"/>
      <c r="AE82" s="719"/>
      <c r="AF82" s="719"/>
      <c r="AG82" s="719"/>
      <c r="AH82" s="719"/>
      <c r="AI82" s="719"/>
      <c r="AJ82" s="719"/>
      <c r="AK82" s="719"/>
      <c r="AL82" s="719"/>
      <c r="AM82" s="658"/>
      <c r="AN82" s="721">
        <v>45495</v>
      </c>
      <c r="AO82" s="722">
        <v>5596</v>
      </c>
      <c r="AP82" s="149">
        <v>3000</v>
      </c>
      <c r="AQ82" s="658"/>
      <c r="AR82" s="721"/>
      <c r="AS82" s="723"/>
      <c r="AU82" s="658"/>
      <c r="AV82" s="721"/>
      <c r="AW82" s="723"/>
      <c r="AY82" s="658"/>
    </row>
    <row r="83" spans="12:52" ht="23.7" customHeight="1" x14ac:dyDescent="0.3">
      <c r="L83" s="767"/>
      <c r="Q83" s="658"/>
      <c r="R83" s="712">
        <v>78</v>
      </c>
      <c r="S83" s="713">
        <v>45475</v>
      </c>
      <c r="T83" s="714">
        <v>20883</v>
      </c>
      <c r="V83" s="728"/>
      <c r="W83" s="716">
        <v>6</v>
      </c>
      <c r="Y83" s="762" t="s">
        <v>68</v>
      </c>
      <c r="AA83" s="719">
        <v>5000</v>
      </c>
      <c r="AB83" s="720"/>
      <c r="AC83" s="719"/>
      <c r="AD83" s="719"/>
      <c r="AE83" s="719"/>
      <c r="AF83" s="719"/>
      <c r="AG83" s="719"/>
      <c r="AH83" s="719"/>
      <c r="AI83" s="719"/>
      <c r="AJ83" s="719"/>
      <c r="AK83" s="719"/>
      <c r="AL83" s="719"/>
      <c r="AM83" s="658"/>
      <c r="AN83" s="721">
        <v>45475</v>
      </c>
      <c r="AO83" s="722">
        <v>5533</v>
      </c>
      <c r="AP83" s="149">
        <v>7239</v>
      </c>
      <c r="AQ83" s="658"/>
      <c r="AR83" s="721"/>
      <c r="AS83" s="723"/>
      <c r="AU83" s="658"/>
      <c r="AV83" s="721"/>
      <c r="AW83" s="723"/>
      <c r="AY83" s="658"/>
    </row>
    <row r="84" spans="12:52" ht="23.7" customHeight="1" x14ac:dyDescent="0.3">
      <c r="L84" s="767"/>
      <c r="Q84" s="658"/>
      <c r="R84" s="712">
        <v>79</v>
      </c>
      <c r="S84" s="713">
        <v>45492</v>
      </c>
      <c r="T84" s="714">
        <v>20924</v>
      </c>
      <c r="W84" s="716">
        <v>6</v>
      </c>
      <c r="Y84" s="768" t="s">
        <v>69</v>
      </c>
      <c r="AA84" s="719">
        <v>33524</v>
      </c>
      <c r="AB84" s="720"/>
      <c r="AC84" s="719"/>
      <c r="AD84" s="719"/>
      <c r="AE84" s="719"/>
      <c r="AF84" s="719"/>
      <c r="AG84" s="719"/>
      <c r="AH84" s="719"/>
      <c r="AI84" s="719"/>
      <c r="AJ84" s="719"/>
      <c r="AK84" s="719"/>
      <c r="AL84" s="719"/>
      <c r="AM84" s="658"/>
      <c r="AN84" s="721">
        <v>45492</v>
      </c>
      <c r="AO84" s="722">
        <v>5585</v>
      </c>
      <c r="AP84" s="149">
        <v>7239</v>
      </c>
      <c r="AQ84" s="658"/>
      <c r="AR84" s="721"/>
      <c r="AS84" s="723"/>
      <c r="AU84" s="658"/>
      <c r="AV84" s="721"/>
      <c r="AW84" s="723"/>
      <c r="AY84" s="658"/>
    </row>
    <row r="85" spans="12:52" ht="23.7" customHeight="1" x14ac:dyDescent="0.3">
      <c r="L85" s="767"/>
      <c r="Q85" s="658"/>
      <c r="R85" s="712">
        <v>80</v>
      </c>
      <c r="S85" s="713">
        <v>45474</v>
      </c>
      <c r="T85" s="714">
        <v>20882</v>
      </c>
      <c r="V85" s="728"/>
      <c r="W85" s="716">
        <v>6</v>
      </c>
      <c r="Y85" s="150" t="s">
        <v>70</v>
      </c>
      <c r="AA85" s="719">
        <v>32525.24</v>
      </c>
      <c r="AB85" s="720"/>
      <c r="AC85" s="719"/>
      <c r="AD85" s="719"/>
      <c r="AE85" s="719"/>
      <c r="AF85" s="719"/>
      <c r="AG85" s="719"/>
      <c r="AH85" s="719"/>
      <c r="AI85" s="719"/>
      <c r="AJ85" s="719"/>
      <c r="AK85" s="719"/>
      <c r="AL85" s="719"/>
      <c r="AM85" s="658"/>
      <c r="AN85" s="721">
        <v>45474</v>
      </c>
      <c r="AO85" s="722">
        <v>5531</v>
      </c>
      <c r="AP85" s="149">
        <v>7239</v>
      </c>
      <c r="AQ85" s="658"/>
      <c r="AR85" s="721"/>
      <c r="AS85" s="723"/>
      <c r="AU85" s="658"/>
      <c r="AV85" s="721"/>
      <c r="AW85" s="723"/>
      <c r="AY85" s="658"/>
    </row>
    <row r="86" spans="12:52" ht="23.7" customHeight="1" x14ac:dyDescent="0.3">
      <c r="L86" s="767"/>
      <c r="Q86" s="658"/>
      <c r="R86" s="712">
        <v>81</v>
      </c>
      <c r="S86" s="713"/>
      <c r="T86" s="714"/>
      <c r="V86" s="728"/>
      <c r="W86" s="716">
        <v>6</v>
      </c>
      <c r="Y86" s="150" t="s">
        <v>71</v>
      </c>
      <c r="AA86" s="719"/>
      <c r="AB86" s="720"/>
      <c r="AC86" s="719"/>
      <c r="AD86" s="719"/>
      <c r="AE86" s="719"/>
      <c r="AF86" s="719"/>
      <c r="AG86" s="719"/>
      <c r="AH86" s="719"/>
      <c r="AI86" s="719"/>
      <c r="AJ86" s="719"/>
      <c r="AK86" s="719"/>
      <c r="AL86" s="719"/>
      <c r="AM86" s="658"/>
      <c r="AN86" s="721">
        <v>45499</v>
      </c>
      <c r="AO86" s="722">
        <v>5610</v>
      </c>
      <c r="AP86" s="149">
        <v>7239</v>
      </c>
      <c r="AQ86" s="658"/>
      <c r="AR86" s="721"/>
      <c r="AS86" s="723"/>
      <c r="AU86" s="658"/>
      <c r="AV86" s="721"/>
      <c r="AW86" s="723"/>
      <c r="AY86" s="658"/>
    </row>
    <row r="87" spans="12:52" ht="23.7" customHeight="1" x14ac:dyDescent="0.3">
      <c r="L87" s="767"/>
      <c r="Q87" s="658"/>
      <c r="R87" s="712">
        <v>82</v>
      </c>
      <c r="S87" s="713">
        <v>45489</v>
      </c>
      <c r="T87" s="714">
        <v>20913</v>
      </c>
      <c r="V87" s="728"/>
      <c r="W87" s="716">
        <v>6</v>
      </c>
      <c r="Y87" s="768" t="s">
        <v>128</v>
      </c>
      <c r="AA87" s="719">
        <v>5000</v>
      </c>
      <c r="AB87" s="720"/>
      <c r="AC87" s="719">
        <v>3000</v>
      </c>
      <c r="AD87" s="719"/>
      <c r="AE87" s="719"/>
      <c r="AF87" s="719"/>
      <c r="AG87" s="719"/>
      <c r="AH87" s="719"/>
      <c r="AI87" s="719"/>
      <c r="AJ87" s="719"/>
      <c r="AK87" s="719"/>
      <c r="AL87" s="719"/>
      <c r="AM87" s="658"/>
      <c r="AN87" s="721">
        <v>45489</v>
      </c>
      <c r="AO87" s="722">
        <v>5571</v>
      </c>
      <c r="AP87" s="149">
        <v>7239</v>
      </c>
      <c r="AQ87" s="658"/>
      <c r="AR87" s="721"/>
      <c r="AS87" s="723"/>
      <c r="AU87" s="658"/>
      <c r="AV87" s="721"/>
      <c r="AW87" s="723"/>
      <c r="AY87" s="658"/>
    </row>
    <row r="88" spans="12:52" ht="23.7" customHeight="1" x14ac:dyDescent="0.3">
      <c r="L88" s="767"/>
      <c r="Q88" s="658"/>
      <c r="R88" s="712">
        <v>83</v>
      </c>
      <c r="S88" s="713">
        <v>45468</v>
      </c>
      <c r="T88" s="714">
        <v>20865</v>
      </c>
      <c r="V88" s="728"/>
      <c r="W88" s="716">
        <v>6</v>
      </c>
      <c r="Y88" s="762" t="s">
        <v>305</v>
      </c>
      <c r="Z88" s="664"/>
      <c r="AA88" s="719">
        <v>5000</v>
      </c>
      <c r="AB88" s="720"/>
      <c r="AC88" s="719"/>
      <c r="AD88" s="719"/>
      <c r="AE88" s="719"/>
      <c r="AF88" s="719"/>
      <c r="AG88" s="719"/>
      <c r="AH88" s="719"/>
      <c r="AI88" s="719"/>
      <c r="AJ88" s="719"/>
      <c r="AK88" s="719"/>
      <c r="AL88" s="719"/>
      <c r="AM88" s="658"/>
      <c r="AN88" s="721">
        <v>45468</v>
      </c>
      <c r="AO88" s="722">
        <v>5508</v>
      </c>
      <c r="AP88" s="149">
        <v>7239</v>
      </c>
      <c r="AQ88" s="658"/>
      <c r="AR88" s="721"/>
      <c r="AS88" s="723"/>
      <c r="AU88" s="658"/>
      <c r="AV88" s="721"/>
      <c r="AW88" s="723"/>
      <c r="AY88" s="658"/>
    </row>
    <row r="89" spans="12:52" ht="23.7" customHeight="1" x14ac:dyDescent="0.3">
      <c r="L89" s="767"/>
      <c r="Q89" s="658"/>
      <c r="R89" s="712">
        <v>84</v>
      </c>
      <c r="S89" s="713">
        <v>45432</v>
      </c>
      <c r="T89" s="714">
        <v>20779</v>
      </c>
      <c r="W89" s="716">
        <v>7</v>
      </c>
      <c r="X89" s="664">
        <v>1</v>
      </c>
      <c r="Y89" s="731" t="s">
        <v>636</v>
      </c>
      <c r="Z89" s="664" t="s">
        <v>647</v>
      </c>
      <c r="AA89" s="719">
        <v>5000</v>
      </c>
      <c r="AB89" s="720"/>
      <c r="AC89" s="790" t="s">
        <v>1099</v>
      </c>
      <c r="AD89" s="719"/>
      <c r="AE89" s="719"/>
      <c r="AF89" s="719"/>
      <c r="AG89" s="719"/>
      <c r="AH89" s="719"/>
      <c r="AI89" s="719"/>
      <c r="AJ89" s="719"/>
      <c r="AK89" s="719"/>
      <c r="AL89" s="719"/>
      <c r="AM89" s="658"/>
      <c r="AN89" s="721"/>
      <c r="AO89" s="722"/>
      <c r="AQ89" s="658"/>
      <c r="AR89" s="721"/>
      <c r="AS89" s="723"/>
      <c r="AU89" s="658"/>
      <c r="AV89" s="721"/>
      <c r="AW89" s="723"/>
      <c r="AY89" s="658"/>
    </row>
    <row r="90" spans="12:52" ht="23.7" customHeight="1" x14ac:dyDescent="0.3">
      <c r="L90" s="767"/>
      <c r="Q90" s="658"/>
      <c r="R90" s="712">
        <v>85</v>
      </c>
      <c r="T90" s="714"/>
      <c r="V90" s="728"/>
      <c r="W90" s="716">
        <v>7</v>
      </c>
      <c r="X90" s="772"/>
      <c r="Y90" s="774" t="s">
        <v>48</v>
      </c>
      <c r="AA90" s="775" t="s">
        <v>1098</v>
      </c>
      <c r="AB90" s="720"/>
      <c r="AC90" s="719"/>
      <c r="AD90" s="719"/>
      <c r="AE90" s="719"/>
      <c r="AF90" s="719"/>
      <c r="AG90" s="719"/>
      <c r="AH90" s="719"/>
      <c r="AI90" s="719"/>
      <c r="AJ90" s="719"/>
      <c r="AK90" s="719"/>
      <c r="AL90" s="719"/>
      <c r="AM90" s="658"/>
      <c r="AN90" s="721"/>
      <c r="AO90" s="722"/>
      <c r="AP90" s="776"/>
      <c r="AQ90" s="658"/>
      <c r="AR90" s="721"/>
      <c r="AS90" s="723"/>
      <c r="AU90" s="658"/>
      <c r="AV90" s="721"/>
      <c r="AW90" s="723"/>
      <c r="AY90" s="658"/>
      <c r="AZ90" s="725"/>
    </row>
    <row r="91" spans="12:52" ht="23.7" customHeight="1" x14ac:dyDescent="0.3">
      <c r="L91" s="767"/>
      <c r="Q91" s="658"/>
      <c r="R91" s="712">
        <v>86</v>
      </c>
      <c r="S91" s="713">
        <v>45446</v>
      </c>
      <c r="T91" s="714">
        <v>20824</v>
      </c>
      <c r="W91" s="716">
        <v>7</v>
      </c>
      <c r="X91" s="664">
        <v>1</v>
      </c>
      <c r="Y91" s="731" t="s">
        <v>669</v>
      </c>
      <c r="Z91" s="664" t="s">
        <v>670</v>
      </c>
      <c r="AA91" s="719">
        <v>5000</v>
      </c>
      <c r="AB91" s="720"/>
      <c r="AC91" s="719">
        <v>2200</v>
      </c>
      <c r="AD91" s="719">
        <v>2200</v>
      </c>
      <c r="AE91" s="719">
        <v>2200</v>
      </c>
      <c r="AF91" s="719"/>
      <c r="AG91" s="719"/>
      <c r="AH91" s="719"/>
      <c r="AI91" s="719"/>
      <c r="AJ91" s="719"/>
      <c r="AK91" s="719"/>
      <c r="AL91" s="719"/>
      <c r="AM91" s="658"/>
      <c r="AN91" s="721">
        <v>45478</v>
      </c>
      <c r="AO91" s="722">
        <v>5539</v>
      </c>
      <c r="AP91" s="149">
        <v>7347</v>
      </c>
      <c r="AQ91" s="658"/>
      <c r="AR91" s="721"/>
      <c r="AS91" s="723"/>
      <c r="AU91" s="658"/>
      <c r="AV91" s="721">
        <v>45448</v>
      </c>
      <c r="AW91" s="723">
        <v>5479</v>
      </c>
      <c r="AX91" s="149">
        <v>810</v>
      </c>
      <c r="AY91" s="658"/>
    </row>
    <row r="92" spans="12:52" ht="23.7" customHeight="1" x14ac:dyDescent="0.3">
      <c r="L92" s="767"/>
      <c r="Q92" s="658"/>
      <c r="R92" s="712">
        <v>87</v>
      </c>
      <c r="S92" s="713">
        <v>45450</v>
      </c>
      <c r="T92" s="714">
        <v>20843</v>
      </c>
      <c r="V92" s="728"/>
      <c r="W92" s="716">
        <v>7</v>
      </c>
      <c r="X92" s="664">
        <v>1</v>
      </c>
      <c r="Y92" s="731" t="s">
        <v>674</v>
      </c>
      <c r="Z92" s="743" t="s">
        <v>675</v>
      </c>
      <c r="AA92" s="719">
        <v>24823.94</v>
      </c>
      <c r="AB92" s="720"/>
      <c r="AC92" s="719"/>
      <c r="AD92" s="719"/>
      <c r="AE92" s="719"/>
      <c r="AF92" s="719"/>
      <c r="AG92" s="719"/>
      <c r="AH92" s="719"/>
      <c r="AI92" s="719"/>
      <c r="AJ92" s="719"/>
      <c r="AK92" s="719"/>
      <c r="AL92" s="719"/>
      <c r="AM92" s="658"/>
      <c r="AN92" s="721">
        <v>45484</v>
      </c>
      <c r="AO92" s="722">
        <v>5560</v>
      </c>
      <c r="AP92" s="149">
        <v>7347</v>
      </c>
      <c r="AQ92" s="658"/>
      <c r="AR92" s="721">
        <v>45499</v>
      </c>
      <c r="AS92" s="723">
        <v>5618</v>
      </c>
      <c r="AT92" s="149">
        <v>2850</v>
      </c>
      <c r="AU92" s="658"/>
      <c r="AV92" s="721">
        <v>45471</v>
      </c>
      <c r="AW92" s="723">
        <v>5526</v>
      </c>
      <c r="AX92" s="149">
        <f>350+410</f>
        <v>760</v>
      </c>
      <c r="AY92" s="658"/>
    </row>
    <row r="93" spans="12:52" ht="23.7" customHeight="1" x14ac:dyDescent="0.3">
      <c r="L93" s="767"/>
      <c r="Q93" s="658"/>
      <c r="R93" s="712">
        <v>88</v>
      </c>
      <c r="S93" s="713">
        <v>45432</v>
      </c>
      <c r="T93" s="714">
        <v>20777</v>
      </c>
      <c r="W93" s="716">
        <v>7</v>
      </c>
      <c r="Y93" s="150" t="s">
        <v>50</v>
      </c>
      <c r="Z93" s="88" t="s">
        <v>645</v>
      </c>
      <c r="AA93" s="719">
        <v>15000</v>
      </c>
      <c r="AB93" s="720"/>
      <c r="AC93" s="719"/>
      <c r="AD93" s="719"/>
      <c r="AE93" s="726"/>
      <c r="AF93" s="719"/>
      <c r="AG93" s="719"/>
      <c r="AH93" s="719"/>
      <c r="AI93" s="719"/>
      <c r="AJ93" s="719"/>
      <c r="AK93" s="719"/>
      <c r="AL93" s="719"/>
      <c r="AM93" s="658"/>
      <c r="AN93" s="721">
        <v>45489</v>
      </c>
      <c r="AO93" s="722">
        <v>5570</v>
      </c>
      <c r="AP93" s="149">
        <v>7347</v>
      </c>
      <c r="AQ93" s="658"/>
      <c r="AR93" s="721">
        <v>45496</v>
      </c>
      <c r="AS93" s="723">
        <v>5603</v>
      </c>
      <c r="AT93" s="149">
        <v>1080</v>
      </c>
      <c r="AU93" s="658"/>
      <c r="AV93" s="721"/>
      <c r="AW93" s="723"/>
      <c r="AY93" s="658"/>
    </row>
    <row r="94" spans="12:52" ht="23.7" customHeight="1" x14ac:dyDescent="0.3">
      <c r="L94" s="767"/>
      <c r="Q94" s="658"/>
      <c r="R94" s="712">
        <v>89</v>
      </c>
      <c r="S94" s="713">
        <v>45502</v>
      </c>
      <c r="T94" s="714">
        <v>20945</v>
      </c>
      <c r="W94" s="716">
        <v>7</v>
      </c>
      <c r="Y94" s="150" t="s">
        <v>53</v>
      </c>
      <c r="AA94" s="719">
        <v>5000</v>
      </c>
      <c r="AB94" s="720"/>
      <c r="AC94" s="719"/>
      <c r="AD94" s="719"/>
      <c r="AE94" s="719"/>
      <c r="AF94" s="719"/>
      <c r="AG94" s="719"/>
      <c r="AH94" s="719"/>
      <c r="AI94" s="719"/>
      <c r="AJ94" s="719"/>
      <c r="AK94" s="719"/>
      <c r="AL94" s="719"/>
      <c r="AM94" s="658"/>
      <c r="AN94" s="721"/>
      <c r="AO94" s="722"/>
      <c r="AQ94" s="658"/>
      <c r="AR94" s="721">
        <v>45502</v>
      </c>
      <c r="AS94" s="723">
        <v>5625</v>
      </c>
      <c r="AT94" s="149">
        <v>440</v>
      </c>
      <c r="AU94" s="658"/>
      <c r="AV94" s="721"/>
      <c r="AW94" s="723"/>
      <c r="AY94" s="658"/>
    </row>
    <row r="95" spans="12:52" ht="23.7" customHeight="1" x14ac:dyDescent="0.3">
      <c r="L95" s="767"/>
      <c r="Q95" s="658"/>
      <c r="R95" s="712">
        <v>90</v>
      </c>
      <c r="S95" s="713">
        <v>45496</v>
      </c>
      <c r="T95" s="714">
        <v>20929</v>
      </c>
      <c r="W95" s="716">
        <v>7</v>
      </c>
      <c r="Y95" s="150" t="s">
        <v>55</v>
      </c>
      <c r="AA95" s="719">
        <v>5000</v>
      </c>
      <c r="AB95" s="720"/>
      <c r="AC95" s="719"/>
      <c r="AD95" s="719"/>
      <c r="AE95" s="719"/>
      <c r="AF95" s="719"/>
      <c r="AG95" s="719"/>
      <c r="AH95" s="719"/>
      <c r="AI95" s="719"/>
      <c r="AJ95" s="719"/>
      <c r="AK95" s="719"/>
      <c r="AL95" s="719"/>
      <c r="AM95" s="658"/>
      <c r="AN95" s="721">
        <v>45496</v>
      </c>
      <c r="AO95" s="722">
        <v>5606</v>
      </c>
      <c r="AP95" s="149">
        <v>7347</v>
      </c>
      <c r="AQ95" s="658"/>
      <c r="AR95" s="721"/>
      <c r="AS95" s="723"/>
      <c r="AU95" s="658"/>
      <c r="AV95" s="721"/>
      <c r="AW95" s="723"/>
      <c r="AY95" s="658"/>
    </row>
    <row r="96" spans="12:52" ht="23.7" customHeight="1" x14ac:dyDescent="0.3">
      <c r="L96" s="767"/>
      <c r="Q96" s="658"/>
      <c r="R96" s="712">
        <v>91</v>
      </c>
      <c r="S96" s="713">
        <v>45441</v>
      </c>
      <c r="T96" s="714">
        <v>2816</v>
      </c>
      <c r="V96" s="728"/>
      <c r="W96" s="716">
        <v>7</v>
      </c>
      <c r="X96" s="664">
        <v>1</v>
      </c>
      <c r="Y96" s="717" t="s">
        <v>667</v>
      </c>
      <c r="Z96" s="664" t="s">
        <v>668</v>
      </c>
      <c r="AA96" s="719">
        <v>5000</v>
      </c>
      <c r="AB96" s="720"/>
      <c r="AC96" s="719"/>
      <c r="AD96" s="719"/>
      <c r="AE96" s="719"/>
      <c r="AF96" s="719"/>
      <c r="AG96" s="719"/>
      <c r="AH96" s="719"/>
      <c r="AI96" s="719"/>
      <c r="AJ96" s="719"/>
      <c r="AK96" s="719"/>
      <c r="AL96" s="719"/>
      <c r="AM96" s="658"/>
      <c r="AN96" s="721">
        <v>45492</v>
      </c>
      <c r="AO96" s="722">
        <v>5589</v>
      </c>
      <c r="AP96" s="149">
        <v>7347</v>
      </c>
      <c r="AQ96" s="658"/>
      <c r="AR96" s="721"/>
      <c r="AS96" s="723"/>
      <c r="AU96" s="658"/>
      <c r="AV96" s="721">
        <v>45492</v>
      </c>
      <c r="AW96" s="723">
        <v>5591</v>
      </c>
      <c r="AX96" s="149">
        <v>725</v>
      </c>
      <c r="AY96" s="658"/>
    </row>
    <row r="97" spans="12:51" ht="23.7" customHeight="1" x14ac:dyDescent="0.3">
      <c r="L97" s="767"/>
      <c r="Q97" s="658"/>
      <c r="R97" s="712">
        <v>92</v>
      </c>
      <c r="S97" s="713">
        <v>45469</v>
      </c>
      <c r="T97" s="714">
        <v>20868</v>
      </c>
      <c r="V97" s="728"/>
      <c r="W97" s="716">
        <v>8</v>
      </c>
      <c r="Y97" s="762" t="s">
        <v>308</v>
      </c>
      <c r="AA97" s="719">
        <v>23825.24</v>
      </c>
      <c r="AB97" s="720"/>
      <c r="AC97" s="719"/>
      <c r="AD97" s="719"/>
      <c r="AE97" s="719"/>
      <c r="AF97" s="719"/>
      <c r="AG97" s="719"/>
      <c r="AH97" s="719"/>
      <c r="AI97" s="719"/>
      <c r="AJ97" s="719"/>
      <c r="AK97" s="719"/>
      <c r="AL97" s="719"/>
      <c r="AM97" s="658"/>
      <c r="AN97" s="721">
        <v>45484</v>
      </c>
      <c r="AO97" s="722">
        <v>5560</v>
      </c>
      <c r="AP97" s="149">
        <v>6663</v>
      </c>
      <c r="AQ97" s="658"/>
      <c r="AR97" s="721">
        <v>45471</v>
      </c>
      <c r="AS97" s="722">
        <v>5526</v>
      </c>
      <c r="AT97" s="149">
        <v>490</v>
      </c>
      <c r="AU97" s="658"/>
      <c r="AV97" s="721"/>
      <c r="AW97" s="723"/>
      <c r="AY97" s="658"/>
    </row>
    <row r="98" spans="12:51" ht="23.7" customHeight="1" x14ac:dyDescent="0.3">
      <c r="L98" s="767"/>
      <c r="Q98" s="658"/>
      <c r="R98" s="712">
        <v>93</v>
      </c>
      <c r="S98" s="713">
        <v>45483</v>
      </c>
      <c r="T98" s="714">
        <v>20907</v>
      </c>
      <c r="W98" s="716">
        <v>8</v>
      </c>
      <c r="Y98" s="768" t="s">
        <v>57</v>
      </c>
      <c r="AA98" s="719">
        <v>5000</v>
      </c>
      <c r="AB98" s="720"/>
      <c r="AC98" s="719"/>
      <c r="AD98" s="719"/>
      <c r="AE98" s="719"/>
      <c r="AF98" s="719"/>
      <c r="AG98" s="719"/>
      <c r="AH98" s="719"/>
      <c r="AI98" s="719"/>
      <c r="AJ98" s="719"/>
      <c r="AK98" s="719"/>
      <c r="AL98" s="719"/>
      <c r="AM98" s="658"/>
      <c r="AN98" s="721">
        <v>45485</v>
      </c>
      <c r="AO98" s="722">
        <v>5562</v>
      </c>
      <c r="AP98" s="149">
        <v>6663</v>
      </c>
      <c r="AQ98" s="658"/>
      <c r="AR98" s="721"/>
      <c r="AS98" s="723"/>
      <c r="AU98" s="658"/>
      <c r="AV98" s="721"/>
      <c r="AW98" s="723"/>
      <c r="AY98" s="658"/>
    </row>
    <row r="99" spans="12:51" ht="23.7" customHeight="1" x14ac:dyDescent="0.3">
      <c r="L99" s="767"/>
      <c r="Q99" s="658"/>
      <c r="R99" s="712">
        <v>94</v>
      </c>
      <c r="S99" s="713">
        <v>45481</v>
      </c>
      <c r="T99" s="714">
        <v>20897</v>
      </c>
      <c r="V99" s="728"/>
      <c r="W99" s="716">
        <v>8</v>
      </c>
      <c r="Y99" s="150" t="s">
        <v>58</v>
      </c>
      <c r="AA99" s="719">
        <v>5000</v>
      </c>
      <c r="AB99" s="720"/>
      <c r="AC99" s="719"/>
      <c r="AD99" s="719"/>
      <c r="AE99" s="719"/>
      <c r="AF99" s="719"/>
      <c r="AG99" s="719"/>
      <c r="AH99" s="719"/>
      <c r="AI99" s="719"/>
      <c r="AJ99" s="719"/>
      <c r="AK99" s="719"/>
      <c r="AL99" s="719"/>
      <c r="AM99" s="658"/>
      <c r="AN99" s="721">
        <v>45481</v>
      </c>
      <c r="AO99" s="722">
        <v>5550</v>
      </c>
      <c r="AP99" s="149">
        <v>6663</v>
      </c>
      <c r="AQ99" s="658"/>
      <c r="AR99" s="721"/>
      <c r="AS99" s="723"/>
      <c r="AU99" s="658"/>
      <c r="AV99" s="721"/>
      <c r="AW99" s="723"/>
      <c r="AY99" s="658"/>
    </row>
    <row r="100" spans="12:51" ht="23.7" customHeight="1" x14ac:dyDescent="0.3">
      <c r="L100" s="767"/>
      <c r="Q100" s="658"/>
      <c r="R100" s="712">
        <v>95</v>
      </c>
      <c r="S100" s="713">
        <v>45499</v>
      </c>
      <c r="T100" s="714">
        <v>20942</v>
      </c>
      <c r="W100" s="716">
        <v>9</v>
      </c>
      <c r="Y100" s="150" t="s">
        <v>993</v>
      </c>
      <c r="AA100" s="719">
        <v>5000</v>
      </c>
      <c r="AB100" s="720"/>
      <c r="AC100" s="719"/>
      <c r="AD100" s="719"/>
      <c r="AE100" s="719"/>
      <c r="AF100" s="719"/>
      <c r="AG100" s="719"/>
      <c r="AH100" s="719"/>
      <c r="AI100" s="719"/>
      <c r="AJ100" s="719"/>
      <c r="AK100" s="719"/>
      <c r="AL100" s="719"/>
      <c r="AM100" s="658"/>
      <c r="AN100" s="721"/>
      <c r="AO100" s="722"/>
      <c r="AQ100" s="658"/>
      <c r="AR100" s="721"/>
      <c r="AS100" s="723"/>
      <c r="AU100" s="658"/>
      <c r="AV100" s="721"/>
      <c r="AW100" s="723"/>
      <c r="AY100" s="658"/>
    </row>
    <row r="101" spans="12:51" ht="23.7" customHeight="1" x14ac:dyDescent="0.3">
      <c r="L101" s="767"/>
      <c r="Q101" s="658"/>
      <c r="R101" s="712">
        <v>96</v>
      </c>
      <c r="S101" s="713">
        <v>45469</v>
      </c>
      <c r="T101" s="714">
        <v>20872</v>
      </c>
      <c r="V101" s="728"/>
      <c r="W101" s="716">
        <v>9</v>
      </c>
      <c r="Y101" s="150" t="s">
        <v>241</v>
      </c>
      <c r="Z101" s="664"/>
      <c r="AA101" s="719">
        <v>24823.94</v>
      </c>
      <c r="AB101" s="720"/>
      <c r="AC101" s="719"/>
      <c r="AD101" s="719"/>
      <c r="AE101" s="719"/>
      <c r="AF101" s="719"/>
      <c r="AG101" s="719"/>
      <c r="AH101" s="719"/>
      <c r="AI101" s="719"/>
      <c r="AJ101" s="719"/>
      <c r="AK101" s="719"/>
      <c r="AL101" s="719"/>
      <c r="AM101" s="658"/>
      <c r="AN101" s="721">
        <v>45469</v>
      </c>
      <c r="AO101" s="722">
        <v>5514</v>
      </c>
      <c r="AP101" s="149">
        <v>6663</v>
      </c>
      <c r="AQ101" s="658"/>
      <c r="AR101" s="721"/>
      <c r="AS101" s="723"/>
      <c r="AU101" s="658"/>
      <c r="AV101" s="721"/>
      <c r="AW101" s="723"/>
      <c r="AY101" s="658"/>
    </row>
    <row r="102" spans="12:51" ht="23.7" customHeight="1" x14ac:dyDescent="0.3">
      <c r="L102" s="767"/>
      <c r="Q102" s="658"/>
      <c r="R102" s="712">
        <v>97</v>
      </c>
      <c r="S102" s="713">
        <v>45478</v>
      </c>
      <c r="T102" s="714">
        <v>20891</v>
      </c>
      <c r="W102" s="716">
        <v>9</v>
      </c>
      <c r="Y102" s="150" t="s">
        <v>59</v>
      </c>
      <c r="AA102" s="719">
        <v>5000</v>
      </c>
      <c r="AB102" s="720"/>
      <c r="AC102" s="719"/>
      <c r="AD102" s="719"/>
      <c r="AE102" s="719"/>
      <c r="AF102" s="719"/>
      <c r="AG102" s="719"/>
      <c r="AH102" s="719"/>
      <c r="AI102" s="719"/>
      <c r="AJ102" s="719"/>
      <c r="AK102" s="719"/>
      <c r="AL102" s="719"/>
      <c r="AM102" s="658"/>
      <c r="AN102" s="721">
        <v>45488</v>
      </c>
      <c r="AO102" s="722">
        <v>5566</v>
      </c>
      <c r="AP102" s="149">
        <v>6663</v>
      </c>
      <c r="AQ102" s="658"/>
      <c r="AR102" s="721"/>
      <c r="AS102" s="723"/>
      <c r="AU102" s="658"/>
      <c r="AV102" s="721"/>
      <c r="AW102" s="723"/>
      <c r="AY102" s="658"/>
    </row>
    <row r="103" spans="12:51" ht="23.7" customHeight="1" x14ac:dyDescent="0.3">
      <c r="L103" s="767"/>
      <c r="Q103" s="658"/>
      <c r="R103" s="712">
        <v>98</v>
      </c>
      <c r="S103" s="713">
        <v>45499</v>
      </c>
      <c r="T103" s="714">
        <v>20938</v>
      </c>
      <c r="W103" s="716">
        <v>9</v>
      </c>
      <c r="Y103" s="150" t="s">
        <v>313</v>
      </c>
      <c r="Z103" s="664"/>
      <c r="AA103" s="719">
        <v>23825.24</v>
      </c>
      <c r="AB103" s="720"/>
      <c r="AC103" s="719"/>
      <c r="AD103" s="719"/>
      <c r="AE103" s="719"/>
      <c r="AF103" s="719"/>
      <c r="AG103" s="719"/>
      <c r="AH103" s="719"/>
      <c r="AI103" s="719"/>
      <c r="AJ103" s="719"/>
      <c r="AK103" s="719"/>
      <c r="AL103" s="719"/>
      <c r="AM103" s="658"/>
      <c r="AN103" s="721">
        <v>45499</v>
      </c>
      <c r="AO103" s="722">
        <v>5620</v>
      </c>
      <c r="AP103" s="149">
        <v>6663</v>
      </c>
      <c r="AQ103" s="658"/>
      <c r="AR103" s="721"/>
      <c r="AS103" s="723"/>
      <c r="AU103" s="658"/>
      <c r="AV103" s="721"/>
      <c r="AW103" s="723"/>
      <c r="AY103" s="658"/>
    </row>
    <row r="104" spans="12:51" ht="23.7" customHeight="1" x14ac:dyDescent="0.3">
      <c r="L104" s="767"/>
      <c r="Q104" s="658"/>
      <c r="R104" s="712">
        <v>99</v>
      </c>
      <c r="S104" s="713">
        <v>45489</v>
      </c>
      <c r="T104" s="714">
        <v>20912</v>
      </c>
      <c r="W104" s="716">
        <v>10</v>
      </c>
      <c r="Y104" s="768" t="s">
        <v>60</v>
      </c>
      <c r="AA104" s="719">
        <v>10000</v>
      </c>
      <c r="AB104" s="720"/>
      <c r="AC104" s="719"/>
      <c r="AD104" s="719"/>
      <c r="AE104" s="719"/>
      <c r="AF104" s="719"/>
      <c r="AG104" s="719"/>
      <c r="AH104" s="719"/>
      <c r="AI104" s="719"/>
      <c r="AJ104" s="719"/>
      <c r="AK104" s="719"/>
      <c r="AL104" s="719"/>
      <c r="AM104" s="658"/>
      <c r="AN104" s="721">
        <v>45489</v>
      </c>
      <c r="AO104" s="722">
        <v>5569</v>
      </c>
      <c r="AP104" s="149">
        <v>6663</v>
      </c>
      <c r="AQ104" s="658"/>
      <c r="AR104" s="721"/>
      <c r="AS104" s="723"/>
      <c r="AU104" s="658"/>
      <c r="AV104" s="721"/>
      <c r="AW104" s="723"/>
      <c r="AY104" s="658"/>
    </row>
    <row r="105" spans="12:51" ht="23.7" customHeight="1" x14ac:dyDescent="0.3">
      <c r="L105" s="767"/>
      <c r="Q105" s="658"/>
      <c r="R105" s="712">
        <v>100</v>
      </c>
      <c r="S105" s="713">
        <v>45483</v>
      </c>
      <c r="T105" s="714">
        <v>20905</v>
      </c>
      <c r="W105" s="716">
        <v>10</v>
      </c>
      <c r="Y105" s="762" t="s">
        <v>320</v>
      </c>
      <c r="AA105" s="719">
        <v>5000</v>
      </c>
      <c r="AB105" s="720"/>
      <c r="AC105" s="719"/>
      <c r="AD105" s="719"/>
      <c r="AE105" s="719"/>
      <c r="AF105" s="719"/>
      <c r="AG105" s="719"/>
      <c r="AH105" s="719"/>
      <c r="AI105" s="719"/>
      <c r="AJ105" s="719"/>
      <c r="AK105" s="719"/>
      <c r="AL105" s="719"/>
      <c r="AM105" s="658"/>
      <c r="AN105" s="721">
        <v>45483</v>
      </c>
      <c r="AO105" s="722">
        <v>5558</v>
      </c>
      <c r="AP105" s="149">
        <v>6663</v>
      </c>
      <c r="AQ105" s="658"/>
      <c r="AR105" s="721"/>
      <c r="AS105" s="723"/>
      <c r="AU105" s="658"/>
      <c r="AV105" s="721"/>
      <c r="AW105" s="723"/>
      <c r="AY105" s="658"/>
    </row>
    <row r="106" spans="12:51" ht="23.7" customHeight="1" x14ac:dyDescent="0.3">
      <c r="L106" s="767"/>
      <c r="Q106" s="658"/>
      <c r="R106" s="712">
        <v>101</v>
      </c>
      <c r="S106" s="713">
        <v>45499</v>
      </c>
      <c r="T106" s="714">
        <v>20939</v>
      </c>
      <c r="W106" s="716">
        <v>10</v>
      </c>
      <c r="Y106" s="150" t="s">
        <v>415</v>
      </c>
      <c r="AA106" s="719">
        <v>5000</v>
      </c>
      <c r="AB106" s="720"/>
      <c r="AC106" s="719"/>
      <c r="AD106" s="719"/>
      <c r="AE106" s="719"/>
      <c r="AF106" s="719"/>
      <c r="AG106" s="719"/>
      <c r="AH106" s="719"/>
      <c r="AI106" s="719"/>
      <c r="AJ106" s="719"/>
      <c r="AK106" s="719"/>
      <c r="AL106" s="719"/>
      <c r="AM106" s="658"/>
      <c r="AN106" s="721">
        <v>45499</v>
      </c>
      <c r="AO106" s="722">
        <v>5622</v>
      </c>
      <c r="AP106" s="149">
        <v>5000</v>
      </c>
      <c r="AQ106" s="658"/>
      <c r="AR106" s="721"/>
      <c r="AS106" s="723"/>
      <c r="AU106" s="658"/>
      <c r="AV106" s="721"/>
      <c r="AW106" s="723"/>
      <c r="AY106" s="658"/>
    </row>
    <row r="107" spans="12:51" ht="23.7" customHeight="1" x14ac:dyDescent="0.3">
      <c r="L107" s="767"/>
      <c r="Q107" s="658"/>
      <c r="R107" s="712">
        <v>102</v>
      </c>
      <c r="S107" s="713">
        <v>45489</v>
      </c>
      <c r="T107" s="714">
        <v>20918</v>
      </c>
      <c r="V107" s="728"/>
      <c r="W107" s="716">
        <v>10</v>
      </c>
      <c r="Y107" s="768" t="s">
        <v>61</v>
      </c>
      <c r="AA107" s="719">
        <v>24823.94</v>
      </c>
      <c r="AB107" s="720"/>
      <c r="AC107" s="719"/>
      <c r="AD107" s="719"/>
      <c r="AE107" s="719"/>
      <c r="AF107" s="719"/>
      <c r="AG107" s="719"/>
      <c r="AH107" s="719"/>
      <c r="AI107" s="719"/>
      <c r="AJ107" s="719"/>
      <c r="AK107" s="719"/>
      <c r="AL107" s="719"/>
      <c r="AM107" s="658"/>
      <c r="AN107" s="721">
        <v>45489</v>
      </c>
      <c r="AO107" s="722">
        <v>5575</v>
      </c>
      <c r="AP107" s="149">
        <v>6663</v>
      </c>
      <c r="AQ107" s="658"/>
      <c r="AR107" s="721"/>
      <c r="AS107" s="723"/>
      <c r="AU107" s="658"/>
      <c r="AV107" s="721"/>
      <c r="AW107" s="723"/>
      <c r="AY107" s="658"/>
    </row>
    <row r="108" spans="12:51" ht="23.7" customHeight="1" x14ac:dyDescent="0.3">
      <c r="L108" s="767"/>
      <c r="Q108" s="658"/>
      <c r="R108" s="712">
        <v>103</v>
      </c>
      <c r="S108" s="713"/>
      <c r="T108" s="714"/>
      <c r="V108" s="728"/>
      <c r="Y108" s="768"/>
      <c r="AA108" s="719"/>
      <c r="AB108" s="720"/>
      <c r="AC108" s="719"/>
      <c r="AD108" s="719"/>
      <c r="AE108" s="719"/>
      <c r="AF108" s="719"/>
      <c r="AG108" s="719"/>
      <c r="AH108" s="719"/>
      <c r="AI108" s="719"/>
      <c r="AJ108" s="719"/>
      <c r="AK108" s="719"/>
      <c r="AL108" s="719"/>
      <c r="AM108" s="658"/>
      <c r="AN108" s="721"/>
      <c r="AO108" s="722"/>
      <c r="AQ108" s="658"/>
      <c r="AR108" s="721"/>
      <c r="AS108" s="723"/>
      <c r="AU108" s="658"/>
      <c r="AV108" s="721"/>
      <c r="AW108" s="723"/>
      <c r="AY108" s="658"/>
    </row>
    <row r="109" spans="12:51" ht="23.7" customHeight="1" x14ac:dyDescent="0.3">
      <c r="L109" s="767"/>
      <c r="Q109" s="658"/>
      <c r="R109" s="712">
        <v>104</v>
      </c>
      <c r="S109" s="713"/>
      <c r="T109" s="714"/>
      <c r="Y109" s="769"/>
      <c r="Z109" s="664"/>
      <c r="AA109" s="719"/>
      <c r="AB109" s="720"/>
      <c r="AC109" s="719"/>
      <c r="AD109" s="719"/>
      <c r="AE109" s="719"/>
      <c r="AF109" s="719"/>
      <c r="AG109" s="719"/>
      <c r="AH109" s="719"/>
      <c r="AI109" s="719"/>
      <c r="AJ109" s="719"/>
      <c r="AK109" s="719"/>
      <c r="AL109" s="719"/>
      <c r="AM109" s="658"/>
      <c r="AN109" s="721"/>
      <c r="AO109" s="722"/>
      <c r="AQ109" s="658"/>
      <c r="AR109" s="721"/>
      <c r="AS109" s="723"/>
      <c r="AU109" s="658"/>
      <c r="AV109" s="721"/>
      <c r="AW109" s="723"/>
      <c r="AY109" s="658"/>
    </row>
    <row r="110" spans="12:51" ht="21.6" customHeight="1" x14ac:dyDescent="0.3">
      <c r="L110" s="767"/>
      <c r="Q110" s="658"/>
      <c r="R110" s="712">
        <v>105</v>
      </c>
      <c r="S110" s="713"/>
      <c r="T110" s="714"/>
      <c r="AA110" s="719"/>
      <c r="AB110" s="719"/>
      <c r="AC110" s="719"/>
      <c r="AD110" s="719"/>
      <c r="AE110" s="719"/>
      <c r="AF110" s="719"/>
      <c r="AG110" s="719"/>
      <c r="AH110" s="719"/>
      <c r="AI110" s="719"/>
      <c r="AJ110" s="719"/>
      <c r="AK110" s="719"/>
      <c r="AL110" s="719"/>
      <c r="AM110" s="658"/>
      <c r="AN110" s="721"/>
      <c r="AO110" s="722"/>
      <c r="AQ110" s="658"/>
      <c r="AS110" s="723"/>
      <c r="AU110" s="658"/>
      <c r="AW110" s="723"/>
      <c r="AY110" s="658"/>
    </row>
    <row r="111" spans="12:51" ht="23.7" customHeight="1" x14ac:dyDescent="0.3">
      <c r="L111" s="767"/>
      <c r="Q111" s="658"/>
      <c r="R111" s="712">
        <v>106</v>
      </c>
      <c r="S111" s="713"/>
      <c r="T111" s="714"/>
      <c r="AA111" s="719"/>
      <c r="AB111" s="720"/>
      <c r="AC111" s="719"/>
      <c r="AD111" s="719"/>
      <c r="AE111" s="719"/>
      <c r="AF111" s="719"/>
      <c r="AG111" s="719"/>
      <c r="AH111" s="719"/>
      <c r="AI111" s="719"/>
      <c r="AJ111" s="719"/>
      <c r="AK111" s="719"/>
      <c r="AL111" s="719"/>
      <c r="AM111" s="658"/>
      <c r="AN111" s="721"/>
      <c r="AO111" s="722"/>
      <c r="AQ111" s="658"/>
      <c r="AR111" s="721"/>
      <c r="AS111" s="723"/>
      <c r="AU111" s="658"/>
      <c r="AV111" s="721"/>
      <c r="AW111" s="723"/>
      <c r="AY111" s="658"/>
    </row>
    <row r="112" spans="12:51" ht="23.7" customHeight="1" x14ac:dyDescent="0.3">
      <c r="L112" s="767"/>
      <c r="Q112" s="658"/>
      <c r="R112" s="712">
        <v>107</v>
      </c>
      <c r="S112" s="713"/>
      <c r="T112" s="714"/>
      <c r="V112" s="728"/>
      <c r="AA112" s="719"/>
      <c r="AB112" s="720"/>
      <c r="AC112" s="719"/>
      <c r="AD112" s="719"/>
      <c r="AE112" s="719"/>
      <c r="AF112" s="719"/>
      <c r="AG112" s="719"/>
      <c r="AH112" s="719"/>
      <c r="AI112" s="719"/>
      <c r="AJ112" s="719"/>
      <c r="AK112" s="719"/>
      <c r="AL112" s="719"/>
      <c r="AM112" s="658"/>
      <c r="AN112" s="721"/>
      <c r="AO112" s="722"/>
      <c r="AQ112" s="658"/>
      <c r="AR112" s="721"/>
      <c r="AS112" s="723"/>
      <c r="AU112" s="658"/>
      <c r="AV112" s="721"/>
      <c r="AW112" s="723"/>
      <c r="AY112" s="658"/>
    </row>
    <row r="113" spans="12:51" ht="23.7" customHeight="1" x14ac:dyDescent="0.3">
      <c r="L113" s="767"/>
      <c r="Q113" s="658"/>
      <c r="R113" s="712">
        <v>108</v>
      </c>
      <c r="S113" s="713"/>
      <c r="T113" s="714"/>
      <c r="AA113" s="719"/>
      <c r="AB113" s="720"/>
      <c r="AC113" s="719"/>
      <c r="AD113" s="719"/>
      <c r="AE113" s="719"/>
      <c r="AF113" s="719"/>
      <c r="AG113" s="719"/>
      <c r="AH113" s="719"/>
      <c r="AI113" s="719"/>
      <c r="AJ113" s="719"/>
      <c r="AK113" s="719"/>
      <c r="AL113" s="719"/>
      <c r="AM113" s="658"/>
      <c r="AN113" s="721"/>
      <c r="AO113" s="722"/>
      <c r="AQ113" s="658"/>
      <c r="AR113" s="721"/>
      <c r="AS113" s="723"/>
      <c r="AU113" s="658"/>
      <c r="AV113" s="721"/>
      <c r="AW113" s="723"/>
      <c r="AY113" s="658"/>
    </row>
    <row r="114" spans="12:51" ht="23.7" customHeight="1" x14ac:dyDescent="0.3">
      <c r="L114" s="767"/>
      <c r="Q114" s="658"/>
      <c r="R114" s="712">
        <v>109</v>
      </c>
      <c r="S114" s="713"/>
      <c r="T114" s="714"/>
      <c r="Y114" s="768"/>
      <c r="AA114" s="719"/>
      <c r="AB114" s="720"/>
      <c r="AC114" s="719"/>
      <c r="AD114" s="719"/>
      <c r="AE114" s="719"/>
      <c r="AF114" s="719"/>
      <c r="AG114" s="719"/>
      <c r="AH114" s="719"/>
      <c r="AI114" s="719"/>
      <c r="AJ114" s="719"/>
      <c r="AK114" s="719"/>
      <c r="AL114" s="719"/>
      <c r="AM114" s="658"/>
      <c r="AN114" s="721"/>
      <c r="AO114" s="722"/>
      <c r="AQ114" s="658"/>
      <c r="AR114" s="721"/>
      <c r="AS114" s="723"/>
      <c r="AU114" s="658"/>
      <c r="AV114" s="721"/>
      <c r="AW114" s="723"/>
      <c r="AY114" s="658"/>
    </row>
    <row r="115" spans="12:51" ht="23.7" customHeight="1" x14ac:dyDescent="0.3">
      <c r="L115" s="767"/>
      <c r="Q115" s="658"/>
      <c r="R115" s="712">
        <v>110</v>
      </c>
      <c r="S115" s="713"/>
      <c r="T115" s="714"/>
      <c r="AA115" s="719"/>
      <c r="AB115" s="720"/>
      <c r="AC115" s="719"/>
      <c r="AD115" s="719"/>
      <c r="AE115" s="719"/>
      <c r="AF115" s="719"/>
      <c r="AG115" s="719"/>
      <c r="AH115" s="719"/>
      <c r="AI115" s="719"/>
      <c r="AJ115" s="719"/>
      <c r="AK115" s="719"/>
      <c r="AL115" s="719"/>
      <c r="AM115" s="658"/>
      <c r="AN115" s="721"/>
      <c r="AO115" s="722"/>
      <c r="AQ115" s="658"/>
      <c r="AR115" s="721"/>
      <c r="AS115" s="723"/>
      <c r="AU115" s="658"/>
      <c r="AV115" s="721"/>
      <c r="AW115" s="723"/>
      <c r="AY115" s="658"/>
    </row>
    <row r="116" spans="12:51" ht="21.6" customHeight="1" x14ac:dyDescent="0.3">
      <c r="L116" s="767"/>
      <c r="Q116" s="658"/>
      <c r="R116" s="712">
        <v>111</v>
      </c>
      <c r="S116" s="713"/>
      <c r="T116" s="714"/>
      <c r="AA116" s="719"/>
      <c r="AB116" s="720"/>
      <c r="AC116" s="719"/>
      <c r="AD116" s="719"/>
      <c r="AE116" s="719"/>
      <c r="AF116" s="719"/>
      <c r="AG116" s="719"/>
      <c r="AH116" s="719"/>
      <c r="AI116" s="719"/>
      <c r="AJ116" s="719"/>
      <c r="AK116" s="719"/>
      <c r="AL116" s="719"/>
      <c r="AM116" s="658"/>
      <c r="AN116" s="721"/>
      <c r="AO116" s="722"/>
      <c r="AQ116" s="658"/>
      <c r="AR116" s="721"/>
      <c r="AS116" s="723"/>
      <c r="AU116" s="658"/>
      <c r="AV116" s="721"/>
      <c r="AW116" s="723"/>
      <c r="AY116" s="658"/>
    </row>
    <row r="117" spans="12:51" ht="21.6" customHeight="1" x14ac:dyDescent="0.3">
      <c r="L117" s="767"/>
      <c r="Q117" s="658"/>
      <c r="AM117" s="658"/>
      <c r="AN117" s="721"/>
      <c r="AO117" s="722"/>
      <c r="AQ117" s="658"/>
      <c r="AS117" s="723"/>
      <c r="AU117" s="658"/>
      <c r="AW117" s="723"/>
      <c r="AY117" s="658"/>
    </row>
  </sheetData>
  <sortState xmlns:xlrd2="http://schemas.microsoft.com/office/spreadsheetml/2017/richdata2" ref="S19:AX107">
    <sortCondition ref="W19:W107"/>
    <sortCondition ref="Y19:Y107"/>
  </sortState>
  <mergeCells count="14">
    <mergeCell ref="C1:G1"/>
    <mergeCell ref="AB1:AL1"/>
    <mergeCell ref="AR2:AX2"/>
    <mergeCell ref="AN2:AP2"/>
    <mergeCell ref="S2:S3"/>
    <mergeCell ref="T2:T3"/>
    <mergeCell ref="Y2:Y3"/>
    <mergeCell ref="AA2:AA3"/>
    <mergeCell ref="U2:V2"/>
    <mergeCell ref="W2:W3"/>
    <mergeCell ref="X2:X3"/>
    <mergeCell ref="AB2:AB3"/>
    <mergeCell ref="Z2:Z3"/>
    <mergeCell ref="AO3:AO4"/>
  </mergeCells>
  <hyperlinks>
    <hyperlink ref="Z45" r:id="rId1" display="https://www.facebook.com/100038860249661/" xr:uid="{ED911FB1-7AF9-431B-A355-A4FC87011E51}"/>
    <hyperlink ref="Z31" r:id="rId2" display="https://www.facebook.com/100038860249661/" xr:uid="{C5F5FD9A-2FF2-402D-8714-55328AA678CD}"/>
  </hyperlinks>
  <printOptions gridLines="1"/>
  <pageMargins left="0" right="0" top="0.4" bottom="1.17" header="0" footer="0"/>
  <pageSetup paperSize="5" scale="78" orientation="portrait" horizontalDpi="0" verticalDpi="0" r:id="rId3"/>
  <headerFooter>
    <oddHeader>&amp;L&amp;D&amp;T</oddHeader>
  </headerFooter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R413"/>
  <sheetViews>
    <sheetView topLeftCell="A218" zoomScale="81" zoomScaleNormal="81" workbookViewId="0">
      <selection activeCell="I266" sqref="I266"/>
    </sheetView>
  </sheetViews>
  <sheetFormatPr defaultColWidth="0.44140625" defaultRowHeight="17.399999999999999" x14ac:dyDescent="0.3"/>
  <cols>
    <col min="1" max="1" width="2.33203125" style="240" customWidth="1"/>
    <col min="2" max="2" width="3" style="240" customWidth="1"/>
    <col min="3" max="3" width="36.33203125" style="240" customWidth="1"/>
    <col min="4" max="4" width="15.6640625" style="240" hidden="1" customWidth="1"/>
    <col min="5" max="6" width="8.21875" style="246" customWidth="1"/>
    <col min="7" max="7" width="16.77734375" style="246" customWidth="1"/>
    <col min="8" max="8" width="7.33203125" style="240" customWidth="1"/>
    <col min="9" max="9" width="35.5546875" style="240" customWidth="1"/>
    <col min="10" max="10" width="15.44140625" style="310" hidden="1" customWidth="1"/>
    <col min="11" max="12" width="8.21875" style="246" customWidth="1"/>
    <col min="13" max="13" width="16.77734375" style="240" customWidth="1"/>
    <col min="14" max="14" width="11.33203125" style="310" customWidth="1"/>
    <col min="15" max="15" width="44.33203125" style="621" customWidth="1"/>
    <col min="16" max="16" width="31.6640625" style="622" customWidth="1"/>
    <col min="17" max="17" width="11.44140625" style="221" bestFit="1" customWidth="1"/>
    <col min="18" max="18" width="11.33203125" style="221" customWidth="1"/>
    <col min="19" max="103" width="11.33203125" style="314" customWidth="1"/>
    <col min="104" max="16384" width="0.44140625" style="314"/>
  </cols>
  <sheetData>
    <row r="2" spans="1:18" s="84" customFormat="1" ht="23.4" x14ac:dyDescent="0.3">
      <c r="A2" s="58"/>
      <c r="B2" s="842" t="s">
        <v>157</v>
      </c>
      <c r="C2" s="842"/>
      <c r="D2" s="842"/>
      <c r="E2" s="842"/>
      <c r="F2" s="842"/>
      <c r="G2" s="842"/>
      <c r="H2" s="842"/>
      <c r="I2" s="842"/>
      <c r="J2" s="842"/>
      <c r="K2" s="842"/>
      <c r="L2" s="842"/>
      <c r="M2" s="842"/>
      <c r="N2" s="389"/>
      <c r="O2" s="620"/>
      <c r="P2" s="390"/>
      <c r="Q2" s="219"/>
      <c r="R2" s="218"/>
    </row>
    <row r="3" spans="1:18" ht="24.6" x14ac:dyDescent="0.3">
      <c r="B3" s="843" t="s">
        <v>143</v>
      </c>
      <c r="C3" s="843"/>
      <c r="D3" s="843"/>
      <c r="E3" s="843"/>
      <c r="F3" s="843"/>
      <c r="G3" s="843"/>
      <c r="H3" s="843"/>
      <c r="I3" s="843"/>
      <c r="J3" s="843"/>
      <c r="K3" s="843"/>
      <c r="L3" s="843"/>
      <c r="M3" s="843"/>
    </row>
    <row r="4" spans="1:18" s="317" customFormat="1" ht="22.8" x14ac:dyDescent="0.3">
      <c r="A4" s="316"/>
      <c r="B4" s="844" t="s">
        <v>635</v>
      </c>
      <c r="C4" s="844"/>
      <c r="D4" s="844"/>
      <c r="E4" s="844"/>
      <c r="F4" s="844"/>
      <c r="G4" s="844"/>
      <c r="H4" s="844"/>
      <c r="I4" s="844"/>
      <c r="J4" s="844"/>
      <c r="K4" s="844"/>
      <c r="L4" s="844"/>
      <c r="M4" s="844"/>
      <c r="N4" s="310"/>
      <c r="O4" s="621"/>
      <c r="P4" s="623"/>
      <c r="Q4" s="221"/>
      <c r="R4" s="414"/>
    </row>
    <row r="5" spans="1:18" x14ac:dyDescent="0.3">
      <c r="B5" s="161"/>
      <c r="C5" s="845" t="str">
        <f>'ENROLLMENT SUMMARY'!B7</f>
        <v>as of August 1, 2024</v>
      </c>
      <c r="D5" s="845"/>
      <c r="E5" s="845"/>
      <c r="F5" s="845"/>
      <c r="G5" s="845"/>
      <c r="H5" s="845"/>
      <c r="I5" s="845"/>
      <c r="J5" s="845"/>
      <c r="K5" s="845"/>
      <c r="L5" s="845"/>
      <c r="M5" s="845"/>
    </row>
    <row r="6" spans="1:18" x14ac:dyDescent="0.3">
      <c r="B6" s="334"/>
      <c r="C6" s="334"/>
      <c r="D6" s="334"/>
      <c r="G6" s="334"/>
      <c r="H6" s="334"/>
      <c r="I6" s="334"/>
      <c r="J6" s="334"/>
    </row>
    <row r="7" spans="1:18" x14ac:dyDescent="0.3">
      <c r="B7" s="318" t="s">
        <v>929</v>
      </c>
      <c r="I7" s="150"/>
    </row>
    <row r="8" spans="1:18" x14ac:dyDescent="0.3">
      <c r="B8" s="161" t="s">
        <v>1074</v>
      </c>
      <c r="C8" s="161"/>
      <c r="D8" s="310"/>
      <c r="E8" s="319"/>
      <c r="F8" s="319"/>
      <c r="G8" s="320"/>
      <c r="H8" s="321"/>
      <c r="I8" s="322"/>
      <c r="K8" s="319"/>
      <c r="L8" s="319"/>
    </row>
    <row r="9" spans="1:18" ht="26.4" customHeight="1" x14ac:dyDescent="0.3">
      <c r="A9" s="161"/>
      <c r="B9" s="66"/>
      <c r="C9" s="66" t="s">
        <v>108</v>
      </c>
      <c r="D9" s="66" t="s">
        <v>158</v>
      </c>
      <c r="E9" s="654" t="s">
        <v>1075</v>
      </c>
      <c r="F9" s="654" t="s">
        <v>1076</v>
      </c>
      <c r="G9" s="654" t="s">
        <v>161</v>
      </c>
      <c r="H9" s="65"/>
      <c r="I9" s="66" t="s">
        <v>109</v>
      </c>
      <c r="J9" s="66" t="s">
        <v>158</v>
      </c>
      <c r="K9" s="654" t="s">
        <v>1075</v>
      </c>
      <c r="L9" s="654" t="s">
        <v>1076</v>
      </c>
      <c r="M9" s="654" t="s">
        <v>161</v>
      </c>
    </row>
    <row r="10" spans="1:18" ht="26.4" x14ac:dyDescent="0.3">
      <c r="B10" s="73">
        <v>1</v>
      </c>
      <c r="C10" s="517"/>
      <c r="D10" s="90"/>
      <c r="E10" s="107"/>
      <c r="F10" s="107"/>
      <c r="G10" s="107"/>
      <c r="H10" s="73">
        <v>1</v>
      </c>
      <c r="I10" s="576" t="s">
        <v>1031</v>
      </c>
      <c r="J10" s="107"/>
      <c r="K10" s="108"/>
      <c r="L10" s="108"/>
      <c r="M10" s="655" t="s">
        <v>296</v>
      </c>
    </row>
    <row r="11" spans="1:18" s="224" customFormat="1" x14ac:dyDescent="0.3">
      <c r="A11" s="325"/>
      <c r="B11" s="73">
        <v>2</v>
      </c>
      <c r="C11" s="156"/>
      <c r="D11" s="241"/>
      <c r="E11" s="108"/>
      <c r="F11" s="108"/>
      <c r="G11" s="109"/>
      <c r="H11" s="73">
        <v>2</v>
      </c>
      <c r="I11" s="534" t="s">
        <v>1037</v>
      </c>
      <c r="J11" s="107"/>
      <c r="K11" s="108"/>
      <c r="L11" s="108"/>
      <c r="M11" s="655" t="s">
        <v>296</v>
      </c>
      <c r="N11" s="621"/>
      <c r="O11" s="624" t="s">
        <v>992</v>
      </c>
      <c r="P11" s="325"/>
      <c r="Q11" s="221"/>
    </row>
    <row r="12" spans="1:18" s="224" customFormat="1" ht="26.4" x14ac:dyDescent="0.3">
      <c r="A12" s="325"/>
      <c r="B12" s="73">
        <v>3</v>
      </c>
      <c r="C12" s="67"/>
      <c r="D12" s="415"/>
      <c r="E12" s="227"/>
      <c r="F12" s="227"/>
      <c r="G12" s="109"/>
      <c r="H12" s="73">
        <v>3</v>
      </c>
      <c r="I12" s="617" t="s">
        <v>991</v>
      </c>
      <c r="J12" s="110"/>
      <c r="K12" s="108"/>
      <c r="L12" s="108"/>
      <c r="M12" s="655" t="s">
        <v>296</v>
      </c>
      <c r="N12" s="621"/>
      <c r="O12" s="625" t="s">
        <v>1022</v>
      </c>
      <c r="P12" s="325"/>
      <c r="Q12" s="221"/>
    </row>
    <row r="13" spans="1:18" s="224" customFormat="1" hidden="1" x14ac:dyDescent="0.3">
      <c r="A13" s="325"/>
      <c r="B13" s="73">
        <v>4</v>
      </c>
      <c r="C13" s="69"/>
      <c r="D13" s="107"/>
      <c r="E13" s="227"/>
      <c r="F13" s="227"/>
      <c r="G13" s="109"/>
      <c r="H13" s="73">
        <v>4</v>
      </c>
      <c r="I13" s="415"/>
      <c r="J13" s="107"/>
      <c r="K13" s="108"/>
      <c r="L13" s="108"/>
      <c r="M13" s="107"/>
      <c r="N13" s="621"/>
      <c r="O13" s="621"/>
      <c r="P13" s="325"/>
      <c r="Q13" s="221"/>
    </row>
    <row r="14" spans="1:18" s="163" customFormat="1" ht="24.6" x14ac:dyDescent="0.3">
      <c r="A14" s="161"/>
      <c r="B14" s="321"/>
      <c r="C14" s="839" t="s">
        <v>110</v>
      </c>
      <c r="D14" s="839"/>
      <c r="E14" s="319"/>
      <c r="F14" s="319"/>
      <c r="G14" s="324"/>
      <c r="H14" s="416">
        <v>3</v>
      </c>
      <c r="I14" s="161"/>
      <c r="J14" s="111"/>
      <c r="K14" s="319"/>
      <c r="L14" s="319"/>
      <c r="M14" s="324"/>
      <c r="N14" s="310"/>
      <c r="O14" s="621"/>
      <c r="P14" s="325"/>
      <c r="Q14" s="221"/>
      <c r="R14" s="224"/>
    </row>
    <row r="15" spans="1:18" s="163" customFormat="1" x14ac:dyDescent="0.3">
      <c r="A15" s="161"/>
      <c r="B15" s="321"/>
      <c r="C15" s="226"/>
      <c r="D15" s="226"/>
      <c r="E15" s="92"/>
      <c r="F15" s="92"/>
      <c r="G15" s="226"/>
      <c r="H15" s="226"/>
      <c r="I15" s="161"/>
      <c r="J15" s="111"/>
      <c r="K15" s="319"/>
      <c r="L15" s="319"/>
      <c r="M15" s="324"/>
      <c r="N15" s="310"/>
      <c r="O15" s="621"/>
      <c r="P15" s="325"/>
      <c r="Q15" s="221"/>
      <c r="R15" s="224"/>
    </row>
    <row r="16" spans="1:18" s="163" customFormat="1" hidden="1" x14ac:dyDescent="0.3">
      <c r="A16" s="161"/>
      <c r="B16" s="321"/>
      <c r="C16" s="226"/>
      <c r="D16" s="226"/>
      <c r="E16" s="92"/>
      <c r="F16" s="92"/>
      <c r="G16" s="226"/>
      <c r="H16" s="226"/>
      <c r="I16" s="161"/>
      <c r="J16" s="111"/>
      <c r="K16" s="319"/>
      <c r="L16" s="319"/>
      <c r="M16" s="324"/>
      <c r="N16" s="310"/>
      <c r="O16" s="621"/>
      <c r="P16" s="325"/>
      <c r="Q16" s="221"/>
      <c r="R16" s="224"/>
    </row>
    <row r="17" spans="1:18" s="163" customFormat="1" hidden="1" x14ac:dyDescent="0.3">
      <c r="A17" s="161"/>
      <c r="B17" s="321"/>
      <c r="C17" s="226"/>
      <c r="D17" s="226"/>
      <c r="E17" s="92"/>
      <c r="F17" s="92"/>
      <c r="G17" s="226"/>
      <c r="H17" s="226"/>
      <c r="I17" s="161"/>
      <c r="J17" s="111"/>
      <c r="K17" s="319"/>
      <c r="L17" s="319"/>
      <c r="M17" s="324"/>
      <c r="N17" s="310"/>
      <c r="O17" s="621"/>
      <c r="P17" s="325"/>
      <c r="Q17" s="221"/>
      <c r="R17" s="224"/>
    </row>
    <row r="18" spans="1:18" ht="17.7" customHeight="1" x14ac:dyDescent="0.3">
      <c r="B18" s="318" t="s">
        <v>107</v>
      </c>
      <c r="I18" s="150"/>
    </row>
    <row r="19" spans="1:18" ht="17.7" customHeight="1" x14ac:dyDescent="0.3">
      <c r="B19" s="161" t="s">
        <v>1074</v>
      </c>
      <c r="C19" s="161"/>
      <c r="D19" s="310"/>
      <c r="E19" s="319"/>
      <c r="F19" s="319"/>
      <c r="G19" s="320"/>
      <c r="H19" s="321"/>
      <c r="I19" s="322"/>
      <c r="K19" s="319"/>
      <c r="L19" s="319"/>
    </row>
    <row r="20" spans="1:18" ht="17.399999999999999" customHeight="1" x14ac:dyDescent="0.3">
      <c r="A20" s="161"/>
      <c r="B20" s="66"/>
      <c r="C20" s="66" t="s">
        <v>108</v>
      </c>
      <c r="D20" s="66" t="s">
        <v>158</v>
      </c>
      <c r="E20" s="654" t="s">
        <v>1075</v>
      </c>
      <c r="F20" s="654" t="s">
        <v>1076</v>
      </c>
      <c r="G20" s="654" t="s">
        <v>161</v>
      </c>
      <c r="H20" s="65"/>
      <c r="I20" s="66" t="s">
        <v>109</v>
      </c>
      <c r="J20" s="66" t="s">
        <v>158</v>
      </c>
      <c r="K20" s="654" t="s">
        <v>1075</v>
      </c>
      <c r="L20" s="654" t="s">
        <v>1076</v>
      </c>
      <c r="M20" s="654" t="s">
        <v>161</v>
      </c>
    </row>
    <row r="21" spans="1:18" ht="20.7" customHeight="1" x14ac:dyDescent="0.3">
      <c r="B21" s="73">
        <v>1</v>
      </c>
      <c r="C21" s="519"/>
      <c r="D21" s="67"/>
      <c r="E21" s="116"/>
      <c r="F21" s="116"/>
      <c r="G21" s="116"/>
      <c r="H21" s="73">
        <v>1</v>
      </c>
      <c r="I21" s="617" t="s">
        <v>1066</v>
      </c>
      <c r="J21" s="107"/>
      <c r="K21" s="107"/>
      <c r="L21" s="107"/>
      <c r="M21" s="655" t="s">
        <v>1081</v>
      </c>
      <c r="O21" s="626" t="s">
        <v>643</v>
      </c>
      <c r="Q21" s="314"/>
      <c r="R21" s="314"/>
    </row>
    <row r="22" spans="1:18" s="163" customFormat="1" ht="20.7" customHeight="1" x14ac:dyDescent="0.3">
      <c r="A22" s="161"/>
      <c r="B22" s="73">
        <v>2</v>
      </c>
      <c r="C22" s="162"/>
      <c r="D22" s="82"/>
      <c r="E22" s="116"/>
      <c r="F22" s="116"/>
      <c r="G22" s="228"/>
      <c r="H22" s="73">
        <v>2</v>
      </c>
      <c r="I22" s="516"/>
      <c r="J22" s="107"/>
      <c r="K22" s="107"/>
      <c r="L22" s="107"/>
      <c r="M22" s="109"/>
      <c r="N22" s="310"/>
      <c r="O22" s="627" t="s">
        <v>641</v>
      </c>
      <c r="P22" s="628"/>
      <c r="Q22" s="313"/>
      <c r="R22" s="313"/>
    </row>
    <row r="23" spans="1:18" s="163" customFormat="1" ht="20.7" hidden="1" customHeight="1" x14ac:dyDescent="0.3">
      <c r="A23" s="161"/>
      <c r="B23" s="73">
        <v>3</v>
      </c>
      <c r="C23" s="162"/>
      <c r="D23" s="162"/>
      <c r="E23" s="116" t="s">
        <v>350</v>
      </c>
      <c r="F23" s="116"/>
      <c r="G23" s="228"/>
      <c r="H23" s="73">
        <v>3</v>
      </c>
      <c r="I23" s="67"/>
      <c r="J23" s="110"/>
      <c r="K23" s="107" t="s">
        <v>350</v>
      </c>
      <c r="L23" s="107"/>
      <c r="M23" s="109"/>
      <c r="N23" s="310"/>
      <c r="O23" s="621"/>
      <c r="P23" s="628"/>
      <c r="Q23" s="313"/>
      <c r="R23" s="313"/>
    </row>
    <row r="24" spans="1:18" s="163" customFormat="1" ht="20.7" hidden="1" customHeight="1" x14ac:dyDescent="0.3">
      <c r="A24" s="161"/>
      <c r="B24" s="73">
        <v>4</v>
      </c>
      <c r="C24" s="67"/>
      <c r="D24" s="116"/>
      <c r="E24" s="116" t="s">
        <v>350</v>
      </c>
      <c r="F24" s="116"/>
      <c r="G24" s="228"/>
      <c r="H24" s="73">
        <v>4</v>
      </c>
      <c r="I24" s="82"/>
      <c r="J24" s="107"/>
      <c r="K24" s="107" t="s">
        <v>350</v>
      </c>
      <c r="L24" s="107"/>
      <c r="M24" s="107"/>
      <c r="N24" s="310"/>
      <c r="O24" s="325"/>
      <c r="P24" s="325"/>
      <c r="Q24" s="341"/>
    </row>
    <row r="25" spans="1:18" s="224" customFormat="1" ht="5.7" customHeight="1" x14ac:dyDescent="0.3">
      <c r="A25" s="325"/>
      <c r="B25" s="73"/>
      <c r="C25" s="73"/>
      <c r="D25" s="73"/>
      <c r="E25" s="73"/>
      <c r="F25" s="73"/>
      <c r="G25" s="73"/>
      <c r="H25" s="73"/>
      <c r="J25" s="92"/>
      <c r="K25" s="165"/>
      <c r="L25" s="165"/>
      <c r="M25" s="92"/>
      <c r="N25" s="621"/>
      <c r="O25" s="621"/>
      <c r="P25" s="325"/>
      <c r="Q25" s="374"/>
    </row>
    <row r="26" spans="1:18" s="163" customFormat="1" ht="24.6" customHeight="1" x14ac:dyDescent="0.3">
      <c r="A26" s="839" t="s">
        <v>110</v>
      </c>
      <c r="B26" s="839"/>
      <c r="C26" s="839"/>
      <c r="D26" s="839"/>
      <c r="E26" s="319"/>
      <c r="F26" s="319"/>
      <c r="G26" s="324"/>
      <c r="H26" s="416">
        <v>1</v>
      </c>
      <c r="I26" s="161"/>
      <c r="J26" s="111"/>
      <c r="K26" s="319"/>
      <c r="L26" s="319"/>
      <c r="M26" s="324"/>
      <c r="N26" s="310"/>
      <c r="O26" s="519" t="s">
        <v>1040</v>
      </c>
      <c r="P26" s="325"/>
      <c r="Q26" s="221"/>
      <c r="R26" s="224"/>
    </row>
    <row r="27" spans="1:18" s="163" customFormat="1" ht="9.6" customHeight="1" x14ac:dyDescent="0.3">
      <c r="A27" s="161"/>
      <c r="B27" s="321"/>
      <c r="C27" s="226"/>
      <c r="D27" s="226"/>
      <c r="E27" s="92"/>
      <c r="F27" s="92"/>
      <c r="G27" s="226"/>
      <c r="H27" s="226"/>
      <c r="I27" s="161"/>
      <c r="J27" s="111"/>
      <c r="K27" s="319"/>
      <c r="L27" s="319"/>
      <c r="M27" s="324"/>
      <c r="N27" s="310"/>
      <c r="O27" s="621"/>
      <c r="P27" s="325"/>
      <c r="Q27" s="221"/>
      <c r="R27" s="224"/>
    </row>
    <row r="28" spans="1:18" s="163" customFormat="1" ht="17.55" hidden="1" customHeight="1" x14ac:dyDescent="0.3">
      <c r="A28" s="161"/>
      <c r="B28" s="321"/>
      <c r="C28" s="226"/>
      <c r="D28" s="226"/>
      <c r="E28" s="92"/>
      <c r="F28" s="92"/>
      <c r="G28" s="226"/>
      <c r="H28" s="226"/>
      <c r="I28" s="161"/>
      <c r="J28" s="111"/>
      <c r="K28" s="319"/>
      <c r="L28" s="319"/>
      <c r="M28" s="324"/>
      <c r="N28" s="310"/>
      <c r="O28" s="621"/>
      <c r="P28" s="325"/>
      <c r="Q28" s="221"/>
      <c r="R28" s="224"/>
    </row>
    <row r="29" spans="1:18" s="163" customFormat="1" hidden="1" x14ac:dyDescent="0.3">
      <c r="A29" s="161"/>
      <c r="B29" s="321"/>
      <c r="C29" s="226"/>
      <c r="D29" s="226"/>
      <c r="E29" s="92"/>
      <c r="F29" s="92"/>
      <c r="G29" s="226"/>
      <c r="H29" s="226"/>
      <c r="I29" s="161"/>
      <c r="J29" s="111"/>
      <c r="K29" s="319"/>
      <c r="L29" s="319"/>
      <c r="M29" s="324"/>
      <c r="N29" s="310"/>
      <c r="O29" s="621"/>
      <c r="P29" s="325"/>
      <c r="Q29" s="221"/>
      <c r="R29" s="224"/>
    </row>
    <row r="30" spans="1:18" s="163" customFormat="1" hidden="1" x14ac:dyDescent="0.3">
      <c r="A30" s="161"/>
      <c r="B30" s="321"/>
      <c r="C30" s="226"/>
      <c r="D30" s="226"/>
      <c r="E30" s="92"/>
      <c r="F30" s="92"/>
      <c r="G30" s="226"/>
      <c r="H30" s="226"/>
      <c r="I30" s="161"/>
      <c r="J30" s="111"/>
      <c r="K30" s="319"/>
      <c r="L30" s="319"/>
      <c r="M30" s="324"/>
      <c r="N30" s="310"/>
      <c r="O30" s="621"/>
      <c r="P30" s="325"/>
      <c r="Q30" s="221"/>
      <c r="R30" s="224"/>
    </row>
    <row r="31" spans="1:18" s="163" customFormat="1" hidden="1" x14ac:dyDescent="0.3">
      <c r="A31" s="161"/>
      <c r="B31" s="321"/>
      <c r="C31" s="80" t="s">
        <v>322</v>
      </c>
      <c r="D31" s="226"/>
      <c r="E31" s="92"/>
      <c r="F31" s="92"/>
      <c r="G31" s="226"/>
      <c r="H31" s="226"/>
      <c r="I31" s="161" t="s">
        <v>330</v>
      </c>
      <c r="J31" s="111"/>
      <c r="K31" s="319"/>
      <c r="L31" s="319"/>
      <c r="M31" s="324"/>
      <c r="N31" s="310"/>
      <c r="O31" s="621"/>
      <c r="P31" s="325"/>
      <c r="Q31" s="221"/>
      <c r="R31" s="224"/>
    </row>
    <row r="32" spans="1:18" s="163" customFormat="1" hidden="1" x14ac:dyDescent="0.3">
      <c r="A32" s="161"/>
      <c r="B32" s="321"/>
      <c r="C32" s="226"/>
      <c r="D32" s="226"/>
      <c r="E32" s="92"/>
      <c r="F32" s="92"/>
      <c r="G32" s="226"/>
      <c r="H32" s="226"/>
      <c r="I32" s="161"/>
      <c r="J32" s="111"/>
      <c r="K32" s="319"/>
      <c r="L32" s="319"/>
      <c r="M32" s="324"/>
      <c r="N32" s="310"/>
      <c r="O32" s="621"/>
      <c r="P32" s="325"/>
      <c r="Q32" s="221"/>
      <c r="R32" s="224"/>
    </row>
    <row r="33" spans="1:18" s="163" customFormat="1" hidden="1" x14ac:dyDescent="0.3">
      <c r="A33" s="161"/>
      <c r="B33" s="321"/>
      <c r="C33" s="226"/>
      <c r="D33" s="226"/>
      <c r="E33" s="92"/>
      <c r="F33" s="92"/>
      <c r="G33" s="226"/>
      <c r="H33" s="226"/>
      <c r="I33" s="161"/>
      <c r="J33" s="111"/>
      <c r="K33" s="319"/>
      <c r="L33" s="319"/>
      <c r="M33" s="324"/>
      <c r="N33" s="310"/>
      <c r="O33" s="621"/>
      <c r="P33" s="325"/>
      <c r="Q33" s="221"/>
      <c r="R33" s="224"/>
    </row>
    <row r="34" spans="1:18" s="163" customFormat="1" ht="30" hidden="1" customHeight="1" x14ac:dyDescent="0.3">
      <c r="A34" s="161"/>
      <c r="B34" s="321"/>
      <c r="C34" s="226" t="s">
        <v>332</v>
      </c>
      <c r="D34" s="376"/>
      <c r="E34" s="73"/>
      <c r="F34" s="73"/>
      <c r="G34" s="376"/>
      <c r="H34" s="376"/>
      <c r="I34" s="334" t="s">
        <v>333</v>
      </c>
      <c r="J34" s="111"/>
      <c r="K34" s="319"/>
      <c r="L34" s="319"/>
      <c r="M34" s="324"/>
      <c r="N34" s="310"/>
      <c r="O34" s="621"/>
      <c r="P34" s="325"/>
      <c r="Q34" s="221"/>
      <c r="R34" s="224"/>
    </row>
    <row r="35" spans="1:18" s="163" customFormat="1" hidden="1" x14ac:dyDescent="0.3">
      <c r="A35" s="161"/>
      <c r="B35" s="321"/>
      <c r="C35" s="226" t="s">
        <v>323</v>
      </c>
      <c r="D35" s="226"/>
      <c r="E35" s="92"/>
      <c r="F35" s="92"/>
      <c r="G35" s="226"/>
      <c r="H35" s="226"/>
      <c r="I35" s="334" t="s">
        <v>331</v>
      </c>
      <c r="J35" s="111"/>
      <c r="K35" s="319"/>
      <c r="L35" s="319"/>
      <c r="M35" s="324"/>
      <c r="N35" s="310"/>
      <c r="O35" s="621"/>
      <c r="P35" s="325"/>
      <c r="Q35" s="221"/>
      <c r="R35" s="224"/>
    </row>
    <row r="36" spans="1:18" s="163" customFormat="1" ht="24.6" hidden="1" x14ac:dyDescent="0.3">
      <c r="A36" s="161"/>
      <c r="B36" s="321"/>
      <c r="C36" s="226"/>
      <c r="D36" s="226"/>
      <c r="E36" s="319"/>
      <c r="F36" s="319"/>
      <c r="G36" s="324"/>
      <c r="H36" s="417"/>
      <c r="I36" s="161"/>
      <c r="J36" s="111"/>
      <c r="K36" s="319"/>
      <c r="L36" s="319"/>
      <c r="M36" s="324"/>
      <c r="N36" s="310"/>
      <c r="O36" s="621"/>
      <c r="P36" s="325"/>
      <c r="Q36" s="221"/>
      <c r="R36" s="224"/>
    </row>
    <row r="37" spans="1:18" s="163" customFormat="1" x14ac:dyDescent="0.3">
      <c r="A37" s="161"/>
      <c r="B37" s="318" t="s">
        <v>111</v>
      </c>
      <c r="C37" s="321"/>
      <c r="D37" s="323"/>
      <c r="E37" s="319"/>
      <c r="F37" s="319"/>
      <c r="G37" s="324"/>
      <c r="H37" s="161"/>
      <c r="I37" s="161"/>
      <c r="J37" s="323"/>
      <c r="K37" s="319"/>
      <c r="L37" s="319"/>
      <c r="M37" s="324"/>
      <c r="N37" s="310"/>
      <c r="O37" s="621"/>
      <c r="P37" s="325"/>
      <c r="Q37" s="221"/>
      <c r="R37" s="224"/>
    </row>
    <row r="38" spans="1:18" s="163" customFormat="1" x14ac:dyDescent="0.3">
      <c r="A38" s="161"/>
      <c r="B38" s="161" t="s">
        <v>304</v>
      </c>
      <c r="C38" s="321"/>
      <c r="D38" s="323"/>
      <c r="E38" s="319"/>
      <c r="F38" s="319"/>
      <c r="G38" s="324"/>
      <c r="H38" s="161"/>
      <c r="I38" s="161"/>
      <c r="J38" s="323"/>
      <c r="K38" s="319"/>
      <c r="L38" s="319"/>
      <c r="M38" s="324"/>
      <c r="N38" s="310"/>
      <c r="O38" s="621"/>
      <c r="P38" s="325"/>
      <c r="Q38" s="221"/>
      <c r="R38" s="224"/>
    </row>
    <row r="39" spans="1:18" ht="17.399999999999999" customHeight="1" x14ac:dyDescent="0.3">
      <c r="A39" s="161"/>
      <c r="B39" s="66"/>
      <c r="C39" s="66" t="s">
        <v>108</v>
      </c>
      <c r="D39" s="66" t="s">
        <v>158</v>
      </c>
      <c r="E39" s="654" t="s">
        <v>1075</v>
      </c>
      <c r="F39" s="654" t="s">
        <v>1076</v>
      </c>
      <c r="G39" s="654" t="s">
        <v>161</v>
      </c>
      <c r="H39" s="65"/>
      <c r="I39" s="66" t="s">
        <v>109</v>
      </c>
      <c r="J39" s="66" t="s">
        <v>158</v>
      </c>
      <c r="K39" s="654" t="s">
        <v>1075</v>
      </c>
      <c r="L39" s="654" t="s">
        <v>1076</v>
      </c>
      <c r="M39" s="654" t="s">
        <v>161</v>
      </c>
    </row>
    <row r="40" spans="1:18" ht="20.7" customHeight="1" x14ac:dyDescent="0.3">
      <c r="B40" s="73">
        <v>1</v>
      </c>
      <c r="C40" s="576" t="s">
        <v>1046</v>
      </c>
      <c r="D40" s="116"/>
      <c r="E40" s="116"/>
      <c r="F40" s="116"/>
      <c r="G40" s="116"/>
      <c r="H40" s="73">
        <v>1</v>
      </c>
      <c r="I40" s="534" t="s">
        <v>1043</v>
      </c>
      <c r="J40" s="107"/>
      <c r="K40" s="107"/>
      <c r="L40" s="107"/>
      <c r="M40" s="109"/>
      <c r="O40" s="300" t="s">
        <v>921</v>
      </c>
      <c r="Q40" s="314"/>
      <c r="R40" s="314"/>
    </row>
    <row r="41" spans="1:18" s="163" customFormat="1" ht="20.7" customHeight="1" x14ac:dyDescent="0.3">
      <c r="A41" s="161"/>
      <c r="B41" s="73">
        <v>2</v>
      </c>
      <c r="C41" s="529" t="s">
        <v>319</v>
      </c>
      <c r="D41" s="67"/>
      <c r="E41" s="116"/>
      <c r="F41" s="116"/>
      <c r="G41" s="228"/>
      <c r="H41" s="73">
        <v>2</v>
      </c>
      <c r="I41" s="529" t="s">
        <v>318</v>
      </c>
      <c r="J41" s="107"/>
      <c r="K41" s="107"/>
      <c r="L41" s="107"/>
      <c r="M41" s="109"/>
      <c r="N41" s="310"/>
      <c r="O41" s="627" t="s">
        <v>653</v>
      </c>
      <c r="P41" s="628"/>
      <c r="Q41" s="313"/>
      <c r="R41" s="313"/>
    </row>
    <row r="42" spans="1:18" s="163" customFormat="1" ht="20.7" customHeight="1" x14ac:dyDescent="0.3">
      <c r="A42" s="161"/>
      <c r="B42" s="73">
        <v>3</v>
      </c>
      <c r="C42" s="529" t="s">
        <v>314</v>
      </c>
      <c r="D42" s="82"/>
      <c r="E42" s="116"/>
      <c r="F42" s="116"/>
      <c r="G42" s="228"/>
      <c r="H42" s="73">
        <v>3</v>
      </c>
      <c r="I42" s="529" t="s">
        <v>334</v>
      </c>
      <c r="J42" s="107"/>
      <c r="K42" s="107"/>
      <c r="L42" s="107"/>
      <c r="M42" s="109"/>
      <c r="N42" s="310"/>
      <c r="O42" s="300" t="s">
        <v>640</v>
      </c>
      <c r="P42" s="628"/>
      <c r="Q42" s="313"/>
      <c r="R42" s="313"/>
    </row>
    <row r="43" spans="1:18" s="163" customFormat="1" ht="20.7" customHeight="1" x14ac:dyDescent="0.3">
      <c r="A43" s="161"/>
      <c r="B43" s="73">
        <v>4</v>
      </c>
      <c r="C43" s="527" t="s">
        <v>321</v>
      </c>
      <c r="D43" s="162"/>
      <c r="E43" s="116"/>
      <c r="F43" s="116"/>
      <c r="G43" s="228"/>
      <c r="H43" s="73">
        <v>4</v>
      </c>
      <c r="I43" s="639" t="s">
        <v>373</v>
      </c>
      <c r="J43" s="110"/>
      <c r="K43" s="107"/>
      <c r="L43" s="107"/>
      <c r="M43" s="107"/>
      <c r="N43" s="310"/>
      <c r="O43" s="90" t="s">
        <v>229</v>
      </c>
      <c r="P43" s="325"/>
      <c r="Q43" s="341"/>
    </row>
    <row r="44" spans="1:18" s="163" customFormat="1" ht="20.7" customHeight="1" x14ac:dyDescent="0.3">
      <c r="A44" s="161"/>
      <c r="B44" s="73">
        <v>5</v>
      </c>
      <c r="C44" s="531" t="s">
        <v>1060</v>
      </c>
      <c r="D44" s="90"/>
      <c r="E44" s="116"/>
      <c r="F44" s="116"/>
      <c r="G44" s="109"/>
      <c r="H44" s="73">
        <v>5</v>
      </c>
      <c r="I44" s="162"/>
      <c r="J44" s="90"/>
      <c r="K44" s="227"/>
      <c r="L44" s="227"/>
      <c r="M44" s="109"/>
      <c r="N44" s="310"/>
      <c r="O44" s="90" t="s">
        <v>309</v>
      </c>
      <c r="P44" s="325"/>
      <c r="Q44" s="314"/>
    </row>
    <row r="45" spans="1:18" s="163" customFormat="1" ht="20.7" customHeight="1" x14ac:dyDescent="0.3">
      <c r="A45" s="161"/>
      <c r="B45" s="73">
        <v>6</v>
      </c>
      <c r="C45" s="162"/>
      <c r="D45" s="90"/>
      <c r="E45" s="227"/>
      <c r="F45" s="227"/>
      <c r="G45" s="109"/>
      <c r="H45" s="73">
        <v>6</v>
      </c>
      <c r="I45" s="162"/>
      <c r="J45" s="90"/>
      <c r="K45" s="107"/>
      <c r="L45" s="107"/>
      <c r="M45" s="109"/>
      <c r="N45" s="310"/>
      <c r="O45" s="515" t="s">
        <v>1042</v>
      </c>
      <c r="P45" s="325"/>
      <c r="Q45" s="314"/>
    </row>
    <row r="46" spans="1:18" s="163" customFormat="1" ht="20.7" hidden="1" customHeight="1" x14ac:dyDescent="0.3">
      <c r="A46" s="161"/>
      <c r="B46" s="73">
        <v>7</v>
      </c>
      <c r="C46" s="162"/>
      <c r="D46" s="90"/>
      <c r="E46" s="116" t="s">
        <v>350</v>
      </c>
      <c r="F46" s="116"/>
      <c r="G46" s="109"/>
      <c r="H46" s="73">
        <v>7</v>
      </c>
      <c r="I46" s="162"/>
      <c r="J46" s="107"/>
      <c r="K46" s="107"/>
      <c r="L46" s="107"/>
      <c r="M46" s="109"/>
      <c r="N46" s="310"/>
      <c r="O46" s="621"/>
      <c r="P46" s="325"/>
      <c r="Q46" s="314"/>
    </row>
    <row r="47" spans="1:18" s="163" customFormat="1" ht="20.7" hidden="1" customHeight="1" x14ac:dyDescent="0.3">
      <c r="A47" s="161"/>
      <c r="B47" s="73">
        <v>8</v>
      </c>
      <c r="C47" s="90"/>
      <c r="D47" s="90"/>
      <c r="E47" s="227"/>
      <c r="F47" s="227"/>
      <c r="G47" s="109"/>
      <c r="H47" s="73">
        <v>8</v>
      </c>
      <c r="I47" s="162"/>
      <c r="J47" s="107"/>
      <c r="K47" s="107"/>
      <c r="L47" s="107"/>
      <c r="M47" s="109"/>
      <c r="N47" s="310"/>
      <c r="O47" s="621"/>
      <c r="P47" s="325"/>
      <c r="Q47" s="314"/>
    </row>
    <row r="48" spans="1:18" s="224" customFormat="1" ht="6" customHeight="1" x14ac:dyDescent="0.3">
      <c r="A48" s="325"/>
      <c r="B48" s="325"/>
      <c r="C48" s="161"/>
      <c r="D48" s="161"/>
      <c r="E48" s="240"/>
      <c r="F48" s="240"/>
      <c r="G48" s="161"/>
      <c r="H48" s="161"/>
      <c r="I48" s="240"/>
      <c r="J48" s="325"/>
      <c r="K48" s="622"/>
      <c r="L48" s="622"/>
      <c r="M48" s="92"/>
      <c r="N48" s="621"/>
      <c r="O48" s="621"/>
      <c r="P48" s="325"/>
      <c r="Q48" s="221"/>
    </row>
    <row r="49" spans="1:18" s="163" customFormat="1" ht="24.6" customHeight="1" x14ac:dyDescent="0.3">
      <c r="A49" s="839" t="s">
        <v>110</v>
      </c>
      <c r="B49" s="839"/>
      <c r="C49" s="839"/>
      <c r="D49" s="839"/>
      <c r="E49" s="115"/>
      <c r="F49" s="115"/>
      <c r="G49" s="74"/>
      <c r="H49" s="75">
        <v>9</v>
      </c>
      <c r="I49" s="161" t="s">
        <v>113</v>
      </c>
      <c r="J49" s="92"/>
      <c r="K49" s="115"/>
      <c r="L49" s="115"/>
      <c r="M49" s="74"/>
      <c r="N49" s="310"/>
      <c r="O49" s="621"/>
      <c r="P49" s="325"/>
      <c r="Q49" s="221"/>
      <c r="R49" s="224"/>
    </row>
    <row r="50" spans="1:18" s="163" customFormat="1" hidden="1" x14ac:dyDescent="0.3">
      <c r="A50" s="161"/>
      <c r="B50" s="321"/>
      <c r="C50" s="226"/>
      <c r="D50" s="226"/>
      <c r="E50" s="92"/>
      <c r="F50" s="92"/>
      <c r="G50" s="226"/>
      <c r="H50" s="226"/>
      <c r="I50" s="161"/>
      <c r="J50" s="111"/>
      <c r="K50" s="319"/>
      <c r="L50" s="319"/>
      <c r="M50" s="324"/>
      <c r="N50" s="310"/>
      <c r="O50" s="621"/>
      <c r="P50" s="325"/>
      <c r="Q50" s="221"/>
      <c r="R50" s="224"/>
    </row>
    <row r="51" spans="1:18" s="163" customFormat="1" hidden="1" x14ac:dyDescent="0.3">
      <c r="A51" s="161"/>
      <c r="B51" s="321"/>
      <c r="C51" s="226"/>
      <c r="D51" s="226"/>
      <c r="E51" s="92"/>
      <c r="F51" s="92"/>
      <c r="G51" s="226"/>
      <c r="H51" s="226"/>
      <c r="I51" s="161"/>
      <c r="J51" s="111"/>
      <c r="K51" s="319"/>
      <c r="L51" s="319"/>
      <c r="M51" s="324"/>
      <c r="N51" s="310"/>
      <c r="O51" s="621"/>
      <c r="P51" s="325"/>
      <c r="Q51" s="221"/>
      <c r="R51" s="224"/>
    </row>
    <row r="52" spans="1:18" s="163" customFormat="1" hidden="1" x14ac:dyDescent="0.3">
      <c r="A52" s="161"/>
      <c r="B52" s="321"/>
      <c r="C52" s="226"/>
      <c r="D52" s="226"/>
      <c r="E52" s="92"/>
      <c r="F52" s="92"/>
      <c r="G52" s="226"/>
      <c r="H52" s="226"/>
      <c r="I52" s="161"/>
      <c r="J52" s="111"/>
      <c r="K52" s="319"/>
      <c r="L52" s="319"/>
      <c r="M52" s="324"/>
      <c r="N52" s="310"/>
      <c r="O52" s="621"/>
      <c r="P52" s="325"/>
      <c r="Q52" s="221"/>
      <c r="R52" s="224"/>
    </row>
    <row r="53" spans="1:18" s="163" customFormat="1" hidden="1" x14ac:dyDescent="0.3">
      <c r="A53" s="161"/>
      <c r="B53" s="321"/>
      <c r="C53" s="80" t="s">
        <v>322</v>
      </c>
      <c r="D53" s="226"/>
      <c r="E53" s="92"/>
      <c r="F53" s="92"/>
      <c r="G53" s="226"/>
      <c r="H53" s="226"/>
      <c r="I53" s="161" t="s">
        <v>330</v>
      </c>
      <c r="J53" s="111"/>
      <c r="K53" s="319"/>
      <c r="L53" s="319"/>
      <c r="M53" s="324"/>
      <c r="N53" s="310"/>
      <c r="O53" s="621"/>
      <c r="P53" s="325"/>
      <c r="Q53" s="221"/>
      <c r="R53" s="224"/>
    </row>
    <row r="54" spans="1:18" s="163" customFormat="1" hidden="1" x14ac:dyDescent="0.3">
      <c r="A54" s="161"/>
      <c r="B54" s="321"/>
      <c r="C54" s="226"/>
      <c r="D54" s="226"/>
      <c r="E54" s="92"/>
      <c r="F54" s="92"/>
      <c r="G54" s="226"/>
      <c r="H54" s="226"/>
      <c r="I54" s="161"/>
      <c r="J54" s="111"/>
      <c r="K54" s="319"/>
      <c r="L54" s="319"/>
      <c r="M54" s="324"/>
      <c r="N54" s="310"/>
      <c r="O54" s="621"/>
      <c r="P54" s="325"/>
      <c r="Q54" s="221"/>
      <c r="R54" s="224"/>
    </row>
    <row r="55" spans="1:18" s="163" customFormat="1" hidden="1" x14ac:dyDescent="0.3">
      <c r="A55" s="161"/>
      <c r="B55" s="321"/>
      <c r="C55" s="226"/>
      <c r="D55" s="226"/>
      <c r="E55" s="92"/>
      <c r="F55" s="92"/>
      <c r="G55" s="226"/>
      <c r="H55" s="226"/>
      <c r="I55" s="161"/>
      <c r="J55" s="111"/>
      <c r="K55" s="319"/>
      <c r="L55" s="319"/>
      <c r="M55" s="324"/>
      <c r="N55" s="310"/>
      <c r="O55" s="621"/>
      <c r="P55" s="325"/>
      <c r="Q55" s="221"/>
      <c r="R55" s="224"/>
    </row>
    <row r="56" spans="1:18" s="163" customFormat="1" ht="30" hidden="1" customHeight="1" x14ac:dyDescent="0.3">
      <c r="A56" s="161"/>
      <c r="B56" s="321"/>
      <c r="C56" s="226" t="s">
        <v>332</v>
      </c>
      <c r="D56" s="376"/>
      <c r="E56" s="73"/>
      <c r="F56" s="73"/>
      <c r="G56" s="376"/>
      <c r="H56" s="376"/>
      <c r="I56" s="334" t="s">
        <v>333</v>
      </c>
      <c r="J56" s="111"/>
      <c r="K56" s="319"/>
      <c r="L56" s="319"/>
      <c r="M56" s="324"/>
      <c r="N56" s="310"/>
      <c r="O56" s="621"/>
      <c r="P56" s="325"/>
      <c r="Q56" s="221"/>
      <c r="R56" s="224"/>
    </row>
    <row r="57" spans="1:18" s="163" customFormat="1" hidden="1" x14ac:dyDescent="0.3">
      <c r="A57" s="161"/>
      <c r="B57" s="321"/>
      <c r="C57" s="226" t="s">
        <v>323</v>
      </c>
      <c r="D57" s="226"/>
      <c r="E57" s="92"/>
      <c r="F57" s="92"/>
      <c r="G57" s="226"/>
      <c r="H57" s="226"/>
      <c r="I57" s="334" t="s">
        <v>331</v>
      </c>
      <c r="J57" s="111"/>
      <c r="K57" s="319"/>
      <c r="L57" s="319"/>
      <c r="M57" s="324"/>
      <c r="N57" s="310"/>
      <c r="O57" s="621"/>
      <c r="P57" s="325"/>
      <c r="Q57" s="221"/>
      <c r="R57" s="224"/>
    </row>
    <row r="58" spans="1:18" s="163" customFormat="1" ht="10.199999999999999" customHeight="1" x14ac:dyDescent="0.3">
      <c r="A58" s="161"/>
      <c r="B58" s="321"/>
      <c r="C58" s="226"/>
      <c r="D58" s="226"/>
      <c r="E58" s="92"/>
      <c r="F58" s="92"/>
      <c r="G58" s="226"/>
      <c r="H58" s="226"/>
      <c r="I58" s="334"/>
      <c r="J58" s="111"/>
      <c r="K58" s="319"/>
      <c r="L58" s="319"/>
      <c r="M58" s="324"/>
      <c r="N58" s="310"/>
      <c r="O58" s="621"/>
      <c r="P58" s="325"/>
      <c r="Q58" s="221"/>
      <c r="R58" s="224"/>
    </row>
    <row r="59" spans="1:18" s="163" customFormat="1" ht="16.2" customHeight="1" x14ac:dyDescent="0.3">
      <c r="A59" s="161"/>
      <c r="B59" s="318" t="s">
        <v>114</v>
      </c>
      <c r="C59" s="321"/>
      <c r="D59" s="418"/>
      <c r="E59" s="319"/>
      <c r="F59" s="319"/>
      <c r="G59" s="319"/>
      <c r="H59" s="240"/>
      <c r="I59" s="419"/>
      <c r="J59" s="310"/>
      <c r="K59" s="319"/>
      <c r="L59" s="319"/>
      <c r="M59" s="319"/>
      <c r="N59" s="310"/>
      <c r="O59" s="621"/>
      <c r="P59" s="325"/>
      <c r="Q59" s="221"/>
      <c r="R59" s="224"/>
    </row>
    <row r="60" spans="1:18" s="163" customFormat="1" ht="16.2" customHeight="1" x14ac:dyDescent="0.3">
      <c r="A60" s="161"/>
      <c r="B60" s="161" t="s">
        <v>1023</v>
      </c>
      <c r="C60" s="321"/>
      <c r="D60" s="418"/>
      <c r="E60" s="319"/>
      <c r="F60" s="319"/>
      <c r="G60" s="319"/>
      <c r="H60" s="240"/>
      <c r="I60" s="240"/>
      <c r="J60" s="310"/>
      <c r="K60" s="319"/>
      <c r="L60" s="319"/>
      <c r="M60" s="319"/>
      <c r="N60" s="310"/>
      <c r="O60" s="621"/>
      <c r="P60" s="325"/>
      <c r="Q60" s="221"/>
      <c r="R60" s="224"/>
    </row>
    <row r="61" spans="1:18" ht="17.399999999999999" customHeight="1" x14ac:dyDescent="0.3">
      <c r="A61" s="161"/>
      <c r="B61" s="66"/>
      <c r="C61" s="66" t="s">
        <v>108</v>
      </c>
      <c r="D61" s="66" t="s">
        <v>158</v>
      </c>
      <c r="E61" s="654" t="s">
        <v>1075</v>
      </c>
      <c r="F61" s="654" t="s">
        <v>1076</v>
      </c>
      <c r="G61" s="654" t="s">
        <v>161</v>
      </c>
      <c r="H61" s="65"/>
      <c r="I61" s="66" t="s">
        <v>109</v>
      </c>
      <c r="J61" s="66" t="s">
        <v>158</v>
      </c>
      <c r="K61" s="654" t="s">
        <v>1075</v>
      </c>
      <c r="L61" s="654" t="s">
        <v>1076</v>
      </c>
      <c r="M61" s="654" t="s">
        <v>161</v>
      </c>
    </row>
    <row r="62" spans="1:18" ht="20.7" customHeight="1" x14ac:dyDescent="0.3">
      <c r="B62" s="73">
        <v>1</v>
      </c>
      <c r="C62" s="534" t="s">
        <v>931</v>
      </c>
      <c r="D62" s="139" t="s">
        <v>1052</v>
      </c>
      <c r="E62" s="116"/>
      <c r="F62" s="116"/>
      <c r="G62" s="107" t="s">
        <v>1082</v>
      </c>
      <c r="H62" s="73">
        <v>1</v>
      </c>
      <c r="I62" s="531" t="s">
        <v>1018</v>
      </c>
      <c r="J62" s="139"/>
      <c r="K62" s="107"/>
      <c r="L62" s="107"/>
      <c r="M62" s="107"/>
      <c r="N62" s="629"/>
      <c r="O62" s="243" t="s">
        <v>497</v>
      </c>
      <c r="P62" s="579" t="s">
        <v>397</v>
      </c>
      <c r="Q62" s="341"/>
      <c r="R62" s="314"/>
    </row>
    <row r="63" spans="1:18" ht="20.7" customHeight="1" x14ac:dyDescent="0.3">
      <c r="B63" s="73">
        <v>2</v>
      </c>
      <c r="C63" s="139" t="s">
        <v>233</v>
      </c>
      <c r="D63" s="532" t="s">
        <v>389</v>
      </c>
      <c r="E63" s="116"/>
      <c r="F63" s="116"/>
      <c r="G63" s="107"/>
      <c r="H63" s="73">
        <v>2</v>
      </c>
      <c r="I63" s="534" t="s">
        <v>1030</v>
      </c>
      <c r="J63" s="139" t="s">
        <v>1056</v>
      </c>
      <c r="K63" s="107"/>
      <c r="L63" s="107"/>
      <c r="M63" s="107">
        <v>138</v>
      </c>
      <c r="O63" s="243" t="s">
        <v>307</v>
      </c>
      <c r="P63" s="579" t="s">
        <v>402</v>
      </c>
      <c r="Q63" s="314"/>
      <c r="R63" s="314"/>
    </row>
    <row r="64" spans="1:18" s="163" customFormat="1" ht="20.7" customHeight="1" x14ac:dyDescent="0.3">
      <c r="A64" s="161"/>
      <c r="B64" s="73">
        <v>3</v>
      </c>
      <c r="C64" s="139" t="s">
        <v>312</v>
      </c>
      <c r="D64" s="532" t="s">
        <v>386</v>
      </c>
      <c r="E64" s="116"/>
      <c r="F64" s="116"/>
      <c r="G64" s="107"/>
      <c r="H64" s="73">
        <v>3</v>
      </c>
      <c r="I64" s="532" t="s">
        <v>218</v>
      </c>
      <c r="J64" s="139" t="s">
        <v>399</v>
      </c>
      <c r="K64" s="107"/>
      <c r="L64" s="107"/>
      <c r="M64" s="107"/>
      <c r="N64" s="310"/>
      <c r="O64" s="243" t="s">
        <v>245</v>
      </c>
      <c r="P64" s="579" t="s">
        <v>398</v>
      </c>
      <c r="Q64" s="314"/>
    </row>
    <row r="65" spans="1:17" s="163" customFormat="1" ht="20.7" customHeight="1" x14ac:dyDescent="0.3">
      <c r="A65" s="161"/>
      <c r="B65" s="73">
        <v>4</v>
      </c>
      <c r="C65" s="139" t="s">
        <v>238</v>
      </c>
      <c r="D65" s="532" t="s">
        <v>387</v>
      </c>
      <c r="E65" s="116"/>
      <c r="F65" s="116"/>
      <c r="G65" s="107"/>
      <c r="H65" s="73">
        <v>4</v>
      </c>
      <c r="I65" s="534" t="s">
        <v>1079</v>
      </c>
      <c r="J65" s="139"/>
      <c r="K65" s="227"/>
      <c r="L65" s="227"/>
      <c r="M65" s="107">
        <v>138</v>
      </c>
      <c r="N65" s="310"/>
      <c r="O65" s="579" t="s">
        <v>98</v>
      </c>
      <c r="P65" s="579" t="s">
        <v>394</v>
      </c>
      <c r="Q65" s="314"/>
    </row>
    <row r="66" spans="1:17" s="163" customFormat="1" ht="20.7" customHeight="1" x14ac:dyDescent="0.3">
      <c r="A66" s="161"/>
      <c r="B66" s="73">
        <v>5</v>
      </c>
      <c r="C66" s="139" t="s">
        <v>239</v>
      </c>
      <c r="D66" s="532" t="s">
        <v>390</v>
      </c>
      <c r="E66" s="116"/>
      <c r="F66" s="116"/>
      <c r="G66" s="107"/>
      <c r="H66" s="73">
        <v>5</v>
      </c>
      <c r="I66" s="532" t="s">
        <v>27</v>
      </c>
      <c r="J66" s="139" t="s">
        <v>400</v>
      </c>
      <c r="K66" s="227"/>
      <c r="L66" s="227"/>
      <c r="M66" s="107"/>
      <c r="N66" s="310"/>
      <c r="Q66" s="314"/>
    </row>
    <row r="67" spans="1:17" s="163" customFormat="1" ht="20.7" customHeight="1" x14ac:dyDescent="0.3">
      <c r="A67" s="161"/>
      <c r="B67" s="73">
        <v>6</v>
      </c>
      <c r="C67" s="532" t="s">
        <v>391</v>
      </c>
      <c r="D67" s="139" t="s">
        <v>388</v>
      </c>
      <c r="E67" s="227"/>
      <c r="F67" s="227"/>
      <c r="G67" s="107"/>
      <c r="H67" s="73">
        <v>6</v>
      </c>
      <c r="I67" s="139" t="s">
        <v>79</v>
      </c>
      <c r="J67" s="139" t="s">
        <v>401</v>
      </c>
      <c r="K67" s="107"/>
      <c r="L67" s="107"/>
      <c r="M67" s="107"/>
      <c r="N67" s="310"/>
      <c r="O67" s="621"/>
      <c r="P67" s="325"/>
      <c r="Q67" s="314"/>
    </row>
    <row r="68" spans="1:17" s="163" customFormat="1" ht="20.7" customHeight="1" x14ac:dyDescent="0.3">
      <c r="A68" s="161"/>
      <c r="B68" s="73">
        <v>7</v>
      </c>
      <c r="C68" s="139" t="s">
        <v>77</v>
      </c>
      <c r="D68" s="139" t="s">
        <v>392</v>
      </c>
      <c r="E68" s="116"/>
      <c r="F68" s="116"/>
      <c r="G68" s="107"/>
      <c r="H68" s="73">
        <v>7</v>
      </c>
      <c r="I68" s="162"/>
      <c r="J68" s="162"/>
      <c r="K68" s="107"/>
      <c r="L68" s="107"/>
      <c r="M68" s="107"/>
      <c r="N68" s="310"/>
      <c r="O68" s="515" t="s">
        <v>1051</v>
      </c>
      <c r="P68" s="325"/>
      <c r="Q68" s="314"/>
    </row>
    <row r="69" spans="1:17" s="163" customFormat="1" ht="20.7" customHeight="1" x14ac:dyDescent="0.3">
      <c r="A69" s="161"/>
      <c r="B69" s="73">
        <v>8</v>
      </c>
      <c r="C69" s="576" t="s">
        <v>1016</v>
      </c>
      <c r="D69" s="139" t="s">
        <v>1053</v>
      </c>
      <c r="E69" s="227"/>
      <c r="F69" s="227"/>
      <c r="G69" s="107" t="s">
        <v>1083</v>
      </c>
      <c r="H69" s="73">
        <v>8</v>
      </c>
      <c r="I69" s="162"/>
      <c r="J69" s="107"/>
      <c r="K69" s="107"/>
      <c r="L69" s="107"/>
      <c r="M69" s="107"/>
      <c r="N69" s="310"/>
      <c r="O69" s="637" t="s">
        <v>1065</v>
      </c>
      <c r="P69" s="325"/>
      <c r="Q69" s="314"/>
    </row>
    <row r="70" spans="1:17" s="163" customFormat="1" ht="20.7" customHeight="1" x14ac:dyDescent="0.3">
      <c r="A70" s="161"/>
      <c r="B70" s="73">
        <v>9</v>
      </c>
      <c r="C70" s="139" t="s">
        <v>219</v>
      </c>
      <c r="D70" s="139" t="s">
        <v>393</v>
      </c>
      <c r="E70" s="227"/>
      <c r="F70" s="227"/>
      <c r="G70" s="107"/>
      <c r="H70" s="73">
        <v>9</v>
      </c>
      <c r="I70" s="375"/>
      <c r="J70" s="107"/>
      <c r="K70" s="107"/>
      <c r="L70" s="107"/>
      <c r="M70" s="107"/>
      <c r="N70" s="310"/>
      <c r="O70" s="621"/>
      <c r="P70" s="622"/>
      <c r="Q70" s="314"/>
    </row>
    <row r="71" spans="1:17" s="163" customFormat="1" ht="20.7" customHeight="1" x14ac:dyDescent="0.3">
      <c r="A71" s="161"/>
      <c r="B71" s="73">
        <v>10</v>
      </c>
      <c r="C71" s="531" t="s">
        <v>1078</v>
      </c>
      <c r="D71" s="139" t="s">
        <v>1055</v>
      </c>
      <c r="E71" s="116"/>
      <c r="F71" s="116"/>
      <c r="G71" s="107" t="s">
        <v>1083</v>
      </c>
      <c r="H71" s="73">
        <v>10</v>
      </c>
      <c r="I71" s="375"/>
      <c r="J71" s="107"/>
      <c r="K71" s="107"/>
      <c r="L71" s="107"/>
      <c r="M71" s="107"/>
      <c r="N71" s="310"/>
      <c r="O71" s="621"/>
      <c r="P71" s="290"/>
      <c r="Q71" s="314"/>
    </row>
    <row r="72" spans="1:17" s="224" customFormat="1" ht="20.7" customHeight="1" x14ac:dyDescent="0.3">
      <c r="A72" s="325"/>
      <c r="B72" s="73">
        <v>11</v>
      </c>
      <c r="C72" s="535" t="s">
        <v>234</v>
      </c>
      <c r="D72" s="139" t="s">
        <v>395</v>
      </c>
      <c r="E72" s="227"/>
      <c r="F72" s="227"/>
      <c r="G72" s="107"/>
      <c r="H72" s="73">
        <v>11</v>
      </c>
      <c r="I72" s="241"/>
      <c r="J72" s="107"/>
      <c r="K72" s="107"/>
      <c r="L72" s="107"/>
      <c r="M72" s="107"/>
      <c r="N72" s="621"/>
      <c r="O72" s="621"/>
      <c r="P72" s="325"/>
      <c r="Q72" s="221"/>
    </row>
    <row r="73" spans="1:17" s="224" customFormat="1" ht="20.7" customHeight="1" x14ac:dyDescent="0.3">
      <c r="A73" s="325"/>
      <c r="B73" s="73">
        <v>12</v>
      </c>
      <c r="C73" s="531" t="s">
        <v>1077</v>
      </c>
      <c r="D73" s="139" t="s">
        <v>1054</v>
      </c>
      <c r="E73" s="227"/>
      <c r="F73" s="227"/>
      <c r="G73" s="107" t="s">
        <v>1083</v>
      </c>
      <c r="H73" s="73"/>
      <c r="I73" s="241"/>
      <c r="J73" s="107"/>
      <c r="K73" s="107"/>
      <c r="L73" s="107"/>
      <c r="M73" s="107"/>
      <c r="N73" s="621"/>
      <c r="O73" s="621"/>
      <c r="P73" s="325"/>
      <c r="Q73" s="221"/>
    </row>
    <row r="74" spans="1:17" s="224" customFormat="1" ht="20.7" customHeight="1" x14ac:dyDescent="0.3">
      <c r="A74" s="325"/>
      <c r="B74" s="73">
        <v>13</v>
      </c>
      <c r="C74" s="139" t="s">
        <v>235</v>
      </c>
      <c r="D74" s="139" t="s">
        <v>396</v>
      </c>
      <c r="E74" s="227"/>
      <c r="F74" s="227"/>
      <c r="G74" s="107"/>
      <c r="H74" s="73"/>
      <c r="I74" s="241"/>
      <c r="J74" s="107"/>
      <c r="K74" s="107"/>
      <c r="L74" s="107"/>
      <c r="M74" s="107"/>
      <c r="N74" s="621"/>
      <c r="O74" s="621"/>
      <c r="P74" s="325"/>
      <c r="Q74" s="221"/>
    </row>
    <row r="75" spans="1:17" s="224" customFormat="1" ht="20.7" hidden="1" customHeight="1" x14ac:dyDescent="0.3">
      <c r="A75" s="325"/>
      <c r="B75" s="73"/>
      <c r="C75" s="531"/>
      <c r="D75" s="139"/>
      <c r="E75" s="227"/>
      <c r="F75" s="227"/>
      <c r="G75" s="109"/>
      <c r="H75" s="73"/>
      <c r="I75" s="241"/>
      <c r="J75" s="107"/>
      <c r="K75" s="107"/>
      <c r="L75" s="107"/>
      <c r="M75" s="109"/>
      <c r="N75" s="621"/>
      <c r="O75" s="621"/>
      <c r="P75" s="325"/>
      <c r="Q75" s="221"/>
    </row>
    <row r="76" spans="1:17" s="224" customFormat="1" ht="20.7" hidden="1" customHeight="1" x14ac:dyDescent="0.3">
      <c r="A76" s="325"/>
      <c r="B76" s="73"/>
      <c r="C76" s="531"/>
      <c r="D76" s="139"/>
      <c r="E76" s="227"/>
      <c r="F76" s="227"/>
      <c r="G76" s="109"/>
      <c r="H76" s="73"/>
      <c r="I76" s="241"/>
      <c r="J76" s="107"/>
      <c r="K76" s="107"/>
      <c r="L76" s="107"/>
      <c r="M76" s="109"/>
      <c r="N76" s="621"/>
      <c r="O76" s="621"/>
      <c r="P76" s="325"/>
      <c r="Q76" s="221"/>
    </row>
    <row r="77" spans="1:17" s="224" customFormat="1" ht="20.7" hidden="1" customHeight="1" x14ac:dyDescent="0.3">
      <c r="A77" s="325"/>
      <c r="B77" s="73"/>
      <c r="C77" s="531"/>
      <c r="D77" s="139"/>
      <c r="E77" s="227"/>
      <c r="F77" s="227"/>
      <c r="G77" s="109"/>
      <c r="H77" s="73"/>
      <c r="I77" s="241"/>
      <c r="J77" s="107"/>
      <c r="K77" s="107"/>
      <c r="L77" s="107"/>
      <c r="M77" s="109"/>
      <c r="N77" s="621"/>
      <c r="O77" s="621"/>
      <c r="P77" s="325"/>
      <c r="Q77" s="221"/>
    </row>
    <row r="78" spans="1:17" s="224" customFormat="1" ht="20.7" hidden="1" customHeight="1" x14ac:dyDescent="0.3">
      <c r="A78" s="325"/>
      <c r="B78" s="73"/>
      <c r="C78" s="531"/>
      <c r="D78" s="139"/>
      <c r="E78" s="227"/>
      <c r="F78" s="227"/>
      <c r="G78" s="109"/>
      <c r="H78" s="73"/>
      <c r="I78" s="241"/>
      <c r="J78" s="107"/>
      <c r="K78" s="107"/>
      <c r="L78" s="107"/>
      <c r="M78" s="109"/>
      <c r="N78" s="621"/>
      <c r="O78" s="621"/>
      <c r="P78" s="325"/>
      <c r="Q78" s="221"/>
    </row>
    <row r="79" spans="1:17" s="224" customFormat="1" ht="20.7" hidden="1" customHeight="1" x14ac:dyDescent="0.3">
      <c r="A79" s="325"/>
      <c r="B79" s="73"/>
      <c r="E79" s="107"/>
      <c r="F79" s="107"/>
      <c r="G79" s="107"/>
      <c r="H79" s="73"/>
      <c r="I79" s="241"/>
      <c r="J79" s="630"/>
      <c r="K79" s="243"/>
      <c r="L79" s="243"/>
      <c r="M79" s="107"/>
      <c r="N79" s="621"/>
      <c r="O79" s="621"/>
      <c r="P79" s="325"/>
      <c r="Q79" s="221"/>
    </row>
    <row r="80" spans="1:17" s="224" customFormat="1" ht="20.7" hidden="1" customHeight="1" x14ac:dyDescent="0.3">
      <c r="A80" s="325"/>
      <c r="B80" s="73">
        <v>13</v>
      </c>
      <c r="C80" s="415"/>
      <c r="D80" s="415"/>
      <c r="E80" s="107"/>
      <c r="F80" s="107"/>
      <c r="G80" s="107"/>
      <c r="H80" s="73">
        <v>13</v>
      </c>
      <c r="I80" s="241"/>
      <c r="J80" s="630"/>
      <c r="K80" s="243"/>
      <c r="L80" s="243"/>
      <c r="M80" s="107"/>
      <c r="N80" s="621"/>
      <c r="O80" s="621"/>
      <c r="P80" s="325"/>
      <c r="Q80" s="221"/>
    </row>
    <row r="81" spans="1:18" s="224" customFormat="1" ht="20.7" hidden="1" customHeight="1" x14ac:dyDescent="0.3">
      <c r="A81" s="325"/>
      <c r="B81" s="73">
        <v>14</v>
      </c>
      <c r="C81" s="415"/>
      <c r="D81" s="537"/>
      <c r="E81" s="107"/>
      <c r="F81" s="107"/>
      <c r="G81" s="107"/>
      <c r="H81" s="73">
        <v>14</v>
      </c>
      <c r="I81" s="241"/>
      <c r="J81" s="630"/>
      <c r="K81" s="243"/>
      <c r="L81" s="243"/>
      <c r="M81" s="107"/>
      <c r="N81" s="621"/>
      <c r="O81" s="621"/>
      <c r="P81" s="325"/>
      <c r="Q81" s="221"/>
    </row>
    <row r="82" spans="1:18" s="163" customFormat="1" hidden="1" x14ac:dyDescent="0.3">
      <c r="A82" s="161"/>
      <c r="B82" s="73">
        <v>15</v>
      </c>
      <c r="C82" s="162"/>
      <c r="D82" s="162"/>
      <c r="E82" s="107"/>
      <c r="F82" s="107"/>
      <c r="G82" s="107"/>
      <c r="H82" s="73">
        <v>15</v>
      </c>
      <c r="I82" s="90"/>
      <c r="J82" s="107"/>
      <c r="K82" s="227"/>
      <c r="L82" s="227"/>
      <c r="M82" s="107"/>
      <c r="N82" s="310"/>
      <c r="O82" s="621"/>
      <c r="P82" s="325"/>
      <c r="Q82" s="314"/>
    </row>
    <row r="83" spans="1:18" s="224" customFormat="1" ht="20.7" hidden="1" customHeight="1" x14ac:dyDescent="0.3">
      <c r="A83" s="325"/>
      <c r="B83" s="73"/>
      <c r="C83" s="327"/>
      <c r="D83" s="92"/>
      <c r="E83" s="92"/>
      <c r="F83" s="92"/>
      <c r="G83" s="92"/>
      <c r="H83" s="73"/>
      <c r="I83" s="240"/>
      <c r="J83" s="325"/>
      <c r="K83" s="622"/>
      <c r="L83" s="622"/>
      <c r="M83" s="92"/>
      <c r="N83" s="621"/>
      <c r="O83" s="621"/>
      <c r="P83" s="325"/>
      <c r="Q83" s="221"/>
    </row>
    <row r="84" spans="1:18" s="163" customFormat="1" ht="24.6" customHeight="1" x14ac:dyDescent="0.3">
      <c r="B84" s="841" t="s">
        <v>110</v>
      </c>
      <c r="C84" s="841"/>
      <c r="D84" s="841"/>
      <c r="E84" s="115"/>
      <c r="F84" s="115"/>
      <c r="G84" s="115"/>
      <c r="H84" s="75">
        <v>19</v>
      </c>
      <c r="I84" s="161"/>
      <c r="J84" s="111"/>
      <c r="K84" s="115"/>
      <c r="L84" s="115"/>
      <c r="M84" s="115"/>
      <c r="N84" s="310"/>
      <c r="O84" s="621"/>
      <c r="P84" s="325"/>
      <c r="Q84" s="221"/>
      <c r="R84" s="224"/>
    </row>
    <row r="85" spans="1:18" s="163" customFormat="1" ht="24.6" hidden="1" customHeight="1" x14ac:dyDescent="0.3">
      <c r="A85" s="226"/>
      <c r="B85" s="226"/>
      <c r="C85" s="226"/>
      <c r="D85" s="226"/>
      <c r="E85" s="92"/>
      <c r="F85" s="92"/>
      <c r="G85" s="226"/>
      <c r="H85" s="226"/>
      <c r="I85" s="161"/>
      <c r="J85" s="111"/>
      <c r="K85" s="115"/>
      <c r="L85" s="115"/>
      <c r="M85" s="115"/>
      <c r="N85" s="310"/>
      <c r="O85" s="621"/>
      <c r="P85" s="325"/>
      <c r="Q85" s="221"/>
      <c r="R85" s="224"/>
    </row>
    <row r="86" spans="1:18" s="163" customFormat="1" hidden="1" x14ac:dyDescent="0.3">
      <c r="A86" s="161"/>
      <c r="B86" s="321"/>
      <c r="C86" s="226"/>
      <c r="D86" s="226"/>
      <c r="E86" s="92"/>
      <c r="F86" s="92"/>
      <c r="G86" s="226"/>
      <c r="H86" s="226"/>
      <c r="I86" s="161" t="s">
        <v>330</v>
      </c>
      <c r="J86" s="111"/>
      <c r="K86" s="319"/>
      <c r="L86" s="319"/>
      <c r="M86" s="324"/>
      <c r="N86" s="310"/>
      <c r="O86" s="621"/>
      <c r="P86" s="325"/>
      <c r="Q86" s="221"/>
      <c r="R86" s="224"/>
    </row>
    <row r="87" spans="1:18" s="163" customFormat="1" hidden="1" x14ac:dyDescent="0.3">
      <c r="A87" s="161"/>
      <c r="B87" s="321"/>
      <c r="C87" s="80" t="s">
        <v>322</v>
      </c>
      <c r="D87" s="226"/>
      <c r="E87" s="92"/>
      <c r="F87" s="92"/>
      <c r="G87" s="226"/>
      <c r="H87" s="226"/>
      <c r="I87" s="161"/>
      <c r="J87" s="111"/>
      <c r="K87" s="319"/>
      <c r="L87" s="319"/>
      <c r="M87" s="324"/>
      <c r="N87" s="310"/>
      <c r="O87" s="621"/>
      <c r="P87" s="325"/>
      <c r="Q87" s="221"/>
      <c r="R87" s="224"/>
    </row>
    <row r="88" spans="1:18" s="163" customFormat="1" hidden="1" x14ac:dyDescent="0.3">
      <c r="A88" s="161"/>
      <c r="B88" s="321"/>
      <c r="C88" s="226"/>
      <c r="D88" s="226"/>
      <c r="E88" s="92"/>
      <c r="F88" s="92"/>
      <c r="G88" s="226"/>
      <c r="H88" s="226"/>
      <c r="I88" s="161"/>
      <c r="J88" s="111"/>
      <c r="K88" s="319"/>
      <c r="L88" s="319"/>
      <c r="M88" s="324"/>
      <c r="N88" s="310"/>
      <c r="O88" s="621"/>
      <c r="P88" s="325"/>
      <c r="Q88" s="221"/>
      <c r="R88" s="224"/>
    </row>
    <row r="89" spans="1:18" s="163" customFormat="1" ht="30" hidden="1" customHeight="1" x14ac:dyDescent="0.3">
      <c r="A89" s="161"/>
      <c r="B89" s="321"/>
      <c r="C89" s="226"/>
      <c r="D89" s="226"/>
      <c r="E89" s="73"/>
      <c r="F89" s="73"/>
      <c r="G89" s="376"/>
      <c r="H89" s="376"/>
      <c r="I89" s="334" t="s">
        <v>333</v>
      </c>
      <c r="J89" s="111"/>
      <c r="K89" s="319"/>
      <c r="L89" s="319"/>
      <c r="M89" s="324"/>
      <c r="N89" s="310"/>
      <c r="O89" s="621"/>
      <c r="P89" s="325"/>
      <c r="Q89" s="221"/>
      <c r="R89" s="224"/>
    </row>
    <row r="90" spans="1:18" s="163" customFormat="1" hidden="1" x14ac:dyDescent="0.3">
      <c r="A90" s="161"/>
      <c r="B90" s="321"/>
      <c r="C90" s="226" t="s">
        <v>332</v>
      </c>
      <c r="D90" s="376"/>
      <c r="E90" s="92"/>
      <c r="F90" s="92"/>
      <c r="G90" s="226"/>
      <c r="H90" s="226"/>
      <c r="I90" s="334" t="s">
        <v>331</v>
      </c>
      <c r="J90" s="111"/>
      <c r="K90" s="319"/>
      <c r="L90" s="319"/>
      <c r="M90" s="324"/>
      <c r="N90" s="310"/>
      <c r="O90" s="621"/>
      <c r="P90" s="325"/>
      <c r="Q90" s="221"/>
      <c r="R90" s="224"/>
    </row>
    <row r="91" spans="1:18" s="163" customFormat="1" hidden="1" x14ac:dyDescent="0.3">
      <c r="A91" s="161"/>
      <c r="B91" s="321"/>
      <c r="C91" s="226" t="s">
        <v>323</v>
      </c>
      <c r="D91" s="226"/>
      <c r="E91" s="92"/>
      <c r="F91" s="92"/>
      <c r="G91" s="226"/>
      <c r="H91" s="226"/>
      <c r="I91" s="161"/>
      <c r="J91" s="111"/>
      <c r="K91" s="319"/>
      <c r="L91" s="319"/>
      <c r="M91" s="324"/>
      <c r="N91" s="310"/>
      <c r="O91" s="621"/>
      <c r="P91" s="325"/>
      <c r="Q91" s="221"/>
      <c r="R91" s="224"/>
    </row>
    <row r="92" spans="1:18" s="163" customFormat="1" hidden="1" x14ac:dyDescent="0.3">
      <c r="A92" s="161"/>
      <c r="B92" s="321"/>
      <c r="C92" s="226"/>
      <c r="D92" s="226"/>
      <c r="E92" s="92"/>
      <c r="F92" s="92"/>
      <c r="G92" s="226"/>
      <c r="H92" s="226"/>
      <c r="I92" s="161"/>
      <c r="J92" s="111"/>
      <c r="K92" s="319"/>
      <c r="L92" s="319"/>
      <c r="M92" s="324"/>
      <c r="N92" s="310"/>
      <c r="O92" s="621"/>
      <c r="P92" s="325"/>
      <c r="Q92" s="221"/>
      <c r="R92" s="224"/>
    </row>
    <row r="93" spans="1:18" s="163" customFormat="1" x14ac:dyDescent="0.3">
      <c r="A93" s="161"/>
      <c r="B93" s="318" t="s">
        <v>118</v>
      </c>
      <c r="C93" s="226"/>
      <c r="D93" s="226"/>
      <c r="E93" s="319"/>
      <c r="F93" s="319"/>
      <c r="G93" s="319"/>
      <c r="H93" s="240"/>
      <c r="I93" s="78"/>
      <c r="J93" s="111"/>
      <c r="K93" s="319"/>
      <c r="L93" s="319"/>
      <c r="M93" s="319"/>
      <c r="N93" s="310"/>
      <c r="O93" s="621"/>
      <c r="P93" s="325"/>
      <c r="Q93" s="221"/>
      <c r="R93" s="224"/>
    </row>
    <row r="94" spans="1:18" s="163" customFormat="1" ht="22.8" x14ac:dyDescent="0.3">
      <c r="A94" s="161"/>
      <c r="B94" s="326" t="s">
        <v>1024</v>
      </c>
      <c r="C94" s="240"/>
      <c r="D94" s="418"/>
      <c r="E94" s="319"/>
      <c r="F94" s="319"/>
      <c r="G94" s="319"/>
      <c r="H94" s="240"/>
      <c r="I94" s="240"/>
      <c r="J94" s="111"/>
      <c r="K94" s="319"/>
      <c r="L94" s="319"/>
      <c r="M94" s="319"/>
      <c r="N94" s="310"/>
      <c r="O94" s="621"/>
      <c r="P94" s="325"/>
      <c r="Q94" s="221"/>
      <c r="R94" s="224"/>
    </row>
    <row r="95" spans="1:18" ht="17.399999999999999" customHeight="1" x14ac:dyDescent="0.3">
      <c r="A95" s="161"/>
      <c r="B95" s="66"/>
      <c r="C95" s="66" t="s">
        <v>108</v>
      </c>
      <c r="D95" s="66" t="s">
        <v>158</v>
      </c>
      <c r="E95" s="654" t="s">
        <v>1075</v>
      </c>
      <c r="F95" s="654" t="s">
        <v>1076</v>
      </c>
      <c r="G95" s="654" t="s">
        <v>161</v>
      </c>
      <c r="H95" s="65"/>
      <c r="I95" s="66" t="s">
        <v>109</v>
      </c>
      <c r="J95" s="66" t="s">
        <v>158</v>
      </c>
      <c r="K95" s="654" t="s">
        <v>1075</v>
      </c>
      <c r="L95" s="654" t="s">
        <v>1076</v>
      </c>
      <c r="M95" s="654" t="s">
        <v>161</v>
      </c>
    </row>
    <row r="96" spans="1:18" x14ac:dyDescent="0.3">
      <c r="B96" s="73">
        <v>1</v>
      </c>
      <c r="C96" s="139" t="s">
        <v>80</v>
      </c>
      <c r="D96" s="526" t="s">
        <v>86</v>
      </c>
      <c r="E96" s="227"/>
      <c r="F96" s="227"/>
      <c r="G96" s="107"/>
      <c r="H96" s="73">
        <v>1</v>
      </c>
      <c r="I96" s="644" t="s">
        <v>1073</v>
      </c>
      <c r="J96" s="241"/>
      <c r="K96" s="227"/>
      <c r="L96" s="227"/>
      <c r="M96" s="109"/>
      <c r="O96" s="579" t="s">
        <v>29</v>
      </c>
      <c r="P96" s="580" t="s">
        <v>88</v>
      </c>
      <c r="Q96" s="314"/>
      <c r="R96" s="314"/>
    </row>
    <row r="97" spans="1:18" x14ac:dyDescent="0.3">
      <c r="B97" s="73">
        <v>2</v>
      </c>
      <c r="C97" s="531" t="s">
        <v>930</v>
      </c>
      <c r="D97" s="533" t="s">
        <v>1059</v>
      </c>
      <c r="E97" s="227"/>
      <c r="F97" s="227"/>
      <c r="G97" s="107" t="s">
        <v>1083</v>
      </c>
      <c r="H97" s="73">
        <v>2</v>
      </c>
      <c r="I97" s="139" t="s">
        <v>28</v>
      </c>
      <c r="J97" s="526" t="s">
        <v>87</v>
      </c>
      <c r="K97" s="227"/>
      <c r="L97" s="227"/>
      <c r="M97" s="109"/>
      <c r="O97" s="579" t="s">
        <v>89</v>
      </c>
      <c r="P97" s="580" t="s">
        <v>90</v>
      </c>
      <c r="Q97" s="314"/>
      <c r="R97" s="314"/>
    </row>
    <row r="98" spans="1:18" s="163" customFormat="1" x14ac:dyDescent="0.3">
      <c r="A98" s="161"/>
      <c r="B98" s="73">
        <v>3</v>
      </c>
      <c r="C98" s="531" t="s">
        <v>1089</v>
      </c>
      <c r="D98" s="526" t="s">
        <v>1057</v>
      </c>
      <c r="E98" s="227"/>
      <c r="F98" s="227"/>
      <c r="G98" s="107">
        <v>138</v>
      </c>
      <c r="H98" s="73">
        <v>3</v>
      </c>
      <c r="I98" s="530" t="s">
        <v>222</v>
      </c>
      <c r="J98" s="526" t="s">
        <v>351</v>
      </c>
      <c r="K98" s="227"/>
      <c r="L98" s="227"/>
      <c r="M98" s="109"/>
      <c r="N98" s="310"/>
      <c r="O98" s="515" t="s">
        <v>1039</v>
      </c>
      <c r="P98" s="325"/>
      <c r="Q98" s="314"/>
    </row>
    <row r="99" spans="1:18" s="163" customFormat="1" x14ac:dyDescent="0.3">
      <c r="A99" s="161"/>
      <c r="B99" s="73">
        <v>4</v>
      </c>
      <c r="C99" s="139" t="s">
        <v>81</v>
      </c>
      <c r="D99" s="526" t="s">
        <v>92</v>
      </c>
      <c r="E99" s="227"/>
      <c r="F99" s="227"/>
      <c r="G99" s="107"/>
      <c r="H99" s="73">
        <v>4</v>
      </c>
      <c r="I99" s="139" t="s">
        <v>30</v>
      </c>
      <c r="J99" s="526" t="s">
        <v>93</v>
      </c>
      <c r="K99" s="227"/>
      <c r="L99" s="227"/>
      <c r="M99" s="109"/>
      <c r="N99" s="310"/>
      <c r="O99" s="616" t="s">
        <v>1041</v>
      </c>
      <c r="P99" s="114"/>
      <c r="Q99" s="314"/>
    </row>
    <row r="100" spans="1:18" s="163" customFormat="1" x14ac:dyDescent="0.3">
      <c r="A100" s="161"/>
      <c r="B100" s="73">
        <v>5</v>
      </c>
      <c r="C100" s="532" t="s">
        <v>228</v>
      </c>
      <c r="D100" s="526" t="s">
        <v>352</v>
      </c>
      <c r="E100" s="227"/>
      <c r="F100" s="227"/>
      <c r="G100" s="107"/>
      <c r="H100" s="73">
        <v>5</v>
      </c>
      <c r="I100" s="530" t="s">
        <v>112</v>
      </c>
      <c r="J100" s="526" t="s">
        <v>91</v>
      </c>
      <c r="K100" s="107"/>
      <c r="L100" s="107"/>
      <c r="M100" s="109"/>
      <c r="N100" s="310"/>
      <c r="O100" s="621"/>
      <c r="P100" s="325"/>
      <c r="Q100" s="314"/>
    </row>
    <row r="101" spans="1:18" s="163" customFormat="1" x14ac:dyDescent="0.3">
      <c r="A101" s="161"/>
      <c r="B101" s="73">
        <v>6</v>
      </c>
      <c r="C101" s="139" t="s">
        <v>85</v>
      </c>
      <c r="D101" s="526" t="s">
        <v>94</v>
      </c>
      <c r="E101" s="107"/>
      <c r="F101" s="107"/>
      <c r="G101" s="107"/>
      <c r="H101" s="73">
        <v>6</v>
      </c>
      <c r="I101" s="162"/>
      <c r="J101" s="375"/>
      <c r="K101" s="241"/>
      <c r="L101" s="241"/>
      <c r="M101" s="107"/>
      <c r="N101" s="310"/>
      <c r="O101" s="325"/>
      <c r="P101" s="325"/>
      <c r="Q101" s="314"/>
    </row>
    <row r="102" spans="1:18" s="163" customFormat="1" ht="21.45" customHeight="1" x14ac:dyDescent="0.3">
      <c r="A102" s="161"/>
      <c r="B102" s="73">
        <v>7</v>
      </c>
      <c r="C102" s="139" t="s">
        <v>31</v>
      </c>
      <c r="D102" s="526" t="s">
        <v>95</v>
      </c>
      <c r="E102" s="107"/>
      <c r="F102" s="107"/>
      <c r="G102" s="107"/>
      <c r="H102" s="73">
        <v>7</v>
      </c>
      <c r="I102" s="242"/>
      <c r="J102" s="113"/>
      <c r="K102" s="107"/>
      <c r="L102" s="107"/>
      <c r="M102" s="107"/>
      <c r="N102" s="310"/>
      <c r="O102" s="621"/>
      <c r="P102" s="325"/>
      <c r="Q102" s="314"/>
    </row>
    <row r="103" spans="1:18" s="163" customFormat="1" ht="21.45" hidden="1" customHeight="1" x14ac:dyDescent="0.3">
      <c r="A103" s="161"/>
      <c r="B103" s="73">
        <v>8</v>
      </c>
      <c r="C103" s="162"/>
      <c r="D103" s="162"/>
      <c r="E103" s="92"/>
      <c r="F103" s="92"/>
      <c r="G103" s="92"/>
      <c r="H103" s="73">
        <v>8</v>
      </c>
      <c r="I103" s="242"/>
      <c r="J103" s="113"/>
      <c r="K103" s="92"/>
      <c r="L103" s="92"/>
      <c r="M103" s="92"/>
      <c r="N103" s="310"/>
      <c r="O103" s="621"/>
      <c r="P103" s="325"/>
      <c r="Q103" s="314"/>
    </row>
    <row r="104" spans="1:18" s="163" customFormat="1" ht="6" customHeight="1" x14ac:dyDescent="0.3">
      <c r="A104" s="244"/>
      <c r="B104" s="226"/>
      <c r="C104" s="226"/>
      <c r="D104" s="226"/>
      <c r="E104" s="244"/>
      <c r="F104" s="244"/>
      <c r="G104" s="244"/>
      <c r="H104" s="244"/>
      <c r="I104" s="244"/>
      <c r="J104" s="246"/>
      <c r="K104" s="281"/>
      <c r="L104" s="281"/>
      <c r="M104" s="92"/>
      <c r="N104" s="310"/>
      <c r="O104" s="621"/>
      <c r="P104" s="325"/>
      <c r="Q104" s="221"/>
      <c r="R104" s="224"/>
    </row>
    <row r="105" spans="1:18" s="163" customFormat="1" ht="24.6" customHeight="1" x14ac:dyDescent="0.3">
      <c r="A105" s="839" t="s">
        <v>110</v>
      </c>
      <c r="B105" s="839"/>
      <c r="C105" s="839"/>
      <c r="D105" s="839"/>
      <c r="E105" s="115"/>
      <c r="F105" s="115"/>
      <c r="G105" s="115"/>
      <c r="H105" s="75">
        <v>12</v>
      </c>
      <c r="I105" s="78"/>
      <c r="J105" s="310"/>
      <c r="K105" s="115"/>
      <c r="L105" s="115"/>
      <c r="M105" s="115"/>
      <c r="N105" s="310"/>
      <c r="O105" s="621"/>
      <c r="P105" s="325"/>
      <c r="Q105" s="221"/>
      <c r="R105" s="224"/>
    </row>
    <row r="106" spans="1:18" s="163" customFormat="1" ht="11.7" customHeight="1" x14ac:dyDescent="0.3">
      <c r="A106" s="226"/>
      <c r="B106" s="226"/>
      <c r="C106" s="226"/>
      <c r="D106" s="226"/>
      <c r="E106" s="92"/>
      <c r="F106" s="92"/>
      <c r="G106" s="226"/>
      <c r="H106" s="226"/>
      <c r="I106" s="161"/>
      <c r="J106" s="111"/>
      <c r="K106" s="319"/>
      <c r="L106" s="319"/>
      <c r="M106" s="324"/>
      <c r="N106" s="310"/>
      <c r="O106" s="621"/>
      <c r="P106" s="325"/>
      <c r="Q106" s="221"/>
      <c r="R106" s="224"/>
    </row>
    <row r="107" spans="1:18" s="163" customFormat="1" hidden="1" x14ac:dyDescent="0.3">
      <c r="A107" s="161"/>
      <c r="B107" s="321"/>
      <c r="C107" s="226"/>
      <c r="D107" s="226"/>
      <c r="E107" s="92"/>
      <c r="F107" s="92"/>
      <c r="G107" s="226"/>
      <c r="H107" s="226"/>
      <c r="I107" s="161"/>
      <c r="J107" s="111"/>
      <c r="K107" s="319"/>
      <c r="L107" s="319"/>
      <c r="M107" s="324"/>
      <c r="N107" s="310"/>
      <c r="O107" s="621"/>
      <c r="P107" s="325"/>
      <c r="Q107" s="221"/>
      <c r="R107" s="224"/>
    </row>
    <row r="108" spans="1:18" s="163" customFormat="1" hidden="1" x14ac:dyDescent="0.3">
      <c r="A108" s="161"/>
      <c r="B108" s="321"/>
      <c r="C108" s="226"/>
      <c r="D108" s="226"/>
      <c r="E108" s="92"/>
      <c r="F108" s="92"/>
      <c r="G108" s="226"/>
      <c r="H108" s="226"/>
      <c r="I108" s="161"/>
      <c r="J108" s="111"/>
      <c r="K108" s="319"/>
      <c r="L108" s="319"/>
      <c r="M108" s="324"/>
      <c r="N108" s="310"/>
      <c r="O108" s="621"/>
      <c r="P108" s="325"/>
      <c r="Q108" s="221"/>
      <c r="R108" s="224"/>
    </row>
    <row r="109" spans="1:18" s="163" customFormat="1" hidden="1" x14ac:dyDescent="0.3">
      <c r="A109" s="161"/>
      <c r="B109" s="321"/>
      <c r="C109" s="226"/>
      <c r="D109" s="226"/>
      <c r="E109" s="92"/>
      <c r="F109" s="92"/>
      <c r="G109" s="226"/>
      <c r="H109" s="226"/>
      <c r="I109" s="161"/>
      <c r="J109" s="111"/>
      <c r="K109" s="319"/>
      <c r="L109" s="319"/>
      <c r="M109" s="324"/>
      <c r="N109" s="310"/>
      <c r="O109" s="621"/>
      <c r="P109" s="325"/>
      <c r="Q109" s="221"/>
      <c r="R109" s="224"/>
    </row>
    <row r="110" spans="1:18" s="163" customFormat="1" hidden="1" x14ac:dyDescent="0.3">
      <c r="A110" s="161"/>
      <c r="B110" s="321"/>
      <c r="C110" s="226"/>
      <c r="D110" s="226"/>
      <c r="E110" s="92"/>
      <c r="F110" s="92"/>
      <c r="G110" s="226"/>
      <c r="H110" s="226"/>
      <c r="I110" s="161" t="s">
        <v>330</v>
      </c>
      <c r="J110" s="111"/>
      <c r="K110" s="319"/>
      <c r="L110" s="319"/>
      <c r="M110" s="324"/>
      <c r="N110" s="310"/>
      <c r="O110" s="621"/>
      <c r="P110" s="325"/>
      <c r="Q110" s="221"/>
      <c r="R110" s="224"/>
    </row>
    <row r="111" spans="1:18" s="163" customFormat="1" hidden="1" x14ac:dyDescent="0.3">
      <c r="A111" s="161"/>
      <c r="B111" s="321"/>
      <c r="C111" s="80" t="s">
        <v>322</v>
      </c>
      <c r="D111" s="226"/>
      <c r="E111" s="92"/>
      <c r="F111" s="92"/>
      <c r="G111" s="226"/>
      <c r="H111" s="226"/>
      <c r="I111" s="161"/>
      <c r="J111" s="111"/>
      <c r="K111" s="319"/>
      <c r="L111" s="319"/>
      <c r="M111" s="324"/>
      <c r="N111" s="310"/>
      <c r="O111" s="621"/>
      <c r="P111" s="325"/>
      <c r="Q111" s="221"/>
      <c r="R111" s="224"/>
    </row>
    <row r="112" spans="1:18" s="163" customFormat="1" hidden="1" x14ac:dyDescent="0.3">
      <c r="A112" s="161"/>
      <c r="B112" s="321"/>
      <c r="C112" s="226"/>
      <c r="D112" s="226"/>
      <c r="E112" s="92"/>
      <c r="F112" s="92"/>
      <c r="G112" s="226"/>
      <c r="H112" s="226"/>
      <c r="I112" s="161"/>
      <c r="J112" s="111"/>
      <c r="K112" s="319"/>
      <c r="L112" s="319"/>
      <c r="M112" s="324"/>
      <c r="N112" s="310"/>
      <c r="O112" s="621"/>
      <c r="P112" s="325"/>
      <c r="Q112" s="221"/>
      <c r="R112" s="224"/>
    </row>
    <row r="113" spans="1:18" s="163" customFormat="1" ht="30" hidden="1" customHeight="1" x14ac:dyDescent="0.3">
      <c r="A113" s="161"/>
      <c r="B113" s="321"/>
      <c r="C113" s="226"/>
      <c r="D113" s="226"/>
      <c r="E113" s="73"/>
      <c r="F113" s="73"/>
      <c r="G113" s="376"/>
      <c r="H113" s="376"/>
      <c r="I113" s="334" t="s">
        <v>333</v>
      </c>
      <c r="J113" s="111"/>
      <c r="K113" s="319"/>
      <c r="L113" s="319"/>
      <c r="M113" s="324"/>
      <c r="N113" s="310"/>
      <c r="O113" s="621"/>
      <c r="P113" s="325"/>
      <c r="Q113" s="221"/>
      <c r="R113" s="224"/>
    </row>
    <row r="114" spans="1:18" s="163" customFormat="1" hidden="1" x14ac:dyDescent="0.3">
      <c r="A114" s="161"/>
      <c r="B114" s="321"/>
      <c r="C114" s="226" t="s">
        <v>332</v>
      </c>
      <c r="D114" s="376"/>
      <c r="E114" s="92"/>
      <c r="F114" s="92"/>
      <c r="G114" s="226"/>
      <c r="H114" s="226"/>
      <c r="I114" s="334" t="s">
        <v>331</v>
      </c>
      <c r="J114" s="111"/>
      <c r="K114" s="319"/>
      <c r="L114" s="319"/>
      <c r="M114" s="324"/>
      <c r="N114" s="310"/>
      <c r="O114" s="621"/>
      <c r="P114" s="325"/>
      <c r="Q114" s="221"/>
      <c r="R114" s="224"/>
    </row>
    <row r="115" spans="1:18" s="163" customFormat="1" hidden="1" x14ac:dyDescent="0.3">
      <c r="A115" s="161"/>
      <c r="B115" s="321"/>
      <c r="C115" s="226" t="s">
        <v>323</v>
      </c>
      <c r="D115" s="226"/>
      <c r="E115" s="92"/>
      <c r="F115" s="92"/>
      <c r="G115" s="226"/>
      <c r="H115" s="226"/>
      <c r="I115" s="161"/>
      <c r="J115" s="111"/>
      <c r="K115" s="319"/>
      <c r="L115" s="319"/>
      <c r="M115" s="324"/>
      <c r="N115" s="310"/>
      <c r="O115" s="621"/>
      <c r="P115" s="325"/>
      <c r="Q115" s="221"/>
      <c r="R115" s="224"/>
    </row>
    <row r="116" spans="1:18" s="163" customFormat="1" x14ac:dyDescent="0.3">
      <c r="A116" s="161"/>
      <c r="B116" s="318" t="s">
        <v>121</v>
      </c>
      <c r="C116" s="226"/>
      <c r="D116" s="226"/>
      <c r="E116" s="319"/>
      <c r="F116" s="319"/>
      <c r="G116" s="324"/>
      <c r="H116" s="324"/>
      <c r="I116" s="324"/>
      <c r="J116" s="324"/>
      <c r="K116" s="240"/>
      <c r="L116" s="240"/>
      <c r="M116" s="80"/>
      <c r="N116" s="310"/>
      <c r="O116" s="621"/>
      <c r="P116" s="325"/>
      <c r="Q116" s="221"/>
      <c r="R116" s="224"/>
    </row>
    <row r="117" spans="1:18" s="163" customFormat="1" x14ac:dyDescent="0.3">
      <c r="A117" s="161"/>
      <c r="B117" s="321" t="s">
        <v>1025</v>
      </c>
      <c r="C117" s="240"/>
      <c r="D117" s="161"/>
      <c r="E117" s="319"/>
      <c r="F117" s="319"/>
      <c r="G117" s="324"/>
      <c r="H117" s="161"/>
      <c r="I117" s="80"/>
      <c r="J117" s="310"/>
      <c r="K117" s="319"/>
      <c r="L117" s="319"/>
      <c r="M117" s="324"/>
      <c r="N117" s="310"/>
      <c r="O117" s="621"/>
      <c r="P117" s="325"/>
      <c r="Q117" s="221"/>
      <c r="R117" s="224"/>
    </row>
    <row r="118" spans="1:18" s="163" customFormat="1" hidden="1" x14ac:dyDescent="0.3">
      <c r="A118" s="161"/>
      <c r="B118" s="321"/>
      <c r="C118" s="161"/>
      <c r="D118" s="161"/>
      <c r="E118" s="319"/>
      <c r="F118" s="319"/>
      <c r="G118" s="324"/>
      <c r="H118" s="161"/>
      <c r="I118" s="80"/>
      <c r="J118" s="310"/>
      <c r="K118" s="319"/>
      <c r="L118" s="319"/>
      <c r="M118" s="324"/>
      <c r="N118" s="310"/>
      <c r="O118" s="621"/>
      <c r="P118" s="325"/>
      <c r="Q118" s="221"/>
      <c r="R118" s="224"/>
    </row>
    <row r="119" spans="1:18" ht="17.399999999999999" customHeight="1" x14ac:dyDescent="0.3">
      <c r="A119" s="161"/>
      <c r="B119" s="66"/>
      <c r="C119" s="66" t="s">
        <v>108</v>
      </c>
      <c r="D119" s="66" t="s">
        <v>158</v>
      </c>
      <c r="E119" s="654" t="s">
        <v>1075</v>
      </c>
      <c r="F119" s="654" t="s">
        <v>1076</v>
      </c>
      <c r="G119" s="654" t="s">
        <v>161</v>
      </c>
      <c r="H119" s="65"/>
      <c r="I119" s="66" t="s">
        <v>109</v>
      </c>
      <c r="J119" s="66" t="s">
        <v>158</v>
      </c>
      <c r="K119" s="654" t="s">
        <v>1075</v>
      </c>
      <c r="L119" s="654" t="s">
        <v>1076</v>
      </c>
      <c r="M119" s="654" t="s">
        <v>161</v>
      </c>
    </row>
    <row r="120" spans="1:18" x14ac:dyDescent="0.3">
      <c r="B120" s="73">
        <v>1</v>
      </c>
      <c r="C120" s="139" t="s">
        <v>115</v>
      </c>
      <c r="D120" s="526" t="s">
        <v>99</v>
      </c>
      <c r="E120" s="227"/>
      <c r="F120" s="227"/>
      <c r="G120" s="109"/>
      <c r="H120" s="73">
        <v>1</v>
      </c>
      <c r="I120" s="531" t="s">
        <v>996</v>
      </c>
      <c r="J120" s="537" t="s">
        <v>1058</v>
      </c>
      <c r="K120" s="107"/>
      <c r="L120" s="107"/>
      <c r="M120" s="107" t="s">
        <v>1083</v>
      </c>
      <c r="Q120" s="314"/>
      <c r="R120" s="314"/>
    </row>
    <row r="121" spans="1:18" s="326" customFormat="1" x14ac:dyDescent="0.3">
      <c r="A121" s="240"/>
      <c r="B121" s="73">
        <v>2</v>
      </c>
      <c r="C121" s="139" t="s">
        <v>247</v>
      </c>
      <c r="D121" s="528" t="s">
        <v>355</v>
      </c>
      <c r="E121" s="107"/>
      <c r="F121" s="107"/>
      <c r="G121" s="109"/>
      <c r="H121" s="73">
        <v>2</v>
      </c>
      <c r="I121" s="644" t="s">
        <v>1091</v>
      </c>
      <c r="J121" s="107"/>
      <c r="K121" s="227"/>
      <c r="L121" s="227"/>
      <c r="M121" s="109"/>
      <c r="N121" s="310"/>
      <c r="O121" s="621"/>
      <c r="P121" s="631"/>
      <c r="Q121" s="314"/>
    </row>
    <row r="122" spans="1:18" s="326" customFormat="1" x14ac:dyDescent="0.3">
      <c r="A122" s="321"/>
      <c r="B122" s="73">
        <v>3</v>
      </c>
      <c r="C122" s="300"/>
      <c r="D122" s="420"/>
      <c r="E122" s="241"/>
      <c r="F122" s="241"/>
      <c r="G122" s="109"/>
      <c r="H122" s="73">
        <v>3</v>
      </c>
      <c r="I122" s="139" t="s">
        <v>116</v>
      </c>
      <c r="J122" s="526" t="s">
        <v>100</v>
      </c>
      <c r="K122" s="227"/>
      <c r="L122" s="227"/>
      <c r="M122" s="109"/>
      <c r="N122" s="310"/>
      <c r="O122" s="621"/>
      <c r="P122" s="631"/>
      <c r="Q122" s="314"/>
    </row>
    <row r="123" spans="1:18" s="326" customFormat="1" x14ac:dyDescent="0.3">
      <c r="A123" s="321"/>
      <c r="B123" s="73">
        <v>4</v>
      </c>
      <c r="C123" s="90"/>
      <c r="D123" s="107"/>
      <c r="E123" s="113"/>
      <c r="F123" s="113"/>
      <c r="G123" s="107"/>
      <c r="H123" s="73">
        <v>4</v>
      </c>
      <c r="I123" s="139" t="s">
        <v>32</v>
      </c>
      <c r="J123" s="526" t="s">
        <v>101</v>
      </c>
      <c r="K123" s="107"/>
      <c r="L123" s="107"/>
      <c r="M123" s="107"/>
      <c r="N123" s="310"/>
      <c r="O123" s="621"/>
      <c r="P123" s="631"/>
      <c r="Q123" s="314"/>
    </row>
    <row r="124" spans="1:18" s="326" customFormat="1" x14ac:dyDescent="0.3">
      <c r="A124" s="321"/>
      <c r="B124" s="73">
        <v>5</v>
      </c>
      <c r="C124" s="90"/>
      <c r="D124" s="107"/>
      <c r="E124" s="107"/>
      <c r="F124" s="107"/>
      <c r="G124" s="107"/>
      <c r="H124" s="73">
        <v>5</v>
      </c>
      <c r="I124" s="139" t="s">
        <v>117</v>
      </c>
      <c r="J124" s="526" t="s">
        <v>102</v>
      </c>
      <c r="K124" s="113"/>
      <c r="L124" s="113"/>
      <c r="M124" s="107"/>
      <c r="N124" s="310"/>
      <c r="O124" s="621"/>
      <c r="P124" s="631"/>
      <c r="Q124" s="314"/>
    </row>
    <row r="125" spans="1:18" s="163" customFormat="1" x14ac:dyDescent="0.3">
      <c r="A125" s="321"/>
      <c r="B125" s="73">
        <v>6</v>
      </c>
      <c r="C125" s="242"/>
      <c r="D125" s="107"/>
      <c r="E125" s="107"/>
      <c r="F125" s="107"/>
      <c r="G125" s="107"/>
      <c r="H125" s="73">
        <v>6</v>
      </c>
      <c r="I125" s="530" t="s">
        <v>33</v>
      </c>
      <c r="J125" s="632" t="s">
        <v>103</v>
      </c>
      <c r="K125" s="107"/>
      <c r="L125" s="107"/>
      <c r="M125" s="107"/>
      <c r="N125" s="161"/>
      <c r="O125" s="325"/>
      <c r="P125" s="325"/>
      <c r="Q125" s="314"/>
    </row>
    <row r="126" spans="1:18" s="163" customFormat="1" x14ac:dyDescent="0.3">
      <c r="A126" s="161"/>
      <c r="B126" s="73">
        <v>7</v>
      </c>
      <c r="C126" s="90"/>
      <c r="D126" s="107"/>
      <c r="E126" s="107"/>
      <c r="F126" s="107"/>
      <c r="G126" s="107"/>
      <c r="H126" s="73">
        <v>7</v>
      </c>
      <c r="I126" s="532" t="s">
        <v>372</v>
      </c>
      <c r="J126" s="632" t="s">
        <v>382</v>
      </c>
      <c r="K126" s="227"/>
      <c r="L126" s="227"/>
      <c r="M126" s="107"/>
      <c r="N126" s="310"/>
      <c r="O126" s="621"/>
      <c r="P126" s="325"/>
      <c r="Q126" s="314"/>
    </row>
    <row r="127" spans="1:18" s="163" customFormat="1" hidden="1" x14ac:dyDescent="0.3">
      <c r="A127" s="161"/>
      <c r="B127" s="73">
        <v>8</v>
      </c>
      <c r="C127" s="90"/>
      <c r="D127" s="107"/>
      <c r="E127" s="107"/>
      <c r="F127" s="107"/>
      <c r="G127" s="107"/>
      <c r="H127" s="73">
        <v>8</v>
      </c>
      <c r="I127" s="90"/>
      <c r="J127" s="107"/>
      <c r="K127" s="227"/>
      <c r="L127" s="227"/>
      <c r="M127" s="107"/>
      <c r="N127" s="310"/>
      <c r="O127" s="621"/>
      <c r="P127" s="325"/>
      <c r="Q127" s="221"/>
      <c r="R127" s="224"/>
    </row>
    <row r="128" spans="1:18" s="163" customFormat="1" hidden="1" x14ac:dyDescent="0.3">
      <c r="A128" s="161"/>
      <c r="B128" s="73">
        <v>9</v>
      </c>
      <c r="C128" s="90"/>
      <c r="D128" s="107"/>
      <c r="E128" s="107"/>
      <c r="F128" s="107"/>
      <c r="G128" s="107"/>
      <c r="H128" s="73">
        <v>9</v>
      </c>
      <c r="I128" s="90"/>
      <c r="J128" s="107"/>
      <c r="K128" s="108"/>
      <c r="L128" s="108"/>
      <c r="M128" s="107"/>
      <c r="N128" s="310"/>
      <c r="O128" s="621"/>
      <c r="P128" s="325"/>
      <c r="Q128" s="221"/>
      <c r="R128" s="224"/>
    </row>
    <row r="129" spans="1:18" s="163" customFormat="1" hidden="1" x14ac:dyDescent="0.3">
      <c r="A129" s="161"/>
      <c r="B129" s="73">
        <v>10</v>
      </c>
      <c r="C129" s="90"/>
      <c r="D129" s="107"/>
      <c r="E129" s="92"/>
      <c r="F129" s="92"/>
      <c r="G129" s="92"/>
      <c r="H129" s="73">
        <v>10</v>
      </c>
      <c r="I129" s="162"/>
      <c r="J129" s="375"/>
      <c r="K129" s="165"/>
      <c r="L129" s="165"/>
      <c r="M129" s="92"/>
      <c r="N129" s="310"/>
      <c r="O129" s="621"/>
      <c r="P129" s="325"/>
      <c r="Q129" s="221"/>
      <c r="R129" s="224"/>
    </row>
    <row r="130" spans="1:18" s="163" customFormat="1" ht="8.6999999999999993" customHeight="1" x14ac:dyDescent="0.3">
      <c r="A130" s="161"/>
      <c r="B130" s="73"/>
      <c r="C130" s="212"/>
      <c r="D130" s="213"/>
      <c r="E130" s="92"/>
      <c r="F130" s="92"/>
      <c r="G130" s="92"/>
      <c r="H130" s="73"/>
      <c r="I130" s="221"/>
      <c r="J130" s="161"/>
      <c r="K130" s="165"/>
      <c r="L130" s="165"/>
      <c r="M130" s="92"/>
      <c r="N130" s="310"/>
      <c r="O130" s="621"/>
      <c r="P130" s="325"/>
      <c r="Q130" s="221"/>
      <c r="R130" s="224"/>
    </row>
    <row r="131" spans="1:18" s="163" customFormat="1" ht="24.6" customHeight="1" x14ac:dyDescent="0.3">
      <c r="A131" s="839" t="s">
        <v>110</v>
      </c>
      <c r="B131" s="839"/>
      <c r="C131" s="839"/>
      <c r="D131" s="839"/>
      <c r="E131" s="115"/>
      <c r="F131" s="115"/>
      <c r="G131" s="115"/>
      <c r="H131" s="75">
        <v>9</v>
      </c>
      <c r="I131" s="78"/>
      <c r="J131" s="310"/>
      <c r="K131" s="115"/>
      <c r="L131" s="115"/>
      <c r="M131" s="115"/>
      <c r="N131" s="310"/>
      <c r="O131" s="621"/>
      <c r="P131" s="325"/>
      <c r="Q131" s="221"/>
      <c r="R131" s="224"/>
    </row>
    <row r="132" spans="1:18" s="163" customFormat="1" ht="11.7" customHeight="1" x14ac:dyDescent="0.3">
      <c r="B132" s="321"/>
      <c r="C132" s="226"/>
      <c r="D132" s="226"/>
      <c r="E132" s="92"/>
      <c r="F132" s="92"/>
      <c r="G132" s="226"/>
      <c r="H132" s="226"/>
      <c r="I132" s="161"/>
      <c r="J132" s="111"/>
      <c r="K132" s="319"/>
      <c r="L132" s="319"/>
      <c r="M132" s="324"/>
      <c r="N132" s="310"/>
      <c r="O132" s="621"/>
      <c r="P132" s="325"/>
      <c r="Q132" s="221"/>
      <c r="R132" s="224"/>
    </row>
    <row r="133" spans="1:18" s="163" customFormat="1" hidden="1" x14ac:dyDescent="0.3">
      <c r="A133" s="161"/>
      <c r="B133" s="321"/>
      <c r="C133" s="226"/>
      <c r="D133" s="226"/>
      <c r="E133" s="92"/>
      <c r="F133" s="92"/>
      <c r="G133" s="226"/>
      <c r="H133" s="226"/>
      <c r="I133" s="161"/>
      <c r="J133" s="111"/>
      <c r="K133" s="319"/>
      <c r="L133" s="319"/>
      <c r="M133" s="324"/>
      <c r="N133" s="310"/>
      <c r="O133" s="621"/>
      <c r="P133" s="325"/>
      <c r="Q133" s="221"/>
      <c r="R133" s="224"/>
    </row>
    <row r="134" spans="1:18" s="163" customFormat="1" hidden="1" x14ac:dyDescent="0.3">
      <c r="A134" s="161"/>
      <c r="B134" s="321"/>
      <c r="C134" s="226"/>
      <c r="D134" s="226"/>
      <c r="E134" s="92"/>
      <c r="F134" s="92"/>
      <c r="G134" s="226"/>
      <c r="H134" s="226"/>
      <c r="I134" s="161"/>
      <c r="J134" s="111"/>
      <c r="K134" s="319"/>
      <c r="L134" s="319"/>
      <c r="M134" s="324"/>
      <c r="N134" s="310"/>
      <c r="O134" s="621"/>
      <c r="P134" s="325"/>
      <c r="Q134" s="221"/>
      <c r="R134" s="224"/>
    </row>
    <row r="135" spans="1:18" s="163" customFormat="1" hidden="1" x14ac:dyDescent="0.3">
      <c r="A135" s="161"/>
      <c r="B135" s="321"/>
      <c r="C135" s="226"/>
      <c r="D135" s="226"/>
      <c r="E135" s="92"/>
      <c r="F135" s="92"/>
      <c r="G135" s="226"/>
      <c r="H135" s="226"/>
      <c r="I135" s="161"/>
      <c r="J135" s="111"/>
      <c r="K135" s="319"/>
      <c r="L135" s="319"/>
      <c r="M135" s="324"/>
      <c r="N135" s="310"/>
      <c r="O135" s="621"/>
      <c r="P135" s="325"/>
      <c r="Q135" s="221"/>
      <c r="R135" s="224"/>
    </row>
    <row r="136" spans="1:18" s="163" customFormat="1" hidden="1" x14ac:dyDescent="0.3">
      <c r="A136" s="161"/>
      <c r="B136" s="321"/>
      <c r="C136" s="80" t="s">
        <v>322</v>
      </c>
      <c r="D136" s="226"/>
      <c r="E136" s="92"/>
      <c r="F136" s="92"/>
      <c r="G136" s="226"/>
      <c r="H136" s="226"/>
      <c r="I136" s="161" t="s">
        <v>330</v>
      </c>
      <c r="J136" s="111"/>
      <c r="K136" s="319"/>
      <c r="L136" s="319"/>
      <c r="M136" s="324"/>
      <c r="N136" s="310"/>
      <c r="O136" s="621"/>
      <c r="P136" s="325"/>
      <c r="Q136" s="221"/>
      <c r="R136" s="224"/>
    </row>
    <row r="137" spans="1:18" s="163" customFormat="1" hidden="1" x14ac:dyDescent="0.3">
      <c r="A137" s="161"/>
      <c r="B137" s="321"/>
      <c r="C137" s="226"/>
      <c r="D137" s="226"/>
      <c r="E137" s="92"/>
      <c r="F137" s="92"/>
      <c r="G137" s="226"/>
      <c r="H137" s="226"/>
      <c r="I137" s="161"/>
      <c r="J137" s="111"/>
      <c r="K137" s="319"/>
      <c r="L137" s="319"/>
      <c r="M137" s="324"/>
      <c r="N137" s="310"/>
      <c r="O137" s="621"/>
      <c r="P137" s="325"/>
      <c r="Q137" s="221"/>
      <c r="R137" s="224"/>
    </row>
    <row r="138" spans="1:18" s="163" customFormat="1" hidden="1" x14ac:dyDescent="0.3">
      <c r="A138" s="161"/>
      <c r="B138" s="321"/>
      <c r="C138" s="226"/>
      <c r="D138" s="226"/>
      <c r="E138" s="92"/>
      <c r="F138" s="92"/>
      <c r="G138" s="226"/>
      <c r="H138" s="226"/>
      <c r="I138" s="161"/>
      <c r="J138" s="111"/>
      <c r="K138" s="319"/>
      <c r="L138" s="319"/>
      <c r="M138" s="324"/>
      <c r="N138" s="310"/>
      <c r="O138" s="621"/>
      <c r="P138" s="325"/>
      <c r="Q138" s="221"/>
      <c r="R138" s="224"/>
    </row>
    <row r="139" spans="1:18" s="163" customFormat="1" ht="30" hidden="1" customHeight="1" x14ac:dyDescent="0.3">
      <c r="A139" s="161"/>
      <c r="B139" s="321"/>
      <c r="C139" s="226" t="s">
        <v>332</v>
      </c>
      <c r="D139" s="376"/>
      <c r="E139" s="73"/>
      <c r="F139" s="73"/>
      <c r="G139" s="376"/>
      <c r="H139" s="376"/>
      <c r="I139" s="334" t="s">
        <v>333</v>
      </c>
      <c r="J139" s="111"/>
      <c r="K139" s="319"/>
      <c r="L139" s="319"/>
      <c r="M139" s="324"/>
      <c r="N139" s="310"/>
      <c r="O139" s="621"/>
      <c r="P139" s="325"/>
      <c r="Q139" s="221"/>
      <c r="R139" s="224"/>
    </row>
    <row r="140" spans="1:18" s="163" customFormat="1" hidden="1" x14ac:dyDescent="0.3">
      <c r="A140" s="161"/>
      <c r="B140" s="321"/>
      <c r="C140" s="226" t="s">
        <v>323</v>
      </c>
      <c r="D140" s="226"/>
      <c r="E140" s="92"/>
      <c r="F140" s="92"/>
      <c r="G140" s="226"/>
      <c r="H140" s="226"/>
      <c r="I140" s="334" t="s">
        <v>331</v>
      </c>
      <c r="J140" s="111"/>
      <c r="K140" s="319"/>
      <c r="L140" s="319"/>
      <c r="M140" s="324"/>
      <c r="N140" s="310"/>
      <c r="O140" s="621"/>
      <c r="P140" s="325"/>
      <c r="Q140" s="221"/>
      <c r="R140" s="224"/>
    </row>
    <row r="141" spans="1:18" s="163" customFormat="1" x14ac:dyDescent="0.3">
      <c r="A141" s="161"/>
      <c r="B141" s="321"/>
      <c r="C141" s="226"/>
      <c r="D141" s="226"/>
      <c r="E141" s="92"/>
      <c r="F141" s="92"/>
      <c r="G141" s="226"/>
      <c r="H141" s="226"/>
      <c r="I141" s="161"/>
      <c r="J141" s="111"/>
      <c r="K141" s="319"/>
      <c r="L141" s="319"/>
      <c r="M141" s="324"/>
      <c r="N141" s="310"/>
      <c r="O141" s="621"/>
      <c r="P141" s="325"/>
      <c r="Q141" s="221"/>
      <c r="R141" s="224"/>
    </row>
    <row r="142" spans="1:18" s="163" customFormat="1" x14ac:dyDescent="0.3">
      <c r="A142" s="161"/>
      <c r="B142" s="318" t="s">
        <v>124</v>
      </c>
      <c r="C142" s="240"/>
      <c r="D142" s="240"/>
      <c r="E142" s="319"/>
      <c r="F142" s="319"/>
      <c r="G142" s="319"/>
      <c r="H142" s="240"/>
      <c r="I142" s="419"/>
      <c r="J142" s="111"/>
      <c r="K142" s="319"/>
      <c r="L142" s="319"/>
      <c r="M142" s="319"/>
      <c r="N142" s="310"/>
      <c r="O142" s="621"/>
      <c r="P142" s="325"/>
      <c r="Q142" s="221"/>
      <c r="R142" s="224"/>
    </row>
    <row r="143" spans="1:18" s="163" customFormat="1" x14ac:dyDescent="0.3">
      <c r="A143" s="161"/>
      <c r="B143" s="326" t="s">
        <v>1027</v>
      </c>
      <c r="C143" s="314"/>
      <c r="D143" s="240"/>
      <c r="E143" s="319"/>
      <c r="F143" s="319"/>
      <c r="G143" s="319"/>
      <c r="H143" s="240"/>
      <c r="I143" s="240"/>
      <c r="J143" s="111"/>
      <c r="K143" s="319"/>
      <c r="L143" s="319"/>
      <c r="M143" s="319"/>
      <c r="N143" s="310"/>
      <c r="O143" s="621"/>
      <c r="P143" s="325"/>
      <c r="Q143" s="221"/>
      <c r="R143" s="224"/>
    </row>
    <row r="144" spans="1:18" s="163" customFormat="1" x14ac:dyDescent="0.3">
      <c r="A144" s="161"/>
      <c r="B144" s="326"/>
      <c r="C144" s="314"/>
      <c r="D144" s="240"/>
      <c r="E144" s="319"/>
      <c r="F144" s="319"/>
      <c r="G144" s="319"/>
      <c r="H144" s="240"/>
      <c r="I144" s="240"/>
      <c r="J144" s="111"/>
      <c r="K144" s="319"/>
      <c r="L144" s="319"/>
      <c r="M144" s="319"/>
      <c r="N144" s="310"/>
      <c r="O144" s="621"/>
      <c r="P144" s="325"/>
      <c r="Q144" s="221"/>
      <c r="R144" s="224"/>
    </row>
    <row r="145" spans="1:18" ht="17.399999999999999" customHeight="1" x14ac:dyDescent="0.3">
      <c r="A145" s="161"/>
      <c r="B145" s="66"/>
      <c r="C145" s="66" t="s">
        <v>108</v>
      </c>
      <c r="D145" s="66" t="s">
        <v>158</v>
      </c>
      <c r="E145" s="654" t="s">
        <v>1075</v>
      </c>
      <c r="F145" s="654" t="s">
        <v>1076</v>
      </c>
      <c r="G145" s="654" t="s">
        <v>161</v>
      </c>
      <c r="H145" s="65"/>
      <c r="I145" s="66" t="s">
        <v>109</v>
      </c>
      <c r="J145" s="66" t="s">
        <v>158</v>
      </c>
      <c r="K145" s="654" t="s">
        <v>1075</v>
      </c>
      <c r="L145" s="654" t="s">
        <v>1076</v>
      </c>
      <c r="M145" s="654" t="s">
        <v>161</v>
      </c>
    </row>
    <row r="146" spans="1:18" s="163" customFormat="1" x14ac:dyDescent="0.3">
      <c r="A146" s="240"/>
      <c r="B146" s="73">
        <v>1</v>
      </c>
      <c r="C146" s="532" t="s">
        <v>316</v>
      </c>
      <c r="D146" s="526" t="s">
        <v>317</v>
      </c>
      <c r="E146" s="107"/>
      <c r="F146" s="107"/>
      <c r="G146" s="109"/>
      <c r="H146" s="73">
        <v>1</v>
      </c>
      <c r="I146" s="139" t="s">
        <v>35</v>
      </c>
      <c r="J146" s="526" t="s">
        <v>165</v>
      </c>
      <c r="K146" s="107"/>
      <c r="L146" s="107"/>
      <c r="M146" s="109"/>
      <c r="N146" s="310"/>
      <c r="O146" s="579" t="s">
        <v>38</v>
      </c>
      <c r="P146" s="580" t="s">
        <v>170</v>
      </c>
      <c r="Q146" s="314"/>
    </row>
    <row r="147" spans="1:18" s="163" customFormat="1" x14ac:dyDescent="0.3">
      <c r="A147" s="161"/>
      <c r="B147" s="73">
        <v>2</v>
      </c>
      <c r="C147" s="241"/>
      <c r="D147" s="107"/>
      <c r="E147" s="107"/>
      <c r="F147" s="107"/>
      <c r="G147" s="109"/>
      <c r="H147" s="73">
        <v>2</v>
      </c>
      <c r="I147" s="139" t="s">
        <v>36</v>
      </c>
      <c r="J147" s="526" t="s">
        <v>166</v>
      </c>
      <c r="K147" s="107"/>
      <c r="L147" s="107"/>
      <c r="M147" s="109"/>
      <c r="N147" s="310"/>
      <c r="O147" s="579" t="s">
        <v>34</v>
      </c>
      <c r="P147" s="580" t="s">
        <v>163</v>
      </c>
      <c r="Q147" s="158"/>
      <c r="R147" s="158"/>
    </row>
    <row r="148" spans="1:18" x14ac:dyDescent="0.3">
      <c r="A148" s="161"/>
      <c r="B148" s="73">
        <v>3</v>
      </c>
      <c r="C148" s="242"/>
      <c r="D148" s="107"/>
      <c r="E148" s="284"/>
      <c r="F148" s="284"/>
      <c r="G148" s="109"/>
      <c r="H148" s="73">
        <v>3</v>
      </c>
      <c r="I148" s="139" t="s">
        <v>37</v>
      </c>
      <c r="J148" s="526" t="s">
        <v>167</v>
      </c>
      <c r="K148" s="227"/>
      <c r="L148" s="227"/>
      <c r="M148" s="109"/>
      <c r="O148" s="579" t="s">
        <v>324</v>
      </c>
      <c r="P148" s="580" t="s">
        <v>164</v>
      </c>
      <c r="Q148" s="158"/>
      <c r="R148" s="158"/>
    </row>
    <row r="149" spans="1:18" x14ac:dyDescent="0.3">
      <c r="B149" s="73">
        <v>4</v>
      </c>
      <c r="C149" s="90"/>
      <c r="D149" s="107"/>
      <c r="E149" s="107"/>
      <c r="F149" s="107"/>
      <c r="G149" s="107"/>
      <c r="H149" s="73">
        <v>4</v>
      </c>
      <c r="I149" s="532" t="s">
        <v>310</v>
      </c>
      <c r="J149" s="526" t="s">
        <v>353</v>
      </c>
      <c r="K149" s="107"/>
      <c r="L149" s="107"/>
      <c r="M149" s="107"/>
      <c r="P149" s="621"/>
      <c r="Q149" s="158"/>
      <c r="R149" s="158"/>
    </row>
    <row r="150" spans="1:18" s="317" customFormat="1" ht="17.7" customHeight="1" x14ac:dyDescent="0.3">
      <c r="A150" s="240"/>
      <c r="B150" s="73">
        <v>5</v>
      </c>
      <c r="C150" s="90"/>
      <c r="D150" s="288"/>
      <c r="E150" s="107"/>
      <c r="F150" s="107"/>
      <c r="G150" s="107"/>
      <c r="H150" s="73">
        <v>5</v>
      </c>
      <c r="I150" s="139" t="s">
        <v>119</v>
      </c>
      <c r="J150" s="526" t="s">
        <v>168</v>
      </c>
      <c r="K150" s="107"/>
      <c r="L150" s="107"/>
      <c r="M150" s="107"/>
      <c r="N150" s="310"/>
      <c r="O150" s="621"/>
      <c r="P150" s="621"/>
      <c r="Q150" s="158"/>
      <c r="R150" s="158"/>
    </row>
    <row r="151" spans="1:18" s="163" customFormat="1" ht="20.399999999999999" x14ac:dyDescent="0.3">
      <c r="A151" s="316"/>
      <c r="B151" s="73">
        <v>6</v>
      </c>
      <c r="C151" s="90"/>
      <c r="D151" s="288"/>
      <c r="E151" s="107"/>
      <c r="F151" s="107"/>
      <c r="G151" s="113"/>
      <c r="H151" s="73">
        <v>6</v>
      </c>
      <c r="I151" s="139" t="s">
        <v>120</v>
      </c>
      <c r="J151" s="526" t="s">
        <v>169</v>
      </c>
      <c r="K151" s="107"/>
      <c r="L151" s="107"/>
      <c r="M151" s="113"/>
      <c r="N151" s="310"/>
      <c r="O151" s="621"/>
      <c r="P151" s="621"/>
      <c r="Q151" s="158"/>
      <c r="R151" s="158"/>
    </row>
    <row r="152" spans="1:18" s="163" customFormat="1" x14ac:dyDescent="0.3">
      <c r="A152" s="161"/>
      <c r="B152" s="73">
        <v>7</v>
      </c>
      <c r="C152" s="90"/>
      <c r="D152" s="116"/>
      <c r="E152" s="107"/>
      <c r="F152" s="107"/>
      <c r="G152" s="113"/>
      <c r="H152" s="73">
        <v>7</v>
      </c>
      <c r="I152" s="139" t="s">
        <v>381</v>
      </c>
      <c r="J152" s="526" t="s">
        <v>171</v>
      </c>
      <c r="K152" s="107"/>
      <c r="L152" s="107"/>
      <c r="M152" s="113"/>
      <c r="N152" s="310"/>
      <c r="O152" s="325"/>
      <c r="P152" s="325"/>
      <c r="R152" s="224"/>
    </row>
    <row r="153" spans="1:18" s="163" customFormat="1" x14ac:dyDescent="0.3">
      <c r="A153" s="161"/>
      <c r="B153" s="73">
        <v>8</v>
      </c>
      <c r="C153" s="162"/>
      <c r="D153" s="107"/>
      <c r="E153" s="107"/>
      <c r="F153" s="107"/>
      <c r="G153" s="113"/>
      <c r="H153" s="73">
        <v>8</v>
      </c>
      <c r="I153" s="162"/>
      <c r="J153" s="375"/>
      <c r="K153" s="107"/>
      <c r="L153" s="107"/>
      <c r="M153" s="113"/>
      <c r="N153" s="310"/>
      <c r="O153" s="621"/>
      <c r="P153" s="325"/>
      <c r="Q153" s="221"/>
      <c r="R153" s="224"/>
    </row>
    <row r="154" spans="1:18" s="163" customFormat="1" ht="19.5" customHeight="1" x14ac:dyDescent="0.3">
      <c r="A154" s="161"/>
      <c r="B154" s="73"/>
      <c r="C154" s="212"/>
      <c r="D154" s="213"/>
      <c r="E154" s="92"/>
      <c r="F154" s="92"/>
      <c r="G154" s="246"/>
      <c r="H154" s="73"/>
      <c r="J154" s="161"/>
      <c r="K154" s="92"/>
      <c r="L154" s="92"/>
      <c r="M154" s="246"/>
      <c r="N154" s="310"/>
      <c r="O154" s="621"/>
      <c r="P154" s="325"/>
      <c r="Q154" s="221"/>
      <c r="R154" s="224"/>
    </row>
    <row r="155" spans="1:18" s="163" customFormat="1" ht="24.6" customHeight="1" x14ac:dyDescent="0.3">
      <c r="A155" s="839" t="s">
        <v>110</v>
      </c>
      <c r="B155" s="839"/>
      <c r="C155" s="839"/>
      <c r="D155" s="839"/>
      <c r="E155" s="115"/>
      <c r="F155" s="115"/>
      <c r="G155" s="115"/>
      <c r="H155" s="75">
        <v>8</v>
      </c>
      <c r="I155" s="161"/>
      <c r="J155" s="111"/>
      <c r="K155" s="115"/>
      <c r="L155" s="115"/>
      <c r="M155" s="115"/>
      <c r="N155" s="310"/>
      <c r="O155" s="621"/>
      <c r="P155" s="325"/>
      <c r="Q155" s="221"/>
      <c r="R155" s="224"/>
    </row>
    <row r="156" spans="1:18" s="163" customFormat="1" ht="11.7" customHeight="1" x14ac:dyDescent="0.3">
      <c r="B156" s="226"/>
      <c r="C156" s="226"/>
      <c r="D156" s="226"/>
      <c r="E156" s="92"/>
      <c r="F156" s="92"/>
      <c r="G156" s="226"/>
      <c r="H156" s="226"/>
      <c r="I156" s="161"/>
      <c r="J156" s="111"/>
      <c r="K156" s="115"/>
      <c r="L156" s="115"/>
      <c r="M156" s="115"/>
      <c r="N156" s="310"/>
      <c r="O156" s="621"/>
      <c r="P156" s="325"/>
      <c r="Q156" s="221"/>
      <c r="R156" s="224"/>
    </row>
    <row r="157" spans="1:18" s="163" customFormat="1" x14ac:dyDescent="0.3">
      <c r="A157" s="226"/>
      <c r="B157" s="321"/>
      <c r="C157" s="226"/>
      <c r="D157" s="226"/>
      <c r="E157" s="92"/>
      <c r="F157" s="92"/>
      <c r="G157" s="226"/>
      <c r="H157" s="226"/>
      <c r="I157" s="161"/>
      <c r="J157" s="111"/>
      <c r="K157" s="319"/>
      <c r="L157" s="319"/>
      <c r="M157" s="324"/>
      <c r="N157" s="310"/>
      <c r="O157" s="621"/>
      <c r="P157" s="325"/>
      <c r="Q157" s="221"/>
      <c r="R157" s="224"/>
    </row>
    <row r="158" spans="1:18" s="163" customFormat="1" hidden="1" x14ac:dyDescent="0.3">
      <c r="A158" s="161"/>
      <c r="B158" s="321"/>
      <c r="C158" s="226"/>
      <c r="D158" s="226"/>
      <c r="E158" s="92"/>
      <c r="F158" s="92"/>
      <c r="G158" s="226"/>
      <c r="H158" s="226"/>
      <c r="I158" s="161"/>
      <c r="J158" s="111"/>
      <c r="K158" s="319"/>
      <c r="L158" s="319"/>
      <c r="M158" s="324"/>
      <c r="N158" s="310"/>
      <c r="O158" s="621"/>
      <c r="P158" s="325"/>
      <c r="Q158" s="221"/>
      <c r="R158" s="224"/>
    </row>
    <row r="159" spans="1:18" s="163" customFormat="1" hidden="1" x14ac:dyDescent="0.3">
      <c r="A159" s="161"/>
      <c r="B159" s="321"/>
      <c r="C159" s="226"/>
      <c r="D159" s="226"/>
      <c r="E159" s="92"/>
      <c r="F159" s="92"/>
      <c r="G159" s="226"/>
      <c r="H159" s="226"/>
      <c r="I159" s="161"/>
      <c r="J159" s="111"/>
      <c r="K159" s="319"/>
      <c r="L159" s="319"/>
      <c r="M159" s="324"/>
      <c r="N159" s="310"/>
      <c r="O159" s="621"/>
      <c r="P159" s="325"/>
      <c r="Q159" s="221"/>
      <c r="R159" s="224"/>
    </row>
    <row r="160" spans="1:18" s="163" customFormat="1" hidden="1" x14ac:dyDescent="0.3">
      <c r="A160" s="161"/>
      <c r="B160" s="321"/>
      <c r="C160" s="226"/>
      <c r="D160" s="226"/>
      <c r="E160" s="92"/>
      <c r="F160" s="92"/>
      <c r="G160" s="226"/>
      <c r="H160" s="226"/>
      <c r="I160" s="161"/>
      <c r="J160" s="111"/>
      <c r="K160" s="319"/>
      <c r="L160" s="319"/>
      <c r="M160" s="324"/>
      <c r="N160" s="310"/>
      <c r="O160" s="621"/>
      <c r="P160" s="325"/>
      <c r="Q160" s="221"/>
      <c r="R160" s="224"/>
    </row>
    <row r="161" spans="1:18" s="163" customFormat="1" hidden="1" x14ac:dyDescent="0.3">
      <c r="A161" s="161"/>
      <c r="B161" s="321"/>
      <c r="C161" s="80" t="s">
        <v>322</v>
      </c>
      <c r="D161" s="226"/>
      <c r="E161" s="92"/>
      <c r="F161" s="92"/>
      <c r="G161" s="226"/>
      <c r="H161" s="226"/>
      <c r="I161" s="161" t="s">
        <v>330</v>
      </c>
      <c r="J161" s="111"/>
      <c r="K161" s="319"/>
      <c r="L161" s="319"/>
      <c r="M161" s="324"/>
      <c r="N161" s="310"/>
      <c r="O161" s="621"/>
      <c r="P161" s="325"/>
      <c r="Q161" s="221"/>
      <c r="R161" s="224"/>
    </row>
    <row r="162" spans="1:18" s="163" customFormat="1" hidden="1" x14ac:dyDescent="0.3">
      <c r="A162" s="161"/>
      <c r="B162" s="321"/>
      <c r="C162" s="226"/>
      <c r="D162" s="226"/>
      <c r="E162" s="92"/>
      <c r="F162" s="92"/>
      <c r="G162" s="226"/>
      <c r="H162" s="226"/>
      <c r="I162" s="161"/>
      <c r="J162" s="111"/>
      <c r="K162" s="319"/>
      <c r="L162" s="319"/>
      <c r="M162" s="324"/>
      <c r="N162" s="310"/>
      <c r="O162" s="621"/>
      <c r="P162" s="325"/>
      <c r="Q162" s="221"/>
      <c r="R162" s="224"/>
    </row>
    <row r="163" spans="1:18" s="163" customFormat="1" hidden="1" x14ac:dyDescent="0.3">
      <c r="A163" s="161"/>
      <c r="B163" s="321"/>
      <c r="C163" s="226"/>
      <c r="D163" s="226"/>
      <c r="E163" s="92"/>
      <c r="F163" s="92"/>
      <c r="G163" s="226"/>
      <c r="H163" s="226"/>
      <c r="I163" s="161"/>
      <c r="J163" s="111"/>
      <c r="K163" s="319"/>
      <c r="L163" s="319"/>
      <c r="M163" s="324"/>
      <c r="N163" s="310"/>
      <c r="O163" s="621"/>
      <c r="P163" s="325"/>
      <c r="Q163" s="221"/>
      <c r="R163" s="224"/>
    </row>
    <row r="164" spans="1:18" s="163" customFormat="1" ht="30" hidden="1" customHeight="1" x14ac:dyDescent="0.3">
      <c r="A164" s="161"/>
      <c r="B164" s="321"/>
      <c r="C164" s="226" t="s">
        <v>332</v>
      </c>
      <c r="D164" s="376"/>
      <c r="E164" s="73"/>
      <c r="F164" s="73"/>
      <c r="G164" s="376"/>
      <c r="H164" s="376"/>
      <c r="I164" s="334" t="s">
        <v>333</v>
      </c>
      <c r="J164" s="111"/>
      <c r="K164" s="319"/>
      <c r="L164" s="319"/>
      <c r="M164" s="324"/>
      <c r="N164" s="310"/>
      <c r="O164" s="621"/>
      <c r="P164" s="325"/>
      <c r="Q164" s="221"/>
      <c r="R164" s="224"/>
    </row>
    <row r="165" spans="1:18" s="163" customFormat="1" hidden="1" x14ac:dyDescent="0.3">
      <c r="A165" s="161"/>
      <c r="B165" s="321"/>
      <c r="C165" s="226" t="s">
        <v>323</v>
      </c>
      <c r="D165" s="226"/>
      <c r="E165" s="92"/>
      <c r="F165" s="92"/>
      <c r="G165" s="226"/>
      <c r="H165" s="226"/>
      <c r="I165" s="334" t="s">
        <v>331</v>
      </c>
      <c r="J165" s="111"/>
      <c r="K165" s="319"/>
      <c r="L165" s="319"/>
      <c r="M165" s="324"/>
      <c r="N165" s="310"/>
      <c r="O165" s="621"/>
      <c r="P165" s="325"/>
      <c r="Q165" s="221"/>
      <c r="R165" s="224"/>
    </row>
    <row r="166" spans="1:18" s="163" customFormat="1" x14ac:dyDescent="0.3">
      <c r="A166" s="161"/>
      <c r="B166" s="318" t="s">
        <v>129</v>
      </c>
      <c r="C166" s="161"/>
      <c r="D166" s="240"/>
      <c r="E166" s="319"/>
      <c r="F166" s="319"/>
      <c r="G166" s="319"/>
      <c r="H166" s="240"/>
      <c r="I166" s="240" t="s">
        <v>104</v>
      </c>
      <c r="J166" s="111"/>
      <c r="K166" s="319"/>
      <c r="L166" s="319"/>
      <c r="M166" s="319"/>
      <c r="N166" s="310"/>
      <c r="O166" s="621"/>
      <c r="P166" s="325"/>
      <c r="Q166" s="221"/>
      <c r="R166" s="224"/>
    </row>
    <row r="167" spans="1:18" s="163" customFormat="1" x14ac:dyDescent="0.3">
      <c r="A167" s="161"/>
      <c r="B167" s="326" t="s">
        <v>1026</v>
      </c>
      <c r="D167" s="240"/>
      <c r="E167" s="319"/>
      <c r="F167" s="319"/>
      <c r="G167" s="319"/>
      <c r="H167" s="240"/>
      <c r="I167" s="326"/>
      <c r="J167" s="111"/>
      <c r="K167" s="319"/>
      <c r="L167" s="319"/>
      <c r="M167" s="319"/>
      <c r="N167" s="310"/>
      <c r="O167" s="621"/>
      <c r="P167" s="325"/>
      <c r="Q167" s="221"/>
      <c r="R167" s="224"/>
    </row>
    <row r="168" spans="1:18" s="163" customFormat="1" x14ac:dyDescent="0.3">
      <c r="A168" s="161"/>
      <c r="B168" s="326"/>
      <c r="D168" s="240"/>
      <c r="E168" s="319"/>
      <c r="F168" s="319"/>
      <c r="G168" s="319"/>
      <c r="H168" s="240"/>
      <c r="I168" s="240"/>
      <c r="J168" s="111"/>
      <c r="K168" s="319"/>
      <c r="L168" s="319"/>
      <c r="M168" s="319"/>
      <c r="N168" s="310"/>
      <c r="O168" s="621"/>
      <c r="P168" s="325"/>
      <c r="Q168" s="221"/>
      <c r="R168" s="224"/>
    </row>
    <row r="169" spans="1:18" ht="17.399999999999999" customHeight="1" x14ac:dyDescent="0.3">
      <c r="A169" s="161"/>
      <c r="B169" s="66"/>
      <c r="C169" s="66" t="s">
        <v>108</v>
      </c>
      <c r="D169" s="66" t="s">
        <v>158</v>
      </c>
      <c r="E169" s="654" t="s">
        <v>1075</v>
      </c>
      <c r="F169" s="654" t="s">
        <v>1076</v>
      </c>
      <c r="G169" s="654" t="s">
        <v>161</v>
      </c>
      <c r="H169" s="65"/>
      <c r="I169" s="66" t="s">
        <v>109</v>
      </c>
      <c r="J169" s="66" t="s">
        <v>158</v>
      </c>
      <c r="K169" s="654" t="s">
        <v>1075</v>
      </c>
      <c r="L169" s="654" t="s">
        <v>1076</v>
      </c>
      <c r="M169" s="654" t="s">
        <v>161</v>
      </c>
    </row>
    <row r="170" spans="1:18" s="163" customFormat="1" ht="18" customHeight="1" x14ac:dyDescent="0.3">
      <c r="A170" s="240"/>
      <c r="B170" s="73">
        <v>1</v>
      </c>
      <c r="C170" s="139" t="s">
        <v>374</v>
      </c>
      <c r="D170" s="533" t="s">
        <v>383</v>
      </c>
      <c r="E170" s="107"/>
      <c r="F170" s="107"/>
      <c r="G170" s="109"/>
      <c r="H170" s="73">
        <v>1</v>
      </c>
      <c r="I170" s="139" t="s">
        <v>42</v>
      </c>
      <c r="J170" s="526" t="s">
        <v>176</v>
      </c>
      <c r="K170" s="107"/>
      <c r="L170" s="107"/>
      <c r="M170" s="109"/>
      <c r="N170" s="310"/>
      <c r="O170" s="579" t="s">
        <v>41</v>
      </c>
      <c r="P170" s="580" t="s">
        <v>173</v>
      </c>
      <c r="Q170" s="221"/>
      <c r="R170" s="224"/>
    </row>
    <row r="171" spans="1:18" s="163" customFormat="1" ht="18" customHeight="1" x14ac:dyDescent="0.3">
      <c r="A171" s="161"/>
      <c r="B171" s="73">
        <v>2</v>
      </c>
      <c r="C171" s="139" t="s">
        <v>39</v>
      </c>
      <c r="D171" s="526" t="s">
        <v>172</v>
      </c>
      <c r="E171" s="107"/>
      <c r="F171" s="107"/>
      <c r="G171" s="109"/>
      <c r="H171" s="73">
        <v>2</v>
      </c>
      <c r="I171" s="139" t="s">
        <v>43</v>
      </c>
      <c r="J171" s="526" t="s">
        <v>178</v>
      </c>
      <c r="K171" s="107"/>
      <c r="L171" s="107"/>
      <c r="M171" s="109"/>
      <c r="N171" s="310"/>
      <c r="O171" s="579" t="s">
        <v>123</v>
      </c>
      <c r="P171" s="580" t="s">
        <v>182</v>
      </c>
      <c r="Q171" s="221"/>
      <c r="R171" s="224"/>
    </row>
    <row r="172" spans="1:18" s="163" customFormat="1" ht="18" customHeight="1" x14ac:dyDescent="0.3">
      <c r="A172" s="161"/>
      <c r="B172" s="73">
        <v>3</v>
      </c>
      <c r="C172" s="530" t="s">
        <v>40</v>
      </c>
      <c r="D172" s="526" t="s">
        <v>174</v>
      </c>
      <c r="E172" s="107"/>
      <c r="F172" s="107"/>
      <c r="G172" s="109"/>
      <c r="H172" s="73">
        <v>3</v>
      </c>
      <c r="I172" s="139" t="s">
        <v>122</v>
      </c>
      <c r="J172" s="526" t="s">
        <v>181</v>
      </c>
      <c r="K172" s="227"/>
      <c r="L172" s="227"/>
      <c r="M172" s="109"/>
      <c r="N172" s="310"/>
      <c r="O172" s="90" t="s">
        <v>311</v>
      </c>
      <c r="P172" s="107" t="s">
        <v>384</v>
      </c>
      <c r="Q172" s="221"/>
      <c r="R172" s="224"/>
    </row>
    <row r="173" spans="1:18" s="163" customFormat="1" ht="18" customHeight="1" x14ac:dyDescent="0.3">
      <c r="A173" s="161"/>
      <c r="B173" s="73">
        <v>4</v>
      </c>
      <c r="C173" s="139" t="s">
        <v>44</v>
      </c>
      <c r="D173" s="575" t="s">
        <v>177</v>
      </c>
      <c r="E173" s="107"/>
      <c r="F173" s="107"/>
      <c r="G173" s="107"/>
      <c r="H173" s="73">
        <v>4</v>
      </c>
      <c r="I173" s="162"/>
      <c r="J173" s="375"/>
      <c r="K173" s="107"/>
      <c r="L173" s="107"/>
      <c r="M173" s="107"/>
      <c r="N173" s="161"/>
      <c r="O173" s="290"/>
      <c r="P173" s="290"/>
      <c r="Q173" s="221"/>
      <c r="R173" s="224"/>
    </row>
    <row r="174" spans="1:18" s="163" customFormat="1" ht="18" customHeight="1" x14ac:dyDescent="0.3">
      <c r="A174" s="161"/>
      <c r="B174" s="73">
        <v>5</v>
      </c>
      <c r="C174" s="139" t="s">
        <v>45</v>
      </c>
      <c r="D174" s="575" t="s">
        <v>179</v>
      </c>
      <c r="E174" s="296"/>
      <c r="F174" s="296"/>
      <c r="G174" s="107"/>
      <c r="H174" s="73">
        <v>5</v>
      </c>
      <c r="I174" s="90"/>
      <c r="J174" s="107"/>
      <c r="K174" s="107"/>
      <c r="L174" s="107"/>
      <c r="M174" s="107"/>
      <c r="N174" s="161"/>
      <c r="O174" s="621"/>
      <c r="P174" s="621"/>
      <c r="Q174" s="221"/>
      <c r="R174" s="224"/>
    </row>
    <row r="175" spans="1:18" s="163" customFormat="1" ht="18" customHeight="1" x14ac:dyDescent="0.3">
      <c r="A175" s="161"/>
      <c r="B175" s="73">
        <v>6</v>
      </c>
      <c r="C175" s="139" t="s">
        <v>46</v>
      </c>
      <c r="D175" s="536" t="s">
        <v>180</v>
      </c>
      <c r="E175" s="107"/>
      <c r="F175" s="107"/>
      <c r="G175" s="113"/>
      <c r="H175" s="73">
        <v>6</v>
      </c>
      <c r="I175" s="90"/>
      <c r="J175" s="107"/>
      <c r="K175" s="107"/>
      <c r="L175" s="107"/>
      <c r="M175" s="113"/>
      <c r="N175" s="161"/>
      <c r="O175" s="621"/>
      <c r="P175" s="621"/>
      <c r="Q175" s="221"/>
      <c r="R175" s="224"/>
    </row>
    <row r="176" spans="1:18" s="163" customFormat="1" ht="18" hidden="1" customHeight="1" x14ac:dyDescent="0.3">
      <c r="A176" s="161"/>
      <c r="B176" s="73">
        <v>7</v>
      </c>
      <c r="C176" s="162"/>
      <c r="D176" s="162"/>
      <c r="E176" s="227"/>
      <c r="F176" s="227"/>
      <c r="G176" s="107"/>
      <c r="H176" s="73">
        <v>7</v>
      </c>
      <c r="I176" s="241"/>
      <c r="J176" s="113"/>
      <c r="K176" s="227"/>
      <c r="L176" s="227"/>
      <c r="M176" s="107"/>
      <c r="N176" s="161"/>
      <c r="O176" s="290"/>
      <c r="P176" s="290"/>
      <c r="Q176" s="223"/>
      <c r="R176" s="224"/>
    </row>
    <row r="177" spans="1:18" s="163" customFormat="1" ht="18" hidden="1" customHeight="1" x14ac:dyDescent="0.3">
      <c r="A177" s="161"/>
      <c r="B177" s="73">
        <v>8</v>
      </c>
      <c r="C177" s="90"/>
      <c r="D177" s="107"/>
      <c r="E177" s="107"/>
      <c r="F177" s="107"/>
      <c r="G177" s="109"/>
      <c r="H177" s="73">
        <v>8</v>
      </c>
      <c r="I177" s="375"/>
      <c r="J177" s="375"/>
      <c r="K177" s="107"/>
      <c r="L177" s="107"/>
      <c r="M177" s="109"/>
      <c r="N177" s="310"/>
      <c r="O177" s="621"/>
      <c r="P177" s="325"/>
      <c r="Q177" s="221"/>
      <c r="R177" s="224"/>
    </row>
    <row r="178" spans="1:18" s="163" customFormat="1" ht="18" hidden="1" customHeight="1" x14ac:dyDescent="0.3">
      <c r="A178" s="161"/>
      <c r="B178" s="73">
        <v>9</v>
      </c>
      <c r="C178" s="90"/>
      <c r="D178" s="107"/>
      <c r="E178" s="107"/>
      <c r="F178" s="107"/>
      <c r="G178" s="109"/>
      <c r="H178" s="73">
        <v>9</v>
      </c>
      <c r="I178" s="375"/>
      <c r="J178" s="375"/>
      <c r="K178" s="107"/>
      <c r="L178" s="107"/>
      <c r="M178" s="109"/>
      <c r="N178" s="310"/>
      <c r="O178" s="621"/>
      <c r="P178" s="325"/>
      <c r="Q178" s="221"/>
      <c r="R178" s="224"/>
    </row>
    <row r="179" spans="1:18" s="163" customFormat="1" ht="39.6" hidden="1" x14ac:dyDescent="0.3">
      <c r="A179" s="161"/>
      <c r="B179" s="73">
        <v>10</v>
      </c>
      <c r="C179" s="375"/>
      <c r="D179" s="375"/>
      <c r="E179" s="241"/>
      <c r="F179" s="241"/>
      <c r="G179" s="107"/>
      <c r="H179" s="73">
        <v>10</v>
      </c>
      <c r="I179" s="375"/>
      <c r="J179" s="375"/>
      <c r="K179" s="107" t="s">
        <v>160</v>
      </c>
      <c r="L179" s="107"/>
      <c r="M179" s="107"/>
      <c r="N179" s="310"/>
      <c r="O179" s="621"/>
      <c r="P179" s="325"/>
      <c r="Q179" s="221"/>
      <c r="R179" s="224"/>
    </row>
    <row r="180" spans="1:18" s="163" customFormat="1" ht="4.95" customHeight="1" x14ac:dyDescent="0.3">
      <c r="A180" s="161"/>
      <c r="B180" s="73"/>
      <c r="E180" s="314"/>
      <c r="F180" s="314"/>
      <c r="G180" s="92"/>
      <c r="H180" s="73"/>
      <c r="J180" s="161"/>
      <c r="K180" s="92"/>
      <c r="L180" s="92"/>
      <c r="M180" s="92"/>
      <c r="N180" s="310"/>
      <c r="O180" s="621"/>
      <c r="P180" s="325"/>
      <c r="Q180" s="221"/>
      <c r="R180" s="224"/>
    </row>
    <row r="181" spans="1:18" s="163" customFormat="1" ht="24.6" customHeight="1" x14ac:dyDescent="0.3">
      <c r="A181" s="839" t="s">
        <v>110</v>
      </c>
      <c r="B181" s="839"/>
      <c r="C181" s="839"/>
      <c r="D181" s="839"/>
      <c r="E181" s="314"/>
      <c r="F181" s="314"/>
      <c r="G181" s="115"/>
      <c r="H181" s="75">
        <v>9</v>
      </c>
      <c r="I181" s="161"/>
      <c r="J181" s="421"/>
      <c r="K181" s="115"/>
      <c r="L181" s="115"/>
      <c r="M181" s="115"/>
      <c r="N181" s="310"/>
      <c r="O181" s="621"/>
      <c r="P181" s="325"/>
      <c r="Q181" s="221"/>
      <c r="R181" s="224"/>
    </row>
    <row r="182" spans="1:18" s="163" customFormat="1" ht="24.6" hidden="1" customHeight="1" x14ac:dyDescent="0.3">
      <c r="A182" s="226"/>
      <c r="B182" s="226"/>
      <c r="C182" s="226"/>
      <c r="D182" s="226"/>
      <c r="E182" s="92"/>
      <c r="F182" s="92"/>
      <c r="G182" s="226"/>
      <c r="H182" s="226"/>
      <c r="I182" s="161"/>
      <c r="J182" s="111"/>
      <c r="K182" s="115"/>
      <c r="L182" s="115"/>
      <c r="M182" s="115"/>
      <c r="N182" s="310"/>
      <c r="O182" s="621"/>
      <c r="P182" s="325"/>
      <c r="Q182" s="221"/>
      <c r="R182" s="224"/>
    </row>
    <row r="183" spans="1:18" s="163" customFormat="1" x14ac:dyDescent="0.3">
      <c r="A183" s="226"/>
      <c r="B183" s="321"/>
      <c r="C183" s="226"/>
      <c r="D183" s="226"/>
      <c r="E183" s="92"/>
      <c r="F183" s="92"/>
      <c r="G183" s="226"/>
      <c r="H183" s="226"/>
      <c r="I183" s="161"/>
      <c r="J183" s="111"/>
      <c r="K183" s="319"/>
      <c r="L183" s="319"/>
      <c r="M183" s="324"/>
      <c r="N183" s="310"/>
      <c r="O183" s="621"/>
      <c r="P183" s="325"/>
      <c r="Q183" s="221"/>
      <c r="R183" s="224"/>
    </row>
    <row r="184" spans="1:18" s="163" customFormat="1" hidden="1" x14ac:dyDescent="0.3">
      <c r="A184" s="161"/>
      <c r="B184" s="321"/>
      <c r="C184" s="226"/>
      <c r="D184" s="226"/>
      <c r="E184" s="92"/>
      <c r="F184" s="92"/>
      <c r="G184" s="226"/>
      <c r="H184" s="226"/>
      <c r="I184" s="161"/>
      <c r="J184" s="111"/>
      <c r="K184" s="319"/>
      <c r="L184" s="319"/>
      <c r="M184" s="324"/>
      <c r="N184" s="310"/>
      <c r="O184" s="621"/>
      <c r="P184" s="325"/>
      <c r="Q184" s="221"/>
      <c r="R184" s="224"/>
    </row>
    <row r="185" spans="1:18" s="163" customFormat="1" hidden="1" x14ac:dyDescent="0.3">
      <c r="A185" s="161"/>
      <c r="B185" s="321"/>
      <c r="C185" s="226"/>
      <c r="D185" s="226"/>
      <c r="E185" s="92"/>
      <c r="F185" s="92"/>
      <c r="G185" s="226"/>
      <c r="H185" s="226"/>
      <c r="I185" s="161"/>
      <c r="J185" s="111"/>
      <c r="K185" s="319"/>
      <c r="L185" s="319"/>
      <c r="M185" s="324"/>
      <c r="N185" s="310"/>
      <c r="O185" s="621"/>
      <c r="P185" s="325"/>
      <c r="Q185" s="221"/>
      <c r="R185" s="224"/>
    </row>
    <row r="186" spans="1:18" s="163" customFormat="1" hidden="1" x14ac:dyDescent="0.3">
      <c r="A186" s="161"/>
      <c r="B186" s="321"/>
      <c r="C186" s="226"/>
      <c r="D186" s="226"/>
      <c r="E186" s="92"/>
      <c r="F186" s="92"/>
      <c r="G186" s="226"/>
      <c r="H186" s="226"/>
      <c r="I186" s="161"/>
      <c r="J186" s="111"/>
      <c r="K186" s="319"/>
      <c r="L186" s="319"/>
      <c r="M186" s="324"/>
      <c r="N186" s="310"/>
      <c r="O186" s="621"/>
      <c r="P186" s="325"/>
      <c r="Q186" s="221"/>
      <c r="R186" s="224"/>
    </row>
    <row r="187" spans="1:18" s="163" customFormat="1" hidden="1" x14ac:dyDescent="0.3">
      <c r="A187" s="161"/>
      <c r="B187" s="321"/>
      <c r="C187" s="80" t="s">
        <v>322</v>
      </c>
      <c r="D187" s="226"/>
      <c r="E187" s="92"/>
      <c r="F187" s="92"/>
      <c r="G187" s="226"/>
      <c r="H187" s="226"/>
      <c r="I187" s="161" t="s">
        <v>330</v>
      </c>
      <c r="J187" s="111"/>
      <c r="K187" s="319"/>
      <c r="L187" s="319"/>
      <c r="M187" s="324"/>
      <c r="N187" s="310"/>
      <c r="O187" s="621"/>
      <c r="P187" s="325"/>
      <c r="Q187" s="221"/>
      <c r="R187" s="224"/>
    </row>
    <row r="188" spans="1:18" s="163" customFormat="1" hidden="1" x14ac:dyDescent="0.3">
      <c r="A188" s="161"/>
      <c r="B188" s="321"/>
      <c r="C188" s="226"/>
      <c r="D188" s="226"/>
      <c r="E188" s="92"/>
      <c r="F188" s="92"/>
      <c r="G188" s="226"/>
      <c r="H188" s="226"/>
      <c r="I188" s="161"/>
      <c r="J188" s="111"/>
      <c r="K188" s="319"/>
      <c r="L188" s="319"/>
      <c r="M188" s="324"/>
      <c r="N188" s="310"/>
      <c r="O188" s="621"/>
      <c r="P188" s="325"/>
      <c r="Q188" s="221"/>
      <c r="R188" s="224"/>
    </row>
    <row r="189" spans="1:18" s="163" customFormat="1" hidden="1" x14ac:dyDescent="0.3">
      <c r="A189" s="161"/>
      <c r="B189" s="321"/>
      <c r="C189" s="226"/>
      <c r="D189" s="226"/>
      <c r="E189" s="92"/>
      <c r="F189" s="92"/>
      <c r="G189" s="226"/>
      <c r="H189" s="226"/>
      <c r="I189" s="161"/>
      <c r="J189" s="111"/>
      <c r="K189" s="319"/>
      <c r="L189" s="319"/>
      <c r="M189" s="324"/>
      <c r="N189" s="310"/>
      <c r="O189" s="621"/>
      <c r="P189" s="325"/>
      <c r="Q189" s="221"/>
      <c r="R189" s="224"/>
    </row>
    <row r="190" spans="1:18" s="163" customFormat="1" ht="30" hidden="1" customHeight="1" x14ac:dyDescent="0.3">
      <c r="A190" s="161"/>
      <c r="B190" s="321"/>
      <c r="C190" s="226" t="s">
        <v>332</v>
      </c>
      <c r="D190" s="376"/>
      <c r="E190" s="73"/>
      <c r="F190" s="73"/>
      <c r="G190" s="376"/>
      <c r="H190" s="376"/>
      <c r="I190" s="334" t="s">
        <v>333</v>
      </c>
      <c r="J190" s="111"/>
      <c r="K190" s="319"/>
      <c r="L190" s="319"/>
      <c r="M190" s="324"/>
      <c r="N190" s="310"/>
      <c r="O190" s="621"/>
      <c r="P190" s="325"/>
      <c r="Q190" s="221"/>
      <c r="R190" s="224"/>
    </row>
    <row r="191" spans="1:18" s="163" customFormat="1" hidden="1" x14ac:dyDescent="0.3">
      <c r="A191" s="161"/>
      <c r="B191" s="321"/>
      <c r="C191" s="226" t="s">
        <v>323</v>
      </c>
      <c r="D191" s="226"/>
      <c r="E191" s="92"/>
      <c r="F191" s="92"/>
      <c r="G191" s="226"/>
      <c r="H191" s="226"/>
      <c r="I191" s="334" t="s">
        <v>331</v>
      </c>
      <c r="J191" s="111"/>
      <c r="K191" s="319"/>
      <c r="L191" s="319"/>
      <c r="M191" s="324"/>
      <c r="N191" s="310"/>
      <c r="O191" s="621"/>
      <c r="P191" s="325"/>
      <c r="Q191" s="221"/>
      <c r="R191" s="224"/>
    </row>
    <row r="192" spans="1:18" x14ac:dyDescent="0.3">
      <c r="A192" s="161"/>
      <c r="B192" s="318" t="s">
        <v>132</v>
      </c>
      <c r="D192" s="191"/>
      <c r="E192" s="319"/>
      <c r="F192" s="319"/>
      <c r="G192" s="319"/>
      <c r="J192" s="117"/>
      <c r="K192" s="319"/>
      <c r="L192" s="319"/>
      <c r="M192" s="319"/>
    </row>
    <row r="193" spans="1:18" s="163" customFormat="1" x14ac:dyDescent="0.3">
      <c r="A193" s="240"/>
      <c r="B193" s="321" t="s">
        <v>257</v>
      </c>
      <c r="C193" s="321"/>
      <c r="D193" s="191"/>
      <c r="E193" s="319"/>
      <c r="F193" s="319"/>
      <c r="G193" s="319"/>
      <c r="H193" s="240"/>
      <c r="I193" s="240"/>
      <c r="J193" s="117"/>
      <c r="K193" s="319"/>
      <c r="L193" s="319"/>
      <c r="M193" s="319"/>
      <c r="N193" s="310"/>
      <c r="O193" s="621"/>
      <c r="P193" s="325"/>
      <c r="Q193" s="221"/>
      <c r="R193" s="224"/>
    </row>
    <row r="194" spans="1:18" s="163" customFormat="1" x14ac:dyDescent="0.3">
      <c r="A194" s="161"/>
      <c r="B194" s="321"/>
      <c r="C194" s="321"/>
      <c r="D194" s="191"/>
      <c r="E194" s="319"/>
      <c r="F194" s="319"/>
      <c r="G194" s="319"/>
      <c r="H194" s="240"/>
      <c r="I194" s="240"/>
      <c r="J194" s="117"/>
      <c r="K194" s="319"/>
      <c r="L194" s="319"/>
      <c r="M194" s="319"/>
      <c r="N194" s="310"/>
      <c r="O194" s="621"/>
      <c r="P194" s="325"/>
      <c r="Q194" s="221"/>
      <c r="R194" s="224"/>
    </row>
    <row r="195" spans="1:18" ht="20.399999999999999" x14ac:dyDescent="0.3">
      <c r="A195" s="161"/>
      <c r="B195" s="66"/>
      <c r="C195" s="66" t="s">
        <v>108</v>
      </c>
      <c r="D195" s="66" t="s">
        <v>158</v>
      </c>
      <c r="E195" s="654" t="s">
        <v>1075</v>
      </c>
      <c r="F195" s="654" t="s">
        <v>1076</v>
      </c>
      <c r="G195" s="654" t="s">
        <v>161</v>
      </c>
      <c r="H195" s="65"/>
      <c r="I195" s="66" t="s">
        <v>109</v>
      </c>
      <c r="J195" s="66" t="s">
        <v>158</v>
      </c>
      <c r="K195" s="654" t="s">
        <v>1075</v>
      </c>
      <c r="L195" s="654" t="s">
        <v>1076</v>
      </c>
      <c r="M195" s="654" t="s">
        <v>161</v>
      </c>
    </row>
    <row r="196" spans="1:18" s="163" customFormat="1" ht="21.6" customHeight="1" x14ac:dyDescent="0.3">
      <c r="A196" s="240"/>
      <c r="B196" s="73">
        <v>1</v>
      </c>
      <c r="C196" s="139" t="s">
        <v>67</v>
      </c>
      <c r="D196" s="526" t="s">
        <v>183</v>
      </c>
      <c r="E196" s="107"/>
      <c r="F196" s="107"/>
      <c r="G196" s="109"/>
      <c r="H196" s="73">
        <v>1</v>
      </c>
      <c r="I196" s="139" t="s">
        <v>66</v>
      </c>
      <c r="J196" s="526" t="s">
        <v>186</v>
      </c>
      <c r="K196" s="107"/>
      <c r="L196" s="107"/>
      <c r="M196" s="109"/>
      <c r="N196" s="310"/>
      <c r="O196" s="242" t="s">
        <v>125</v>
      </c>
      <c r="P196" s="113" t="s">
        <v>184</v>
      </c>
      <c r="Q196" s="221"/>
      <c r="R196" s="224"/>
    </row>
    <row r="197" spans="1:18" s="163" customFormat="1" ht="21.6" customHeight="1" x14ac:dyDescent="0.3">
      <c r="A197" s="161"/>
      <c r="B197" s="73">
        <v>2</v>
      </c>
      <c r="C197" s="531" t="s">
        <v>1017</v>
      </c>
      <c r="D197" s="247"/>
      <c r="E197" s="107"/>
      <c r="F197" s="107"/>
      <c r="G197" s="109"/>
      <c r="H197" s="73">
        <v>2</v>
      </c>
      <c r="I197" s="139" t="s">
        <v>73</v>
      </c>
      <c r="J197" s="526" t="s">
        <v>188</v>
      </c>
      <c r="K197" s="107"/>
      <c r="L197" s="107"/>
      <c r="M197" s="109"/>
      <c r="N197" s="310"/>
      <c r="O197" s="621"/>
      <c r="P197" s="325"/>
      <c r="Q197" s="221"/>
      <c r="R197" s="224"/>
    </row>
    <row r="198" spans="1:18" s="163" customFormat="1" ht="21.6" customHeight="1" x14ac:dyDescent="0.3">
      <c r="A198" s="161"/>
      <c r="B198" s="73">
        <v>3</v>
      </c>
      <c r="C198" s="139" t="s">
        <v>436</v>
      </c>
      <c r="D198" s="526" t="s">
        <v>185</v>
      </c>
      <c r="E198" s="284"/>
      <c r="F198" s="284"/>
      <c r="G198" s="109"/>
      <c r="H198" s="73">
        <v>3</v>
      </c>
      <c r="I198" s="139" t="s">
        <v>126</v>
      </c>
      <c r="J198" s="526" t="s">
        <v>190</v>
      </c>
      <c r="K198" s="107"/>
      <c r="L198" s="107"/>
      <c r="M198" s="109"/>
      <c r="N198" s="310"/>
      <c r="O198" s="621"/>
      <c r="P198" s="325"/>
      <c r="Q198" s="221"/>
      <c r="R198" s="224"/>
    </row>
    <row r="199" spans="1:18" s="163" customFormat="1" ht="21.6" customHeight="1" x14ac:dyDescent="0.3">
      <c r="A199" s="161"/>
      <c r="B199" s="73">
        <v>4</v>
      </c>
      <c r="C199" s="139" t="s">
        <v>69</v>
      </c>
      <c r="D199" s="526" t="s">
        <v>187</v>
      </c>
      <c r="E199" s="227"/>
      <c r="F199" s="227"/>
      <c r="G199" s="107"/>
      <c r="H199" s="73">
        <v>4</v>
      </c>
      <c r="I199" s="139" t="s">
        <v>127</v>
      </c>
      <c r="J199" s="526" t="s">
        <v>191</v>
      </c>
      <c r="K199" s="107"/>
      <c r="L199" s="107"/>
      <c r="M199" s="107"/>
      <c r="N199" s="310"/>
      <c r="O199" s="621"/>
      <c r="P199" s="325"/>
      <c r="Q199" s="221"/>
      <c r="R199" s="224"/>
    </row>
    <row r="200" spans="1:18" s="163" customFormat="1" ht="21.6" customHeight="1" x14ac:dyDescent="0.3">
      <c r="A200" s="161"/>
      <c r="B200" s="73">
        <v>5</v>
      </c>
      <c r="C200" s="139" t="s">
        <v>70</v>
      </c>
      <c r="D200" s="526" t="s">
        <v>189</v>
      </c>
      <c r="E200" s="227"/>
      <c r="F200" s="227"/>
      <c r="G200" s="107"/>
      <c r="H200" s="73">
        <v>5</v>
      </c>
      <c r="I200" s="139" t="s">
        <v>68</v>
      </c>
      <c r="J200" s="526" t="s">
        <v>193</v>
      </c>
      <c r="K200" s="107"/>
      <c r="L200" s="107"/>
      <c r="M200" s="107"/>
      <c r="N200" s="310"/>
      <c r="O200" s="621"/>
      <c r="P200" s="325"/>
      <c r="Q200" s="221"/>
      <c r="R200" s="224"/>
    </row>
    <row r="201" spans="1:18" s="163" customFormat="1" ht="21.6" customHeight="1" x14ac:dyDescent="0.3">
      <c r="A201" s="161"/>
      <c r="B201" s="73">
        <v>6</v>
      </c>
      <c r="C201" s="530" t="s">
        <v>71</v>
      </c>
      <c r="D201" s="643" t="s">
        <v>385</v>
      </c>
      <c r="E201" s="227"/>
      <c r="F201" s="227"/>
      <c r="G201" s="113"/>
      <c r="H201" s="73">
        <v>6</v>
      </c>
      <c r="I201" s="532" t="s">
        <v>305</v>
      </c>
      <c r="J201" s="632" t="s">
        <v>303</v>
      </c>
      <c r="K201" s="227"/>
      <c r="L201" s="227"/>
      <c r="M201" s="113"/>
      <c r="N201" s="310"/>
      <c r="O201" s="621"/>
      <c r="P201" s="325"/>
      <c r="Q201" s="221"/>
      <c r="R201" s="224"/>
    </row>
    <row r="202" spans="1:18" s="163" customFormat="1" ht="21.6" customHeight="1" x14ac:dyDescent="0.3">
      <c r="A202" s="161"/>
      <c r="B202" s="73">
        <v>7</v>
      </c>
      <c r="C202" s="139" t="s">
        <v>128</v>
      </c>
      <c r="D202" s="526" t="s">
        <v>192</v>
      </c>
      <c r="E202" s="227"/>
      <c r="F202" s="227"/>
      <c r="G202" s="109"/>
      <c r="H202" s="73">
        <v>7</v>
      </c>
      <c r="I202" s="162"/>
      <c r="J202" s="375"/>
      <c r="K202" s="107"/>
      <c r="L202" s="107"/>
      <c r="M202" s="109"/>
      <c r="N202" s="310"/>
      <c r="O202" s="621"/>
      <c r="P202" s="325"/>
      <c r="Q202" s="221"/>
      <c r="R202" s="224"/>
    </row>
    <row r="203" spans="1:18" s="163" customFormat="1" ht="21.6" hidden="1" customHeight="1" x14ac:dyDescent="0.3">
      <c r="A203" s="161"/>
      <c r="B203" s="73">
        <v>8</v>
      </c>
      <c r="C203" s="243"/>
      <c r="D203" s="375"/>
      <c r="E203" s="227"/>
      <c r="F203" s="227"/>
      <c r="G203" s="109"/>
      <c r="H203" s="73">
        <v>8</v>
      </c>
      <c r="I203" s="375"/>
      <c r="J203" s="375"/>
      <c r="K203" s="107"/>
      <c r="L203" s="107"/>
      <c r="M203" s="109"/>
      <c r="N203" s="310"/>
      <c r="O203" s="621"/>
      <c r="P203" s="325"/>
      <c r="Q203" s="221"/>
      <c r="R203" s="224"/>
    </row>
    <row r="204" spans="1:18" s="163" customFormat="1" ht="21.6" hidden="1" customHeight="1" x14ac:dyDescent="0.3">
      <c r="A204" s="161"/>
      <c r="B204" s="73">
        <v>9</v>
      </c>
      <c r="C204" s="375"/>
      <c r="D204" s="375"/>
      <c r="E204" s="227"/>
      <c r="F204" s="227"/>
      <c r="G204" s="109"/>
      <c r="H204" s="73">
        <v>9</v>
      </c>
      <c r="I204" s="90"/>
      <c r="J204" s="107"/>
      <c r="K204" s="107"/>
      <c r="L204" s="107"/>
      <c r="M204" s="109"/>
      <c r="N204" s="310"/>
      <c r="O204" s="621"/>
      <c r="P204" s="325"/>
      <c r="Q204" s="221"/>
      <c r="R204" s="224"/>
    </row>
    <row r="205" spans="1:18" s="163" customFormat="1" hidden="1" x14ac:dyDescent="0.3">
      <c r="A205" s="161"/>
      <c r="B205" s="73">
        <v>10</v>
      </c>
      <c r="C205" s="139"/>
      <c r="D205" s="107"/>
      <c r="E205" s="227"/>
      <c r="F205" s="227"/>
      <c r="G205" s="109"/>
      <c r="H205" s="73">
        <v>10</v>
      </c>
      <c r="I205" s="90"/>
      <c r="J205" s="107"/>
      <c r="K205" s="107"/>
      <c r="L205" s="107"/>
      <c r="M205" s="109"/>
      <c r="N205" s="310"/>
      <c r="O205" s="621"/>
      <c r="P205" s="325"/>
      <c r="Q205" s="221"/>
      <c r="R205" s="224"/>
    </row>
    <row r="206" spans="1:18" s="163" customFormat="1" ht="4.95" customHeight="1" x14ac:dyDescent="0.3">
      <c r="A206" s="161"/>
      <c r="B206" s="73"/>
      <c r="C206" s="248"/>
      <c r="D206" s="239"/>
      <c r="E206" s="285"/>
      <c r="F206" s="285"/>
      <c r="G206" s="160"/>
      <c r="H206" s="73"/>
      <c r="I206" s="78"/>
      <c r="J206" s="92"/>
      <c r="K206" s="92"/>
      <c r="L206" s="92"/>
      <c r="M206" s="160"/>
      <c r="N206" s="310"/>
      <c r="O206" s="621"/>
      <c r="P206" s="325"/>
      <c r="Q206" s="221"/>
      <c r="R206" s="224"/>
    </row>
    <row r="207" spans="1:18" s="163" customFormat="1" ht="24.6" customHeight="1" x14ac:dyDescent="0.3">
      <c r="A207" s="839" t="s">
        <v>110</v>
      </c>
      <c r="B207" s="839"/>
      <c r="C207" s="839"/>
      <c r="D207" s="839"/>
      <c r="E207" s="115"/>
      <c r="F207" s="115"/>
      <c r="G207" s="115"/>
      <c r="H207" s="75">
        <v>13</v>
      </c>
      <c r="I207" s="161"/>
      <c r="J207" s="111"/>
      <c r="K207" s="115"/>
      <c r="L207" s="115"/>
      <c r="M207" s="115"/>
      <c r="N207" s="310"/>
      <c r="O207" s="621"/>
      <c r="P207" s="325"/>
      <c r="Q207" s="221"/>
      <c r="R207" s="224"/>
    </row>
    <row r="208" spans="1:18" s="163" customFormat="1" ht="7.95" customHeight="1" x14ac:dyDescent="0.3">
      <c r="A208" s="226"/>
      <c r="B208" s="226"/>
      <c r="C208" s="226"/>
      <c r="D208" s="226"/>
      <c r="E208" s="92"/>
      <c r="F208" s="92"/>
      <c r="G208" s="226"/>
      <c r="H208" s="226"/>
      <c r="I208" s="161"/>
      <c r="J208" s="111"/>
      <c r="K208" s="115"/>
      <c r="L208" s="115"/>
      <c r="M208" s="115"/>
      <c r="N208" s="310"/>
      <c r="O208" s="621"/>
      <c r="P208" s="325"/>
      <c r="Q208" s="221"/>
      <c r="R208" s="224"/>
    </row>
    <row r="209" spans="1:18" s="163" customFormat="1" hidden="1" x14ac:dyDescent="0.3">
      <c r="A209" s="226"/>
      <c r="B209" s="321"/>
      <c r="C209" s="226"/>
      <c r="D209" s="226"/>
      <c r="E209" s="92"/>
      <c r="F209" s="92"/>
      <c r="G209" s="226"/>
      <c r="H209" s="226"/>
      <c r="I209" s="161"/>
      <c r="J209" s="111"/>
      <c r="K209" s="319"/>
      <c r="L209" s="319"/>
      <c r="M209" s="324"/>
      <c r="N209" s="310"/>
      <c r="O209" s="621"/>
      <c r="P209" s="325"/>
      <c r="Q209" s="221"/>
      <c r="R209" s="224"/>
    </row>
    <row r="210" spans="1:18" s="163" customFormat="1" hidden="1" x14ac:dyDescent="0.3">
      <c r="A210" s="161"/>
      <c r="B210" s="321"/>
      <c r="C210" s="226"/>
      <c r="D210" s="226"/>
      <c r="E210" s="92"/>
      <c r="F210" s="92"/>
      <c r="G210" s="226"/>
      <c r="H210" s="226"/>
      <c r="I210" s="161"/>
      <c r="J210" s="111"/>
      <c r="K210" s="319"/>
      <c r="L210" s="319"/>
      <c r="M210" s="324"/>
      <c r="N210" s="310"/>
      <c r="O210" s="621"/>
      <c r="P210" s="325"/>
      <c r="Q210" s="221"/>
      <c r="R210" s="224"/>
    </row>
    <row r="211" spans="1:18" s="163" customFormat="1" hidden="1" x14ac:dyDescent="0.3">
      <c r="A211" s="161"/>
      <c r="B211" s="321"/>
      <c r="C211" s="226"/>
      <c r="D211" s="226"/>
      <c r="E211" s="92"/>
      <c r="F211" s="92"/>
      <c r="G211" s="226"/>
      <c r="H211" s="226"/>
      <c r="I211" s="161"/>
      <c r="J211" s="111"/>
      <c r="K211" s="319"/>
      <c r="L211" s="319"/>
      <c r="M211" s="324"/>
      <c r="N211" s="310"/>
      <c r="O211" s="621"/>
      <c r="P211" s="325"/>
      <c r="Q211" s="221"/>
      <c r="R211" s="224"/>
    </row>
    <row r="212" spans="1:18" s="163" customFormat="1" hidden="1" x14ac:dyDescent="0.3">
      <c r="A212" s="161"/>
      <c r="B212" s="321"/>
      <c r="C212" s="226"/>
      <c r="D212" s="226"/>
      <c r="E212" s="92"/>
      <c r="F212" s="92"/>
      <c r="G212" s="226"/>
      <c r="H212" s="226"/>
      <c r="I212" s="161"/>
      <c r="J212" s="111"/>
      <c r="K212" s="319"/>
      <c r="L212" s="319"/>
      <c r="M212" s="324"/>
      <c r="N212" s="310"/>
      <c r="O212" s="621"/>
      <c r="P212" s="325"/>
      <c r="Q212" s="221"/>
      <c r="R212" s="224"/>
    </row>
    <row r="213" spans="1:18" s="163" customFormat="1" hidden="1" x14ac:dyDescent="0.3">
      <c r="A213" s="161"/>
      <c r="B213" s="321"/>
      <c r="C213" s="80" t="s">
        <v>322</v>
      </c>
      <c r="D213" s="226"/>
      <c r="E213" s="92"/>
      <c r="F213" s="92"/>
      <c r="G213" s="226"/>
      <c r="H213" s="226"/>
      <c r="I213" s="161" t="s">
        <v>330</v>
      </c>
      <c r="J213" s="111"/>
      <c r="K213" s="319"/>
      <c r="L213" s="319"/>
      <c r="M213" s="324"/>
      <c r="N213" s="310"/>
      <c r="O213" s="621"/>
      <c r="P213" s="325"/>
      <c r="Q213" s="221"/>
      <c r="R213" s="224"/>
    </row>
    <row r="214" spans="1:18" s="163" customFormat="1" hidden="1" x14ac:dyDescent="0.3">
      <c r="A214" s="161"/>
      <c r="B214" s="321"/>
      <c r="C214" s="226"/>
      <c r="D214" s="226"/>
      <c r="E214" s="92"/>
      <c r="F214" s="92"/>
      <c r="G214" s="226"/>
      <c r="H214" s="226"/>
      <c r="I214" s="161"/>
      <c r="J214" s="111"/>
      <c r="K214" s="319"/>
      <c r="L214" s="319"/>
      <c r="M214" s="324"/>
      <c r="N214" s="310"/>
      <c r="O214" s="621"/>
      <c r="P214" s="325"/>
      <c r="Q214" s="221"/>
      <c r="R214" s="224"/>
    </row>
    <row r="215" spans="1:18" s="163" customFormat="1" hidden="1" x14ac:dyDescent="0.3">
      <c r="A215" s="161"/>
      <c r="B215" s="321"/>
      <c r="C215" s="226"/>
      <c r="D215" s="226"/>
      <c r="E215" s="92"/>
      <c r="F215" s="92"/>
      <c r="G215" s="226"/>
      <c r="H215" s="226"/>
      <c r="I215" s="161"/>
      <c r="J215" s="111"/>
      <c r="K215" s="319"/>
      <c r="L215" s="319"/>
      <c r="M215" s="324"/>
      <c r="N215" s="310"/>
      <c r="O215" s="621"/>
      <c r="P215" s="325"/>
      <c r="Q215" s="221"/>
      <c r="R215" s="224"/>
    </row>
    <row r="216" spans="1:18" s="163" customFormat="1" ht="30" hidden="1" customHeight="1" x14ac:dyDescent="0.3">
      <c r="A216" s="161"/>
      <c r="B216" s="321"/>
      <c r="C216" s="226" t="s">
        <v>332</v>
      </c>
      <c r="D216" s="376"/>
      <c r="E216" s="73"/>
      <c r="F216" s="73"/>
      <c r="G216" s="376"/>
      <c r="H216" s="376"/>
      <c r="I216" s="334" t="s">
        <v>333</v>
      </c>
      <c r="J216" s="111"/>
      <c r="K216" s="319"/>
      <c r="L216" s="319"/>
      <c r="M216" s="324"/>
      <c r="N216" s="310"/>
      <c r="O216" s="621"/>
      <c r="P216" s="325"/>
      <c r="Q216" s="221"/>
      <c r="R216" s="224"/>
    </row>
    <row r="217" spans="1:18" s="163" customFormat="1" hidden="1" x14ac:dyDescent="0.3">
      <c r="A217" s="161"/>
      <c r="B217" s="321"/>
      <c r="C217" s="226" t="s">
        <v>323</v>
      </c>
      <c r="D217" s="226"/>
      <c r="E217" s="92"/>
      <c r="F217" s="92"/>
      <c r="G217" s="226"/>
      <c r="H217" s="226"/>
      <c r="I217" s="334" t="s">
        <v>331</v>
      </c>
      <c r="J217" s="111"/>
      <c r="K217" s="319"/>
      <c r="L217" s="319"/>
      <c r="M217" s="324"/>
      <c r="N217" s="310"/>
      <c r="O217" s="621"/>
      <c r="P217" s="325"/>
      <c r="Q217" s="221"/>
      <c r="R217" s="224"/>
    </row>
    <row r="218" spans="1:18" s="163" customFormat="1" x14ac:dyDescent="0.3">
      <c r="A218" s="161"/>
      <c r="B218" s="318" t="s">
        <v>133</v>
      </c>
      <c r="C218" s="83"/>
      <c r="D218" s="191"/>
      <c r="E218" s="319"/>
      <c r="F218" s="319"/>
      <c r="G218" s="319"/>
      <c r="H218" s="240"/>
      <c r="I218" s="240"/>
      <c r="J218" s="111"/>
      <c r="K218" s="319"/>
      <c r="L218" s="319"/>
      <c r="M218" s="319"/>
      <c r="N218" s="310"/>
      <c r="O218" s="621"/>
      <c r="P218" s="325"/>
      <c r="Q218" s="221"/>
      <c r="R218" s="224"/>
    </row>
    <row r="219" spans="1:18" s="163" customFormat="1" x14ac:dyDescent="0.3">
      <c r="A219" s="161"/>
      <c r="B219" s="321" t="s">
        <v>252</v>
      </c>
      <c r="C219" s="240"/>
      <c r="D219" s="240"/>
      <c r="E219" s="319"/>
      <c r="F219" s="319"/>
      <c r="G219" s="319"/>
      <c r="H219" s="240"/>
      <c r="I219" s="240"/>
      <c r="J219" s="111"/>
      <c r="K219" s="319"/>
      <c r="L219" s="319"/>
      <c r="M219" s="319"/>
      <c r="N219" s="310"/>
      <c r="O219" s="621"/>
      <c r="P219" s="325"/>
      <c r="Q219" s="221"/>
      <c r="R219" s="224"/>
    </row>
    <row r="220" spans="1:18" s="163" customFormat="1" hidden="1" x14ac:dyDescent="0.3">
      <c r="A220" s="161"/>
      <c r="B220" s="321"/>
      <c r="C220" s="240"/>
      <c r="D220" s="240"/>
      <c r="E220" s="319"/>
      <c r="F220" s="319"/>
      <c r="G220" s="319"/>
      <c r="H220" s="240"/>
      <c r="I220" s="240"/>
      <c r="J220" s="111"/>
      <c r="K220" s="319"/>
      <c r="L220" s="319"/>
      <c r="M220" s="319"/>
      <c r="N220" s="310"/>
      <c r="O220" s="621"/>
      <c r="P220" s="325"/>
      <c r="Q220" s="221"/>
      <c r="R220" s="224"/>
    </row>
    <row r="221" spans="1:18" ht="17.399999999999999" customHeight="1" x14ac:dyDescent="0.3">
      <c r="A221" s="161"/>
      <c r="B221" s="66"/>
      <c r="C221" s="66" t="s">
        <v>108</v>
      </c>
      <c r="D221" s="66" t="s">
        <v>158</v>
      </c>
      <c r="E221" s="654" t="s">
        <v>1075</v>
      </c>
      <c r="F221" s="654" t="s">
        <v>1076</v>
      </c>
      <c r="G221" s="654" t="s">
        <v>161</v>
      </c>
      <c r="H221" s="65"/>
      <c r="I221" s="66" t="s">
        <v>109</v>
      </c>
      <c r="J221" s="66" t="s">
        <v>158</v>
      </c>
      <c r="K221" s="654" t="s">
        <v>1075</v>
      </c>
      <c r="L221" s="654" t="s">
        <v>1076</v>
      </c>
      <c r="M221" s="654" t="s">
        <v>161</v>
      </c>
    </row>
    <row r="222" spans="1:18" s="163" customFormat="1" ht="21.6" customHeight="1" x14ac:dyDescent="0.3">
      <c r="A222" s="240"/>
      <c r="B222" s="73">
        <v>1</v>
      </c>
      <c r="C222" s="529" t="s">
        <v>48</v>
      </c>
      <c r="D222" s="536" t="s">
        <v>196</v>
      </c>
      <c r="E222" s="107"/>
      <c r="F222" s="107"/>
      <c r="G222" s="107" t="s">
        <v>1086</v>
      </c>
      <c r="H222" s="73">
        <v>1</v>
      </c>
      <c r="I222" s="534" t="s">
        <v>636</v>
      </c>
      <c r="J222" s="633" t="s">
        <v>637</v>
      </c>
      <c r="K222" s="836" t="s">
        <v>1099</v>
      </c>
      <c r="L222" s="837"/>
      <c r="M222" s="838"/>
      <c r="N222" s="310"/>
      <c r="O222" s="90" t="s">
        <v>96</v>
      </c>
      <c r="P222" s="107" t="s">
        <v>194</v>
      </c>
      <c r="Q222" s="341"/>
    </row>
    <row r="223" spans="1:18" s="163" customFormat="1" ht="21.6" customHeight="1" x14ac:dyDescent="0.3">
      <c r="A223" s="161"/>
      <c r="B223" s="73">
        <v>2</v>
      </c>
      <c r="C223" s="617" t="s">
        <v>1080</v>
      </c>
      <c r="D223" s="162"/>
      <c r="E223" s="107"/>
      <c r="F223" s="107"/>
      <c r="G223" s="107" t="s">
        <v>1084</v>
      </c>
      <c r="H223" s="73">
        <v>2</v>
      </c>
      <c r="I223" s="529" t="s">
        <v>53</v>
      </c>
      <c r="J223" s="375"/>
      <c r="K223" s="107"/>
      <c r="L223" s="107"/>
      <c r="M223" s="107"/>
      <c r="N223" s="310"/>
      <c r="O223" s="90" t="s">
        <v>49</v>
      </c>
      <c r="P223" s="107" t="s">
        <v>198</v>
      </c>
      <c r="Q223" s="314"/>
    </row>
    <row r="224" spans="1:18" s="163" customFormat="1" ht="21.6" customHeight="1" x14ac:dyDescent="0.3">
      <c r="A224" s="161"/>
      <c r="B224" s="73">
        <v>3</v>
      </c>
      <c r="C224" s="617" t="s">
        <v>674</v>
      </c>
      <c r="D224" s="116"/>
      <c r="E224" s="107"/>
      <c r="F224" s="107"/>
      <c r="G224" s="107"/>
      <c r="H224" s="73">
        <v>3</v>
      </c>
      <c r="I224" s="162"/>
      <c r="J224" s="375"/>
      <c r="K224" s="634"/>
      <c r="L224" s="634"/>
      <c r="M224" s="107"/>
      <c r="N224" s="310"/>
      <c r="O224" s="90" t="s">
        <v>131</v>
      </c>
      <c r="P224" s="107" t="s">
        <v>203</v>
      </c>
      <c r="Q224" s="221"/>
      <c r="R224" s="224"/>
    </row>
    <row r="225" spans="1:18" s="163" customFormat="1" ht="21" customHeight="1" x14ac:dyDescent="0.3">
      <c r="A225" s="161"/>
      <c r="B225" s="73">
        <v>4</v>
      </c>
      <c r="C225" s="529" t="s">
        <v>50</v>
      </c>
      <c r="D225" s="536" t="s">
        <v>201</v>
      </c>
      <c r="E225" s="107"/>
      <c r="F225" s="107"/>
      <c r="G225" s="107"/>
      <c r="H225" s="73">
        <v>4</v>
      </c>
      <c r="I225" s="162"/>
      <c r="J225" s="375"/>
      <c r="K225" s="634"/>
      <c r="L225" s="634"/>
      <c r="M225" s="241"/>
      <c r="N225" s="310"/>
      <c r="O225" s="241" t="s">
        <v>47</v>
      </c>
      <c r="P225" s="113" t="s">
        <v>195</v>
      </c>
      <c r="Q225" s="221"/>
      <c r="R225" s="224"/>
    </row>
    <row r="226" spans="1:18" s="163" customFormat="1" ht="21" customHeight="1" x14ac:dyDescent="0.3">
      <c r="A226" s="161"/>
      <c r="B226" s="73">
        <v>5</v>
      </c>
      <c r="C226" s="529" t="s">
        <v>55</v>
      </c>
      <c r="D226" s="536" t="s">
        <v>205</v>
      </c>
      <c r="E226" s="107"/>
      <c r="F226" s="107"/>
      <c r="G226" s="107"/>
      <c r="H226" s="73">
        <v>5</v>
      </c>
      <c r="I226" s="162"/>
      <c r="J226" s="375"/>
      <c r="K226" s="619"/>
      <c r="L226" s="619"/>
      <c r="M226" s="107"/>
      <c r="N226" s="310"/>
      <c r="O226" s="90" t="s">
        <v>51</v>
      </c>
      <c r="P226" s="107" t="s">
        <v>197</v>
      </c>
      <c r="Q226" s="221"/>
      <c r="R226" s="224"/>
    </row>
    <row r="227" spans="1:18" s="163" customFormat="1" ht="21.6" customHeight="1" x14ac:dyDescent="0.3">
      <c r="A227" s="161"/>
      <c r="B227" s="73">
        <v>6</v>
      </c>
      <c r="C227" s="617" t="s">
        <v>667</v>
      </c>
      <c r="D227" s="288"/>
      <c r="E227" s="227"/>
      <c r="F227" s="227"/>
      <c r="G227" s="113" t="s">
        <v>1085</v>
      </c>
      <c r="H227" s="73">
        <v>6</v>
      </c>
      <c r="I227" s="162"/>
      <c r="J227" s="375"/>
      <c r="K227" s="618"/>
      <c r="L227" s="618"/>
      <c r="M227" s="113"/>
      <c r="N227" s="310"/>
      <c r="O227" s="90" t="s">
        <v>52</v>
      </c>
      <c r="P227" s="107" t="s">
        <v>199</v>
      </c>
      <c r="Q227" s="221"/>
      <c r="R227" s="224"/>
    </row>
    <row r="228" spans="1:18" s="163" customFormat="1" ht="21.6" hidden="1" customHeight="1" x14ac:dyDescent="0.3">
      <c r="A228" s="161"/>
      <c r="B228" s="73">
        <v>7</v>
      </c>
      <c r="C228" s="162"/>
      <c r="D228" s="162"/>
      <c r="E228" s="618"/>
      <c r="F228" s="618"/>
      <c r="G228" s="109"/>
      <c r="H228" s="73">
        <v>7</v>
      </c>
      <c r="I228" s="162"/>
      <c r="J228" s="375"/>
      <c r="K228" s="619"/>
      <c r="L228" s="619"/>
      <c r="M228" s="109"/>
      <c r="N228" s="310"/>
      <c r="O228" s="90" t="s">
        <v>53</v>
      </c>
      <c r="P228" s="107" t="s">
        <v>200</v>
      </c>
      <c r="Q228" s="221"/>
      <c r="R228" s="224"/>
    </row>
    <row r="229" spans="1:18" s="163" customFormat="1" ht="21.6" hidden="1" customHeight="1" x14ac:dyDescent="0.3">
      <c r="A229" s="161"/>
      <c r="B229" s="73">
        <v>8</v>
      </c>
      <c r="C229" s="162"/>
      <c r="D229" s="162"/>
      <c r="E229" s="618"/>
      <c r="F229" s="618"/>
      <c r="G229" s="109"/>
      <c r="H229" s="73">
        <v>8</v>
      </c>
      <c r="I229" s="162"/>
      <c r="J229" s="375"/>
      <c r="K229" s="619"/>
      <c r="L229" s="619"/>
      <c r="M229" s="109"/>
      <c r="N229" s="310"/>
      <c r="O229" s="90" t="s">
        <v>130</v>
      </c>
      <c r="P229" s="107" t="s">
        <v>202</v>
      </c>
      <c r="Q229" s="221"/>
      <c r="R229" s="224"/>
    </row>
    <row r="230" spans="1:18" s="163" customFormat="1" ht="25.05" hidden="1" customHeight="1" x14ac:dyDescent="0.3">
      <c r="A230" s="161"/>
      <c r="B230" s="73">
        <v>9</v>
      </c>
      <c r="C230" s="162"/>
      <c r="D230" s="162"/>
      <c r="E230" s="92"/>
      <c r="F230" s="92"/>
      <c r="G230" s="92"/>
      <c r="H230" s="73">
        <v>9</v>
      </c>
      <c r="I230" s="162"/>
      <c r="J230" s="375"/>
      <c r="K230" s="92"/>
      <c r="L230" s="92"/>
      <c r="M230" s="92"/>
      <c r="N230" s="310"/>
      <c r="O230" s="90" t="s">
        <v>54</v>
      </c>
      <c r="P230" s="107" t="s">
        <v>204</v>
      </c>
      <c r="Q230" s="221"/>
      <c r="R230" s="224"/>
    </row>
    <row r="231" spans="1:18" s="163" customFormat="1" ht="24.6" customHeight="1" x14ac:dyDescent="0.3">
      <c r="A231" s="839" t="s">
        <v>110</v>
      </c>
      <c r="B231" s="839"/>
      <c r="C231" s="839"/>
      <c r="D231" s="839"/>
      <c r="E231" s="92"/>
      <c r="F231" s="92"/>
      <c r="G231" s="115"/>
      <c r="H231" s="75">
        <v>7</v>
      </c>
      <c r="I231" s="161"/>
      <c r="J231" s="111"/>
      <c r="K231" s="115"/>
      <c r="L231" s="115"/>
      <c r="M231" s="115"/>
      <c r="N231" s="310"/>
      <c r="O231" s="90" t="s">
        <v>56</v>
      </c>
      <c r="P231" s="107" t="s">
        <v>206</v>
      </c>
      <c r="Q231" s="221"/>
      <c r="R231" s="224"/>
    </row>
    <row r="232" spans="1:18" s="163" customFormat="1" ht="6.6" customHeight="1" x14ac:dyDescent="0.3">
      <c r="A232" s="226"/>
      <c r="B232" s="226"/>
      <c r="C232" s="226"/>
      <c r="D232" s="226"/>
      <c r="E232" s="92"/>
      <c r="F232" s="92"/>
      <c r="G232" s="226"/>
      <c r="H232" s="226"/>
      <c r="I232" s="161"/>
      <c r="J232" s="111"/>
      <c r="K232" s="115"/>
      <c r="L232" s="115"/>
      <c r="M232" s="115"/>
      <c r="N232" s="310"/>
      <c r="O232" s="621"/>
      <c r="P232" s="325"/>
      <c r="Q232" s="221"/>
      <c r="R232" s="224"/>
    </row>
    <row r="233" spans="1:18" s="163" customFormat="1" hidden="1" x14ac:dyDescent="0.3">
      <c r="A233" s="226"/>
      <c r="B233" s="321"/>
      <c r="C233" s="226"/>
      <c r="D233" s="226"/>
      <c r="E233" s="92"/>
      <c r="F233" s="92"/>
      <c r="G233" s="226"/>
      <c r="H233" s="226"/>
      <c r="I233" s="161"/>
      <c r="J233" s="111"/>
      <c r="K233" s="319"/>
      <c r="L233" s="319"/>
      <c r="M233" s="324"/>
      <c r="N233" s="310"/>
      <c r="O233" s="626" t="s">
        <v>638</v>
      </c>
      <c r="P233" s="635" t="s">
        <v>639</v>
      </c>
      <c r="Q233" s="221"/>
      <c r="R233" s="224"/>
    </row>
    <row r="234" spans="1:18" s="163" customFormat="1" hidden="1" x14ac:dyDescent="0.3">
      <c r="A234" s="161"/>
      <c r="B234" s="321"/>
      <c r="C234" s="226"/>
      <c r="D234" s="226"/>
      <c r="E234" s="92"/>
      <c r="F234" s="92"/>
      <c r="G234" s="226"/>
      <c r="H234" s="226"/>
      <c r="I234" s="161"/>
      <c r="J234" s="111"/>
      <c r="K234" s="319"/>
      <c r="L234" s="319"/>
      <c r="M234" s="324"/>
      <c r="N234" s="310"/>
      <c r="O234" s="621"/>
      <c r="P234" s="325"/>
      <c r="Q234" s="221"/>
      <c r="R234" s="224"/>
    </row>
    <row r="235" spans="1:18" s="163" customFormat="1" hidden="1" x14ac:dyDescent="0.3">
      <c r="A235" s="161"/>
      <c r="B235" s="321"/>
      <c r="C235" s="226"/>
      <c r="D235" s="226"/>
      <c r="E235" s="92"/>
      <c r="F235" s="92"/>
      <c r="G235" s="226"/>
      <c r="H235" s="226"/>
      <c r="I235" s="161"/>
      <c r="J235" s="111"/>
      <c r="K235" s="319"/>
      <c r="L235" s="319"/>
      <c r="M235" s="324"/>
      <c r="N235" s="310"/>
      <c r="O235" s="621"/>
      <c r="P235" s="325"/>
      <c r="Q235" s="221"/>
      <c r="R235" s="224"/>
    </row>
    <row r="236" spans="1:18" s="163" customFormat="1" hidden="1" x14ac:dyDescent="0.3">
      <c r="A236" s="161"/>
      <c r="B236" s="321"/>
      <c r="C236" s="226"/>
      <c r="D236" s="226"/>
      <c r="E236" s="92"/>
      <c r="F236" s="92"/>
      <c r="G236" s="226"/>
      <c r="H236" s="226"/>
      <c r="I236" s="161"/>
      <c r="J236" s="111"/>
      <c r="K236" s="319"/>
      <c r="L236" s="319"/>
      <c r="M236" s="324"/>
      <c r="N236" s="310"/>
      <c r="O236" s="621"/>
      <c r="P236" s="325"/>
      <c r="Q236" s="221"/>
      <c r="R236" s="224"/>
    </row>
    <row r="237" spans="1:18" s="163" customFormat="1" hidden="1" x14ac:dyDescent="0.3">
      <c r="A237" s="161"/>
      <c r="B237" s="321"/>
      <c r="C237" s="80" t="s">
        <v>322</v>
      </c>
      <c r="D237" s="226"/>
      <c r="E237" s="92"/>
      <c r="F237" s="92"/>
      <c r="G237" s="226"/>
      <c r="H237" s="226"/>
      <c r="I237" s="161" t="s">
        <v>330</v>
      </c>
      <c r="J237" s="111"/>
      <c r="K237" s="319"/>
      <c r="L237" s="319"/>
      <c r="M237" s="324"/>
      <c r="N237" s="310"/>
      <c r="O237" s="621"/>
      <c r="P237" s="325"/>
      <c r="Q237" s="221"/>
      <c r="R237" s="224"/>
    </row>
    <row r="238" spans="1:18" s="163" customFormat="1" hidden="1" x14ac:dyDescent="0.3">
      <c r="A238" s="161"/>
      <c r="B238" s="321"/>
      <c r="C238" s="226"/>
      <c r="D238" s="226"/>
      <c r="E238" s="92"/>
      <c r="F238" s="92"/>
      <c r="G238" s="226"/>
      <c r="H238" s="226"/>
      <c r="I238" s="161"/>
      <c r="J238" s="111"/>
      <c r="K238" s="319"/>
      <c r="L238" s="319"/>
      <c r="M238" s="324"/>
      <c r="N238" s="310"/>
      <c r="O238" s="621"/>
      <c r="P238" s="325"/>
      <c r="Q238" s="221"/>
      <c r="R238" s="224"/>
    </row>
    <row r="239" spans="1:18" s="163" customFormat="1" hidden="1" x14ac:dyDescent="0.3">
      <c r="A239" s="161"/>
      <c r="B239" s="321"/>
      <c r="C239" s="226"/>
      <c r="D239" s="226"/>
      <c r="E239" s="92"/>
      <c r="F239" s="92"/>
      <c r="G239" s="226"/>
      <c r="H239" s="226"/>
      <c r="I239" s="161"/>
      <c r="J239" s="111"/>
      <c r="K239" s="319"/>
      <c r="L239" s="319"/>
      <c r="M239" s="324"/>
      <c r="N239" s="310"/>
      <c r="O239" s="621"/>
      <c r="P239" s="325"/>
      <c r="Q239" s="221"/>
      <c r="R239" s="224"/>
    </row>
    <row r="240" spans="1:18" s="163" customFormat="1" ht="30" hidden="1" customHeight="1" x14ac:dyDescent="0.3">
      <c r="A240" s="161"/>
      <c r="B240" s="321"/>
      <c r="C240" s="226" t="s">
        <v>332</v>
      </c>
      <c r="D240" s="376"/>
      <c r="E240" s="73"/>
      <c r="F240" s="73"/>
      <c r="G240" s="376"/>
      <c r="H240" s="376"/>
      <c r="I240" s="334" t="s">
        <v>333</v>
      </c>
      <c r="J240" s="111"/>
      <c r="K240" s="319"/>
      <c r="L240" s="319"/>
      <c r="M240" s="324"/>
      <c r="N240" s="310"/>
      <c r="O240" s="621"/>
      <c r="P240" s="325"/>
      <c r="Q240" s="221"/>
      <c r="R240" s="224"/>
    </row>
    <row r="241" spans="1:18" s="163" customFormat="1" hidden="1" x14ac:dyDescent="0.3">
      <c r="A241" s="161"/>
      <c r="B241" s="321"/>
      <c r="C241" s="226" t="s">
        <v>323</v>
      </c>
      <c r="D241" s="226"/>
      <c r="E241" s="92"/>
      <c r="F241" s="92"/>
      <c r="G241" s="226"/>
      <c r="H241" s="226"/>
      <c r="I241" s="334" t="s">
        <v>331</v>
      </c>
      <c r="J241" s="111"/>
      <c r="K241" s="319"/>
      <c r="L241" s="319"/>
      <c r="M241" s="324"/>
      <c r="N241" s="310"/>
      <c r="O241" s="621"/>
      <c r="P241" s="325"/>
      <c r="Q241" s="221"/>
      <c r="R241" s="224"/>
    </row>
    <row r="242" spans="1:18" ht="21" x14ac:dyDescent="0.3">
      <c r="A242" s="161"/>
      <c r="B242" s="318" t="s">
        <v>134</v>
      </c>
      <c r="C242" s="340"/>
      <c r="H242" s="319"/>
      <c r="J242" s="111"/>
      <c r="K242" s="319"/>
      <c r="L242" s="319"/>
      <c r="M242" s="319"/>
    </row>
    <row r="243" spans="1:18" x14ac:dyDescent="0.3">
      <c r="B243" s="321" t="s">
        <v>1028</v>
      </c>
      <c r="E243" s="319"/>
      <c r="F243" s="319"/>
      <c r="G243" s="319"/>
      <c r="J243" s="111"/>
      <c r="K243" s="319"/>
      <c r="L243" s="319"/>
      <c r="M243" s="319"/>
    </row>
    <row r="244" spans="1:18" hidden="1" x14ac:dyDescent="0.3">
      <c r="B244" s="321"/>
      <c r="C244" s="314"/>
      <c r="E244" s="319"/>
      <c r="F244" s="319"/>
      <c r="G244" s="319"/>
      <c r="J244" s="111"/>
      <c r="K244" s="319"/>
      <c r="L244" s="319"/>
      <c r="M244" s="319"/>
    </row>
    <row r="245" spans="1:18" ht="17.399999999999999" customHeight="1" x14ac:dyDescent="0.3">
      <c r="A245" s="161"/>
      <c r="B245" s="66"/>
      <c r="C245" s="66" t="s">
        <v>108</v>
      </c>
      <c r="D245" s="66" t="s">
        <v>158</v>
      </c>
      <c r="E245" s="654" t="s">
        <v>1075</v>
      </c>
      <c r="F245" s="654" t="s">
        <v>1076</v>
      </c>
      <c r="G245" s="654" t="s">
        <v>161</v>
      </c>
      <c r="H245" s="65"/>
      <c r="I245" s="66" t="s">
        <v>109</v>
      </c>
      <c r="J245" s="66" t="s">
        <v>158</v>
      </c>
      <c r="K245" s="654" t="s">
        <v>1075</v>
      </c>
      <c r="L245" s="654" t="s">
        <v>1076</v>
      </c>
      <c r="M245" s="654" t="s">
        <v>161</v>
      </c>
    </row>
    <row r="246" spans="1:18" ht="24.6" customHeight="1" x14ac:dyDescent="0.3">
      <c r="B246" s="73">
        <v>1</v>
      </c>
      <c r="C246" s="139" t="s">
        <v>308</v>
      </c>
      <c r="D246" s="526" t="s">
        <v>403</v>
      </c>
      <c r="E246" s="107" t="s">
        <v>231</v>
      </c>
      <c r="F246" s="107"/>
      <c r="G246" s="109"/>
      <c r="H246" s="73">
        <v>1</v>
      </c>
      <c r="I246" s="139" t="s">
        <v>57</v>
      </c>
      <c r="J246" s="526" t="s">
        <v>404</v>
      </c>
      <c r="K246" s="107" t="s">
        <v>231</v>
      </c>
      <c r="L246" s="107"/>
      <c r="M246" s="109"/>
      <c r="Q246" s="314"/>
      <c r="R246" s="314"/>
    </row>
    <row r="247" spans="1:18" s="84" customFormat="1" ht="24.6" customHeight="1" x14ac:dyDescent="0.3">
      <c r="A247" s="240"/>
      <c r="B247" s="73">
        <v>2</v>
      </c>
      <c r="C247" s="559" t="s">
        <v>58</v>
      </c>
      <c r="D247" s="560" t="s">
        <v>405</v>
      </c>
      <c r="E247" s="653"/>
      <c r="F247" s="653"/>
      <c r="G247" s="109"/>
      <c r="H247" s="73">
        <v>2</v>
      </c>
      <c r="I247" s="375"/>
      <c r="J247" s="375"/>
      <c r="K247" s="107"/>
      <c r="L247" s="107"/>
      <c r="M247" s="109"/>
      <c r="N247" s="389"/>
      <c r="O247" s="620"/>
      <c r="P247" s="620"/>
      <c r="Q247" s="225"/>
      <c r="R247" s="218"/>
    </row>
    <row r="248" spans="1:18" ht="30.6" hidden="1" customHeight="1" x14ac:dyDescent="0.3">
      <c r="A248" s="58"/>
      <c r="B248" s="73">
        <v>3</v>
      </c>
      <c r="C248" s="241"/>
      <c r="D248" s="107"/>
      <c r="E248" s="107"/>
      <c r="F248" s="107"/>
      <c r="G248" s="109"/>
      <c r="H248" s="73">
        <v>3</v>
      </c>
      <c r="I248" s="82"/>
      <c r="J248" s="107"/>
      <c r="K248" s="227"/>
      <c r="L248" s="227"/>
      <c r="M248" s="109"/>
    </row>
    <row r="249" spans="1:18" ht="24" hidden="1" customHeight="1" x14ac:dyDescent="0.3">
      <c r="B249" s="73">
        <v>4</v>
      </c>
      <c r="C249" s="241"/>
      <c r="D249" s="241"/>
      <c r="E249" s="92"/>
      <c r="F249" s="92"/>
      <c r="G249" s="160"/>
      <c r="H249" s="73">
        <v>4</v>
      </c>
      <c r="I249" s="90"/>
      <c r="J249" s="107"/>
      <c r="K249" s="285"/>
      <c r="L249" s="285"/>
      <c r="M249" s="160"/>
    </row>
    <row r="250" spans="1:18" ht="6" customHeight="1" x14ac:dyDescent="0.3">
      <c r="B250" s="73"/>
      <c r="E250" s="92"/>
      <c r="F250" s="92"/>
      <c r="G250" s="160"/>
      <c r="H250" s="73"/>
      <c r="I250" s="78"/>
      <c r="J250" s="92"/>
      <c r="K250" s="285"/>
      <c r="L250" s="285"/>
      <c r="M250" s="160"/>
    </row>
    <row r="251" spans="1:18" s="163" customFormat="1" ht="18.600000000000001" customHeight="1" x14ac:dyDescent="0.3">
      <c r="A251" s="839" t="s">
        <v>110</v>
      </c>
      <c r="B251" s="839"/>
      <c r="C251" s="839"/>
      <c r="D251" s="839"/>
      <c r="E251" s="115"/>
      <c r="F251" s="115"/>
      <c r="G251" s="115"/>
      <c r="H251" s="75">
        <v>3</v>
      </c>
      <c r="I251" s="240"/>
      <c r="J251" s="310"/>
      <c r="K251" s="115"/>
      <c r="L251" s="115"/>
      <c r="M251" s="115"/>
      <c r="N251" s="310"/>
      <c r="O251" s="621"/>
      <c r="P251" s="325"/>
      <c r="Q251" s="221"/>
      <c r="R251" s="224"/>
    </row>
    <row r="252" spans="1:18" s="163" customFormat="1" ht="12.6" hidden="1" customHeight="1" x14ac:dyDescent="0.3">
      <c r="A252" s="226"/>
      <c r="B252" s="226"/>
      <c r="C252" s="226"/>
      <c r="D252" s="226"/>
      <c r="E252" s="92"/>
      <c r="F252" s="92"/>
      <c r="G252" s="226"/>
      <c r="H252" s="226"/>
      <c r="I252" s="161"/>
      <c r="J252" s="111"/>
      <c r="K252" s="115"/>
      <c r="L252" s="115"/>
      <c r="M252" s="115"/>
      <c r="N252" s="310"/>
      <c r="O252" s="621"/>
      <c r="P252" s="325"/>
      <c r="Q252" s="221"/>
      <c r="R252" s="224"/>
    </row>
    <row r="253" spans="1:18" s="163" customFormat="1" hidden="1" x14ac:dyDescent="0.3">
      <c r="A253" s="226"/>
      <c r="B253" s="321"/>
      <c r="C253" s="226"/>
      <c r="D253" s="226"/>
      <c r="E253" s="92"/>
      <c r="F253" s="92"/>
      <c r="G253" s="226"/>
      <c r="H253" s="226"/>
      <c r="I253" s="161"/>
      <c r="J253" s="111"/>
      <c r="K253" s="319"/>
      <c r="L253" s="319"/>
      <c r="M253" s="324"/>
      <c r="N253" s="310"/>
      <c r="O253" s="621"/>
      <c r="P253" s="325"/>
      <c r="Q253" s="221"/>
      <c r="R253" s="224"/>
    </row>
    <row r="254" spans="1:18" s="163" customFormat="1" hidden="1" x14ac:dyDescent="0.3">
      <c r="A254" s="161"/>
      <c r="B254" s="321"/>
      <c r="C254" s="226"/>
      <c r="D254" s="226"/>
      <c r="E254" s="92"/>
      <c r="F254" s="92"/>
      <c r="G254" s="226"/>
      <c r="H254" s="226"/>
      <c r="I254" s="161"/>
      <c r="J254" s="111"/>
      <c r="K254" s="319"/>
      <c r="L254" s="319"/>
      <c r="M254" s="324"/>
      <c r="N254" s="310"/>
      <c r="O254" s="621"/>
      <c r="P254" s="325"/>
      <c r="Q254" s="221"/>
      <c r="R254" s="224"/>
    </row>
    <row r="255" spans="1:18" s="163" customFormat="1" hidden="1" x14ac:dyDescent="0.3">
      <c r="A255" s="161"/>
      <c r="B255" s="321"/>
      <c r="C255" s="226"/>
      <c r="D255" s="226"/>
      <c r="E255" s="92"/>
      <c r="F255" s="92"/>
      <c r="G255" s="226"/>
      <c r="H255" s="226"/>
      <c r="I255" s="161"/>
      <c r="J255" s="111"/>
      <c r="K255" s="319"/>
      <c r="L255" s="319"/>
      <c r="M255" s="324"/>
      <c r="N255" s="310"/>
      <c r="O255" s="621"/>
      <c r="P255" s="325"/>
      <c r="Q255" s="221"/>
      <c r="R255" s="224"/>
    </row>
    <row r="256" spans="1:18" s="163" customFormat="1" hidden="1" x14ac:dyDescent="0.3">
      <c r="A256" s="161"/>
      <c r="B256" s="321"/>
      <c r="C256" s="226"/>
      <c r="D256" s="226"/>
      <c r="E256" s="92"/>
      <c r="F256" s="92"/>
      <c r="G256" s="226"/>
      <c r="H256" s="226"/>
      <c r="I256" s="161"/>
      <c r="J256" s="111"/>
      <c r="K256" s="319"/>
      <c r="L256" s="319"/>
      <c r="M256" s="324"/>
      <c r="N256" s="310"/>
      <c r="O256" s="621"/>
      <c r="P256" s="325"/>
      <c r="Q256" s="221"/>
      <c r="R256" s="224"/>
    </row>
    <row r="257" spans="1:18" s="163" customFormat="1" hidden="1" x14ac:dyDescent="0.3">
      <c r="A257" s="161"/>
      <c r="B257" s="321"/>
      <c r="C257" s="80" t="s">
        <v>322</v>
      </c>
      <c r="D257" s="226"/>
      <c r="E257" s="92"/>
      <c r="F257" s="92"/>
      <c r="G257" s="226"/>
      <c r="H257" s="226"/>
      <c r="I257" s="161" t="s">
        <v>330</v>
      </c>
      <c r="J257" s="111"/>
      <c r="K257" s="319"/>
      <c r="L257" s="319"/>
      <c r="M257" s="324"/>
      <c r="N257" s="310"/>
      <c r="O257" s="621"/>
      <c r="P257" s="325"/>
      <c r="Q257" s="221"/>
      <c r="R257" s="224"/>
    </row>
    <row r="258" spans="1:18" s="163" customFormat="1" hidden="1" x14ac:dyDescent="0.3">
      <c r="A258" s="161"/>
      <c r="B258" s="321"/>
      <c r="C258" s="226"/>
      <c r="D258" s="226"/>
      <c r="E258" s="92"/>
      <c r="F258" s="92"/>
      <c r="G258" s="226"/>
      <c r="H258" s="226"/>
      <c r="I258" s="161"/>
      <c r="J258" s="111"/>
      <c r="K258" s="319"/>
      <c r="L258" s="319"/>
      <c r="M258" s="324"/>
      <c r="N258" s="310"/>
      <c r="O258" s="621"/>
      <c r="P258" s="325"/>
      <c r="Q258" s="221"/>
      <c r="R258" s="224"/>
    </row>
    <row r="259" spans="1:18" s="163" customFormat="1" hidden="1" x14ac:dyDescent="0.3">
      <c r="A259" s="161"/>
      <c r="B259" s="321"/>
      <c r="C259" s="226"/>
      <c r="D259" s="226"/>
      <c r="E259" s="92"/>
      <c r="F259" s="92"/>
      <c r="G259" s="226"/>
      <c r="H259" s="226"/>
      <c r="I259" s="161"/>
      <c r="J259" s="111"/>
      <c r="K259" s="319"/>
      <c r="L259" s="319"/>
      <c r="M259" s="324"/>
      <c r="N259" s="310"/>
      <c r="O259" s="621"/>
      <c r="P259" s="325"/>
      <c r="Q259" s="221"/>
      <c r="R259" s="224"/>
    </row>
    <row r="260" spans="1:18" s="163" customFormat="1" ht="30" hidden="1" customHeight="1" x14ac:dyDescent="0.3">
      <c r="A260" s="161"/>
      <c r="B260" s="321"/>
      <c r="C260" s="226" t="s">
        <v>332</v>
      </c>
      <c r="D260" s="376"/>
      <c r="E260" s="73"/>
      <c r="F260" s="73"/>
      <c r="G260" s="376"/>
      <c r="H260" s="376"/>
      <c r="I260" s="334" t="s">
        <v>333</v>
      </c>
      <c r="J260" s="111"/>
      <c r="K260" s="319"/>
      <c r="L260" s="319"/>
      <c r="M260" s="324"/>
      <c r="N260" s="310"/>
      <c r="O260" s="621"/>
      <c r="P260" s="325"/>
      <c r="Q260" s="221"/>
      <c r="R260" s="224"/>
    </row>
    <row r="261" spans="1:18" s="163" customFormat="1" hidden="1" x14ac:dyDescent="0.3">
      <c r="A261" s="161"/>
      <c r="B261" s="321"/>
      <c r="C261" s="226" t="s">
        <v>323</v>
      </c>
      <c r="D261" s="226"/>
      <c r="E261" s="92"/>
      <c r="F261" s="92"/>
      <c r="G261" s="226"/>
      <c r="H261" s="226"/>
      <c r="I261" s="334" t="s">
        <v>331</v>
      </c>
      <c r="J261" s="111"/>
      <c r="K261" s="319"/>
      <c r="L261" s="319"/>
      <c r="M261" s="324"/>
      <c r="N261" s="310"/>
      <c r="O261" s="621"/>
      <c r="P261" s="325"/>
      <c r="Q261" s="221"/>
      <c r="R261" s="224"/>
    </row>
    <row r="262" spans="1:18" s="163" customFormat="1" x14ac:dyDescent="0.3">
      <c r="A262" s="161"/>
      <c r="B262" s="318" t="s">
        <v>135</v>
      </c>
      <c r="C262" s="240"/>
      <c r="D262" s="240"/>
      <c r="E262" s="319"/>
      <c r="F262" s="319"/>
      <c r="G262" s="319"/>
      <c r="H262" s="240"/>
      <c r="J262" s="111"/>
      <c r="K262" s="319"/>
      <c r="L262" s="319"/>
      <c r="M262" s="319"/>
      <c r="N262" s="310"/>
      <c r="O262" s="621"/>
      <c r="P262" s="325"/>
      <c r="Q262" s="221"/>
      <c r="R262" s="224"/>
    </row>
    <row r="263" spans="1:18" s="163" customFormat="1" x14ac:dyDescent="0.3">
      <c r="A263" s="161"/>
      <c r="B263" s="321" t="s">
        <v>1028</v>
      </c>
      <c r="C263" s="240"/>
      <c r="D263" s="240"/>
      <c r="E263" s="319"/>
      <c r="F263" s="319"/>
      <c r="G263" s="319"/>
      <c r="H263" s="240"/>
      <c r="I263" s="240"/>
      <c r="J263" s="323"/>
      <c r="K263" s="319"/>
      <c r="L263" s="319"/>
      <c r="M263" s="319"/>
      <c r="N263" s="310"/>
      <c r="O263" s="621"/>
      <c r="P263" s="325"/>
      <c r="Q263" s="221"/>
      <c r="R263" s="224"/>
    </row>
    <row r="264" spans="1:18" s="163" customFormat="1" hidden="1" x14ac:dyDescent="0.3">
      <c r="A264" s="161"/>
      <c r="B264" s="326"/>
      <c r="C264" s="240"/>
      <c r="D264" s="240"/>
      <c r="E264" s="319"/>
      <c r="F264" s="319"/>
      <c r="G264" s="319"/>
      <c r="H264" s="240"/>
      <c r="I264" s="240"/>
      <c r="J264" s="323"/>
      <c r="K264" s="319"/>
      <c r="L264" s="319"/>
      <c r="M264" s="319"/>
      <c r="N264" s="310"/>
      <c r="O264" s="621"/>
      <c r="P264" s="325"/>
      <c r="Q264" s="221"/>
      <c r="R264" s="224"/>
    </row>
    <row r="265" spans="1:18" ht="17.399999999999999" customHeight="1" x14ac:dyDescent="0.3">
      <c r="A265" s="161"/>
      <c r="B265" s="66"/>
      <c r="C265" s="66" t="s">
        <v>108</v>
      </c>
      <c r="D265" s="66" t="s">
        <v>158</v>
      </c>
      <c r="E265" s="654" t="s">
        <v>1075</v>
      </c>
      <c r="F265" s="654" t="s">
        <v>1076</v>
      </c>
      <c r="G265" s="654" t="s">
        <v>161</v>
      </c>
      <c r="H265" s="65"/>
      <c r="I265" s="66" t="s">
        <v>109</v>
      </c>
      <c r="J265" s="66" t="s">
        <v>158</v>
      </c>
      <c r="K265" s="654" t="s">
        <v>1075</v>
      </c>
      <c r="L265" s="654" t="s">
        <v>1076</v>
      </c>
      <c r="M265" s="654" t="s">
        <v>161</v>
      </c>
    </row>
    <row r="266" spans="1:18" s="163" customFormat="1" ht="26.4" x14ac:dyDescent="0.3">
      <c r="A266" s="240"/>
      <c r="B266" s="73">
        <v>1</v>
      </c>
      <c r="C266" s="532" t="s">
        <v>241</v>
      </c>
      <c r="D266" s="526" t="s">
        <v>354</v>
      </c>
      <c r="E266" s="107"/>
      <c r="F266" s="107"/>
      <c r="G266" s="109"/>
      <c r="H266" s="73">
        <v>1</v>
      </c>
      <c r="I266" s="644" t="s">
        <v>993</v>
      </c>
      <c r="J266" s="107"/>
      <c r="K266" s="107" t="s">
        <v>231</v>
      </c>
      <c r="L266" s="107"/>
      <c r="M266" s="109"/>
      <c r="N266" s="310"/>
      <c r="O266" s="579" t="s">
        <v>315</v>
      </c>
      <c r="P266" s="580" t="s">
        <v>406</v>
      </c>
      <c r="Q266" s="314"/>
    </row>
    <row r="267" spans="1:18" s="163" customFormat="1" x14ac:dyDescent="0.3">
      <c r="A267" s="161"/>
      <c r="B267" s="73">
        <v>2</v>
      </c>
      <c r="C267" s="139" t="s">
        <v>59</v>
      </c>
      <c r="D267" s="526" t="s">
        <v>207</v>
      </c>
      <c r="E267" s="107"/>
      <c r="F267" s="107"/>
      <c r="G267" s="109"/>
      <c r="H267" s="73">
        <v>2</v>
      </c>
      <c r="I267" s="90"/>
      <c r="J267" s="107"/>
      <c r="K267" s="112"/>
      <c r="L267" s="112"/>
      <c r="M267" s="109"/>
      <c r="N267" s="310"/>
      <c r="O267" s="579" t="s">
        <v>1032</v>
      </c>
      <c r="P267" s="580" t="s">
        <v>208</v>
      </c>
      <c r="Q267" s="221"/>
      <c r="R267" s="224"/>
    </row>
    <row r="268" spans="1:18" ht="26.4" x14ac:dyDescent="0.3">
      <c r="A268" s="161"/>
      <c r="B268" s="73">
        <v>3</v>
      </c>
      <c r="C268" s="532" t="s">
        <v>313</v>
      </c>
      <c r="D268" s="526" t="s">
        <v>407</v>
      </c>
      <c r="E268" s="107"/>
      <c r="F268" s="107"/>
      <c r="G268" s="109"/>
      <c r="H268" s="73">
        <v>3</v>
      </c>
      <c r="I268" s="162"/>
      <c r="J268" s="375"/>
      <c r="K268" s="107"/>
      <c r="L268" s="107"/>
      <c r="M268" s="109"/>
    </row>
    <row r="269" spans="1:18" s="317" customFormat="1" ht="20.399999999999999" hidden="1" x14ac:dyDescent="0.3">
      <c r="A269" s="240"/>
      <c r="B269" s="73">
        <v>4</v>
      </c>
      <c r="C269" s="422"/>
      <c r="D269" s="422"/>
      <c r="E269" s="107"/>
      <c r="F269" s="107"/>
      <c r="G269" s="107"/>
      <c r="H269" s="73">
        <v>4</v>
      </c>
      <c r="I269" s="577"/>
      <c r="J269" s="422"/>
      <c r="K269" s="227"/>
      <c r="L269" s="227"/>
      <c r="M269" s="107"/>
      <c r="N269" s="310"/>
      <c r="O269" s="621"/>
      <c r="P269" s="622"/>
      <c r="Q269" s="221"/>
      <c r="R269" s="414"/>
    </row>
    <row r="270" spans="1:18" s="163" customFormat="1" ht="20.399999999999999" hidden="1" x14ac:dyDescent="0.3">
      <c r="A270" s="316"/>
      <c r="B270" s="73">
        <v>5</v>
      </c>
      <c r="C270" s="422"/>
      <c r="D270" s="422"/>
      <c r="E270" s="227"/>
      <c r="F270" s="227"/>
      <c r="G270" s="107"/>
      <c r="H270" s="73">
        <v>5</v>
      </c>
      <c r="I270" s="162"/>
      <c r="J270" s="375"/>
      <c r="K270" s="107"/>
      <c r="L270" s="107"/>
      <c r="M270" s="107"/>
      <c r="N270" s="310"/>
      <c r="O270" s="621"/>
      <c r="P270" s="622"/>
      <c r="Q270" s="221"/>
      <c r="R270" s="224"/>
    </row>
    <row r="271" spans="1:18" s="163" customFormat="1" ht="7.2" customHeight="1" x14ac:dyDescent="0.3">
      <c r="A271" s="161"/>
      <c r="B271" s="73"/>
      <c r="C271" s="249"/>
      <c r="D271" s="250"/>
      <c r="E271" s="285"/>
      <c r="F271" s="285"/>
      <c r="G271" s="92"/>
      <c r="H271" s="73"/>
      <c r="J271" s="161"/>
      <c r="K271" s="92"/>
      <c r="L271" s="92"/>
      <c r="M271" s="92"/>
      <c r="N271" s="310"/>
      <c r="O271" s="621"/>
      <c r="P271" s="325"/>
      <c r="Q271" s="221"/>
      <c r="R271" s="224"/>
    </row>
    <row r="272" spans="1:18" s="163" customFormat="1" ht="24.6" x14ac:dyDescent="0.3">
      <c r="A272" s="839" t="s">
        <v>110</v>
      </c>
      <c r="B272" s="839"/>
      <c r="C272" s="839"/>
      <c r="D272" s="839"/>
      <c r="E272" s="314"/>
      <c r="F272" s="314"/>
      <c r="G272" s="115"/>
      <c r="H272" s="75">
        <v>4</v>
      </c>
      <c r="I272" s="240"/>
      <c r="J272" s="310"/>
      <c r="K272" s="115"/>
      <c r="L272" s="115"/>
      <c r="M272" s="115"/>
      <c r="N272" s="310"/>
      <c r="O272" s="621"/>
      <c r="P272" s="325"/>
      <c r="Q272" s="221"/>
      <c r="R272" s="224"/>
    </row>
    <row r="273" spans="1:18" s="163" customFormat="1" ht="6.6" hidden="1" customHeight="1" x14ac:dyDescent="0.3">
      <c r="A273" s="226"/>
      <c r="B273" s="226"/>
      <c r="C273" s="226"/>
      <c r="D273" s="226"/>
      <c r="E273" s="92"/>
      <c r="F273" s="92"/>
      <c r="G273" s="226"/>
      <c r="H273" s="226"/>
      <c r="I273" s="161"/>
      <c r="J273" s="111"/>
      <c r="K273" s="115"/>
      <c r="L273" s="115"/>
      <c r="M273" s="115"/>
      <c r="N273" s="310"/>
      <c r="O273" s="621"/>
      <c r="P273" s="325"/>
      <c r="Q273" s="221"/>
      <c r="R273" s="224"/>
    </row>
    <row r="274" spans="1:18" s="163" customFormat="1" hidden="1" x14ac:dyDescent="0.3">
      <c r="A274" s="226"/>
      <c r="B274" s="321"/>
      <c r="C274" s="226"/>
      <c r="D274" s="226"/>
      <c r="E274" s="92"/>
      <c r="F274" s="92"/>
      <c r="G274" s="226"/>
      <c r="H274" s="226"/>
      <c r="I274" s="161"/>
      <c r="J274" s="111"/>
      <c r="K274" s="319"/>
      <c r="L274" s="319"/>
      <c r="M274" s="324"/>
      <c r="N274" s="310"/>
      <c r="O274" s="621"/>
      <c r="P274" s="325"/>
      <c r="Q274" s="221"/>
      <c r="R274" s="224"/>
    </row>
    <row r="275" spans="1:18" s="163" customFormat="1" hidden="1" x14ac:dyDescent="0.3">
      <c r="A275" s="161"/>
      <c r="B275" s="321"/>
      <c r="C275" s="226"/>
      <c r="D275" s="226"/>
      <c r="E275" s="92"/>
      <c r="F275" s="92"/>
      <c r="G275" s="226"/>
      <c r="H275" s="226"/>
      <c r="I275" s="161"/>
      <c r="J275" s="111"/>
      <c r="K275" s="319"/>
      <c r="L275" s="319"/>
      <c r="M275" s="324"/>
      <c r="N275" s="310"/>
      <c r="O275" s="621"/>
      <c r="P275" s="325"/>
      <c r="Q275" s="221"/>
      <c r="R275" s="224"/>
    </row>
    <row r="276" spans="1:18" s="163" customFormat="1" hidden="1" x14ac:dyDescent="0.3">
      <c r="A276" s="161"/>
      <c r="B276" s="321"/>
      <c r="C276" s="226"/>
      <c r="D276" s="226"/>
      <c r="E276" s="92"/>
      <c r="F276" s="92"/>
      <c r="G276" s="226"/>
      <c r="H276" s="226"/>
      <c r="I276" s="161"/>
      <c r="J276" s="111"/>
      <c r="K276" s="319"/>
      <c r="L276" s="319"/>
      <c r="M276" s="324"/>
      <c r="N276" s="310"/>
      <c r="O276" s="621"/>
      <c r="P276" s="325"/>
      <c r="Q276" s="221"/>
      <c r="R276" s="224"/>
    </row>
    <row r="277" spans="1:18" s="163" customFormat="1" hidden="1" x14ac:dyDescent="0.3">
      <c r="A277" s="161"/>
      <c r="B277" s="321"/>
      <c r="C277" s="226"/>
      <c r="D277" s="226"/>
      <c r="E277" s="92"/>
      <c r="F277" s="92"/>
      <c r="G277" s="226"/>
      <c r="H277" s="226"/>
      <c r="I277" s="161"/>
      <c r="J277" s="111"/>
      <c r="K277" s="319"/>
      <c r="L277" s="319"/>
      <c r="M277" s="324"/>
      <c r="N277" s="310"/>
      <c r="O277" s="621"/>
      <c r="P277" s="325"/>
      <c r="Q277" s="221"/>
      <c r="R277" s="224"/>
    </row>
    <row r="278" spans="1:18" s="163" customFormat="1" hidden="1" x14ac:dyDescent="0.3">
      <c r="A278" s="161"/>
      <c r="B278" s="321"/>
      <c r="C278" s="80" t="s">
        <v>322</v>
      </c>
      <c r="D278" s="226"/>
      <c r="E278" s="92"/>
      <c r="F278" s="92"/>
      <c r="G278" s="226"/>
      <c r="H278" s="226"/>
      <c r="I278" s="161" t="s">
        <v>330</v>
      </c>
      <c r="J278" s="111"/>
      <c r="K278" s="319"/>
      <c r="L278" s="319"/>
      <c r="M278" s="324"/>
      <c r="N278" s="310"/>
      <c r="O278" s="621"/>
      <c r="P278" s="325"/>
      <c r="Q278" s="221"/>
      <c r="R278" s="224"/>
    </row>
    <row r="279" spans="1:18" s="163" customFormat="1" hidden="1" x14ac:dyDescent="0.3">
      <c r="A279" s="161"/>
      <c r="B279" s="321"/>
      <c r="C279" s="226"/>
      <c r="D279" s="226"/>
      <c r="E279" s="92"/>
      <c r="F279" s="92"/>
      <c r="G279" s="226"/>
      <c r="H279" s="226"/>
      <c r="I279" s="161"/>
      <c r="J279" s="111"/>
      <c r="K279" s="319"/>
      <c r="L279" s="319"/>
      <c r="M279" s="324"/>
      <c r="N279" s="310"/>
      <c r="O279" s="621"/>
      <c r="P279" s="325"/>
      <c r="Q279" s="221"/>
      <c r="R279" s="224"/>
    </row>
    <row r="280" spans="1:18" s="163" customFormat="1" hidden="1" x14ac:dyDescent="0.3">
      <c r="A280" s="161"/>
      <c r="B280" s="321"/>
      <c r="C280" s="226"/>
      <c r="D280" s="226"/>
      <c r="E280" s="92"/>
      <c r="F280" s="92"/>
      <c r="G280" s="226"/>
      <c r="H280" s="226"/>
      <c r="I280" s="161"/>
      <c r="J280" s="111"/>
      <c r="K280" s="319"/>
      <c r="L280" s="319"/>
      <c r="M280" s="324"/>
      <c r="N280" s="310"/>
      <c r="O280" s="621"/>
      <c r="P280" s="325"/>
      <c r="Q280" s="221"/>
      <c r="R280" s="224"/>
    </row>
    <row r="281" spans="1:18" s="163" customFormat="1" ht="30" hidden="1" customHeight="1" x14ac:dyDescent="0.3">
      <c r="A281" s="161"/>
      <c r="B281" s="321"/>
      <c r="C281" s="226" t="s">
        <v>332</v>
      </c>
      <c r="D281" s="376"/>
      <c r="E281" s="73"/>
      <c r="F281" s="73"/>
      <c r="G281" s="376"/>
      <c r="H281" s="376"/>
      <c r="I281" s="334" t="s">
        <v>333</v>
      </c>
      <c r="J281" s="111"/>
      <c r="K281" s="319"/>
      <c r="L281" s="319"/>
      <c r="M281" s="324"/>
      <c r="N281" s="310"/>
      <c r="O281" s="621"/>
      <c r="P281" s="325"/>
      <c r="Q281" s="221"/>
      <c r="R281" s="224"/>
    </row>
    <row r="282" spans="1:18" s="163" customFormat="1" hidden="1" x14ac:dyDescent="0.3">
      <c r="A282" s="161"/>
      <c r="B282" s="321"/>
      <c r="C282" s="226" t="s">
        <v>323</v>
      </c>
      <c r="D282" s="226"/>
      <c r="E282" s="92"/>
      <c r="F282" s="92"/>
      <c r="G282" s="226"/>
      <c r="H282" s="226"/>
      <c r="I282" s="334" t="s">
        <v>331</v>
      </c>
      <c r="J282" s="111"/>
      <c r="K282" s="319"/>
      <c r="L282" s="319"/>
      <c r="M282" s="324"/>
      <c r="N282" s="310"/>
      <c r="O282" s="621"/>
      <c r="P282" s="325"/>
      <c r="Q282" s="221"/>
      <c r="R282" s="224"/>
    </row>
    <row r="283" spans="1:18" s="163" customFormat="1" x14ac:dyDescent="0.3">
      <c r="A283" s="161"/>
      <c r="B283" s="318" t="s">
        <v>139</v>
      </c>
      <c r="C283" s="240"/>
      <c r="D283" s="240"/>
      <c r="E283" s="319"/>
      <c r="F283" s="319"/>
      <c r="G283" s="319"/>
      <c r="H283" s="240"/>
      <c r="I283" s="240"/>
      <c r="J283" s="111"/>
      <c r="K283" s="319"/>
      <c r="L283" s="319"/>
      <c r="M283" s="319"/>
      <c r="N283" s="310"/>
      <c r="O283" s="621"/>
      <c r="P283" s="325"/>
      <c r="Q283" s="221"/>
      <c r="R283" s="224"/>
    </row>
    <row r="284" spans="1:18" x14ac:dyDescent="0.3">
      <c r="A284" s="161"/>
      <c r="B284" s="321" t="s">
        <v>258</v>
      </c>
      <c r="E284" s="319"/>
      <c r="F284" s="319"/>
      <c r="G284" s="319"/>
      <c r="J284" s="323"/>
      <c r="K284" s="319"/>
      <c r="L284" s="319"/>
      <c r="M284" s="319"/>
    </row>
    <row r="285" spans="1:18" ht="13.2" hidden="1" customHeight="1" x14ac:dyDescent="0.3">
      <c r="B285" s="321"/>
      <c r="E285" s="319"/>
      <c r="F285" s="319"/>
      <c r="G285" s="319"/>
      <c r="J285" s="323"/>
      <c r="K285" s="319"/>
      <c r="L285" s="319"/>
      <c r="M285" s="319"/>
    </row>
    <row r="286" spans="1:18" ht="17.399999999999999" customHeight="1" x14ac:dyDescent="0.3">
      <c r="A286" s="161"/>
      <c r="B286" s="66"/>
      <c r="C286" s="66" t="s">
        <v>108</v>
      </c>
      <c r="D286" s="66" t="s">
        <v>158</v>
      </c>
      <c r="E286" s="654" t="s">
        <v>1075</v>
      </c>
      <c r="F286" s="654" t="s">
        <v>1076</v>
      </c>
      <c r="G286" s="654" t="s">
        <v>161</v>
      </c>
      <c r="H286" s="65"/>
      <c r="I286" s="66" t="s">
        <v>109</v>
      </c>
      <c r="J286" s="66" t="s">
        <v>158</v>
      </c>
      <c r="K286" s="654" t="s">
        <v>1075</v>
      </c>
      <c r="L286" s="654" t="s">
        <v>1076</v>
      </c>
      <c r="M286" s="654" t="s">
        <v>161</v>
      </c>
    </row>
    <row r="287" spans="1:18" ht="26.4" x14ac:dyDescent="0.3">
      <c r="B287" s="73">
        <v>1</v>
      </c>
      <c r="C287" s="139" t="s">
        <v>60</v>
      </c>
      <c r="D287" s="526" t="s">
        <v>408</v>
      </c>
      <c r="E287" s="107"/>
      <c r="F287" s="107"/>
      <c r="G287" s="109"/>
      <c r="H287" s="73">
        <v>1</v>
      </c>
      <c r="I287" s="139" t="s">
        <v>320</v>
      </c>
      <c r="J287" s="526" t="s">
        <v>356</v>
      </c>
      <c r="K287" s="107"/>
      <c r="L287" s="107"/>
      <c r="M287" s="109"/>
      <c r="O287" s="579" t="s">
        <v>1033</v>
      </c>
      <c r="P287" s="580" t="s">
        <v>209</v>
      </c>
    </row>
    <row r="288" spans="1:18" x14ac:dyDescent="0.3">
      <c r="B288" s="73">
        <v>2</v>
      </c>
      <c r="C288" s="639" t="s">
        <v>415</v>
      </c>
      <c r="D288" s="536" t="s">
        <v>416</v>
      </c>
      <c r="E288" s="107"/>
      <c r="F288" s="107"/>
      <c r="G288" s="109"/>
      <c r="H288" s="73">
        <v>2</v>
      </c>
      <c r="I288" s="241"/>
      <c r="J288" s="578"/>
      <c r="K288" s="112"/>
      <c r="L288" s="112"/>
      <c r="M288" s="109"/>
    </row>
    <row r="289" spans="1:18" ht="26.4" x14ac:dyDescent="0.3">
      <c r="B289" s="73">
        <v>3</v>
      </c>
      <c r="C289" s="139" t="s">
        <v>61</v>
      </c>
      <c r="D289" s="526" t="s">
        <v>409</v>
      </c>
      <c r="E289" s="107"/>
      <c r="F289" s="107"/>
      <c r="G289" s="109"/>
      <c r="H289" s="73">
        <v>3</v>
      </c>
      <c r="I289" s="90"/>
      <c r="J289" s="107"/>
      <c r="K289" s="227"/>
      <c r="L289" s="227"/>
      <c r="M289" s="109"/>
    </row>
    <row r="290" spans="1:18" ht="28.2" hidden="1" customHeight="1" x14ac:dyDescent="0.3">
      <c r="B290" s="73">
        <v>4</v>
      </c>
      <c r="C290" s="90"/>
      <c r="D290" s="107"/>
      <c r="E290" s="227"/>
      <c r="F290" s="227"/>
      <c r="G290" s="107"/>
      <c r="H290" s="73">
        <v>4</v>
      </c>
      <c r="I290" s="90"/>
      <c r="J290" s="107"/>
      <c r="K290" s="107"/>
      <c r="L290" s="107"/>
      <c r="M290" s="107"/>
    </row>
    <row r="291" spans="1:18" s="163" customFormat="1" ht="5.7" customHeight="1" x14ac:dyDescent="0.3">
      <c r="A291" s="240"/>
      <c r="B291" s="73"/>
      <c r="C291" s="78"/>
      <c r="D291" s="92"/>
      <c r="E291" s="285"/>
      <c r="F291" s="285"/>
      <c r="G291" s="92"/>
      <c r="H291" s="73"/>
      <c r="I291" s="161"/>
      <c r="J291" s="161"/>
      <c r="K291" s="92"/>
      <c r="L291" s="92"/>
      <c r="M291" s="92"/>
      <c r="N291" s="310"/>
      <c r="O291" s="621"/>
      <c r="P291" s="325"/>
      <c r="Q291" s="221"/>
      <c r="R291" s="224"/>
    </row>
    <row r="292" spans="1:18" s="163" customFormat="1" ht="24.6" customHeight="1" x14ac:dyDescent="0.3">
      <c r="A292" s="839" t="s">
        <v>110</v>
      </c>
      <c r="B292" s="839"/>
      <c r="C292" s="839"/>
      <c r="D292" s="839"/>
      <c r="E292" s="115"/>
      <c r="F292" s="115"/>
      <c r="G292" s="115"/>
      <c r="H292" s="75">
        <v>4</v>
      </c>
      <c r="I292" s="240"/>
      <c r="J292" s="310"/>
      <c r="K292" s="115"/>
      <c r="L292" s="115"/>
      <c r="M292" s="161"/>
      <c r="N292" s="310"/>
      <c r="O292" s="621"/>
      <c r="P292" s="325"/>
      <c r="Q292" s="221"/>
      <c r="R292" s="224"/>
    </row>
    <row r="293" spans="1:18" s="163" customFormat="1" ht="25.2" hidden="1" customHeight="1" x14ac:dyDescent="0.3">
      <c r="A293" s="226"/>
      <c r="B293" s="226"/>
      <c r="C293" s="226"/>
      <c r="D293" s="226"/>
      <c r="E293" s="92"/>
      <c r="F293" s="92"/>
      <c r="G293" s="226"/>
      <c r="H293" s="226"/>
      <c r="I293" s="161"/>
      <c r="J293" s="111"/>
      <c r="K293" s="319"/>
      <c r="L293" s="319"/>
      <c r="M293" s="324"/>
      <c r="N293" s="310"/>
      <c r="O293" s="621"/>
      <c r="P293" s="325"/>
      <c r="Q293" s="221"/>
      <c r="R293" s="224"/>
    </row>
    <row r="294" spans="1:18" s="163" customFormat="1" hidden="1" x14ac:dyDescent="0.3">
      <c r="A294" s="161"/>
      <c r="B294" s="321"/>
      <c r="C294" s="226"/>
      <c r="D294" s="226"/>
      <c r="E294" s="92"/>
      <c r="F294" s="92"/>
      <c r="G294" s="226"/>
      <c r="H294" s="226"/>
      <c r="I294" s="161"/>
      <c r="J294" s="111"/>
      <c r="K294" s="319"/>
      <c r="L294" s="319"/>
      <c r="M294" s="324"/>
      <c r="N294" s="310"/>
      <c r="O294" s="621"/>
      <c r="P294" s="325"/>
      <c r="Q294" s="221"/>
      <c r="R294" s="224"/>
    </row>
    <row r="295" spans="1:18" s="163" customFormat="1" hidden="1" x14ac:dyDescent="0.3">
      <c r="A295" s="161"/>
      <c r="B295" s="321"/>
      <c r="C295" s="226"/>
      <c r="D295" s="226"/>
      <c r="E295" s="92"/>
      <c r="F295" s="92"/>
      <c r="G295" s="226"/>
      <c r="H295" s="226"/>
      <c r="I295" s="161"/>
      <c r="J295" s="111"/>
      <c r="K295" s="319"/>
      <c r="L295" s="319"/>
      <c r="M295" s="324"/>
      <c r="N295" s="310"/>
      <c r="O295" s="621"/>
      <c r="P295" s="325"/>
      <c r="Q295" s="221"/>
      <c r="R295" s="224"/>
    </row>
    <row r="296" spans="1:18" s="163" customFormat="1" hidden="1" x14ac:dyDescent="0.3">
      <c r="A296" s="161"/>
      <c r="B296" s="321"/>
      <c r="C296" s="226"/>
      <c r="D296" s="226"/>
      <c r="E296" s="92"/>
      <c r="F296" s="92"/>
      <c r="G296" s="226"/>
      <c r="H296" s="226"/>
      <c r="I296" s="161"/>
      <c r="J296" s="111"/>
      <c r="K296" s="319"/>
      <c r="L296" s="319"/>
      <c r="M296" s="324"/>
      <c r="N296" s="310"/>
      <c r="O296" s="621"/>
      <c r="P296" s="325"/>
      <c r="Q296" s="221"/>
      <c r="R296" s="224"/>
    </row>
    <row r="297" spans="1:18" s="163" customFormat="1" hidden="1" x14ac:dyDescent="0.3">
      <c r="A297" s="161"/>
      <c r="B297" s="321"/>
      <c r="C297" s="80" t="s">
        <v>322</v>
      </c>
      <c r="D297" s="226"/>
      <c r="E297" s="92"/>
      <c r="F297" s="92"/>
      <c r="G297" s="226"/>
      <c r="H297" s="226"/>
      <c r="I297" s="161" t="s">
        <v>330</v>
      </c>
      <c r="J297" s="111"/>
      <c r="K297" s="319"/>
      <c r="L297" s="319"/>
      <c r="M297" s="324"/>
      <c r="N297" s="310"/>
      <c r="O297" s="621"/>
      <c r="P297" s="325"/>
      <c r="Q297" s="221"/>
      <c r="R297" s="224"/>
    </row>
    <row r="298" spans="1:18" s="163" customFormat="1" hidden="1" x14ac:dyDescent="0.3">
      <c r="A298" s="161"/>
      <c r="B298" s="321"/>
      <c r="C298" s="226"/>
      <c r="D298" s="226"/>
      <c r="E298" s="92"/>
      <c r="F298" s="92"/>
      <c r="G298" s="226"/>
      <c r="H298" s="226"/>
      <c r="I298" s="161"/>
      <c r="J298" s="111"/>
      <c r="K298" s="319"/>
      <c r="L298" s="319"/>
      <c r="M298" s="324"/>
      <c r="N298" s="310"/>
      <c r="O298" s="621"/>
      <c r="P298" s="325"/>
      <c r="Q298" s="221"/>
      <c r="R298" s="224"/>
    </row>
    <row r="299" spans="1:18" s="163" customFormat="1" hidden="1" x14ac:dyDescent="0.3">
      <c r="A299" s="161"/>
      <c r="B299" s="321"/>
      <c r="C299" s="226"/>
      <c r="D299" s="226"/>
      <c r="E299" s="92"/>
      <c r="F299" s="92"/>
      <c r="G299" s="226"/>
      <c r="H299" s="226"/>
      <c r="I299" s="161"/>
      <c r="J299" s="111"/>
      <c r="K299" s="319"/>
      <c r="L299" s="319"/>
      <c r="M299" s="324"/>
      <c r="N299" s="310"/>
      <c r="O299" s="621"/>
      <c r="P299" s="325"/>
      <c r="Q299" s="221"/>
      <c r="R299" s="224"/>
    </row>
    <row r="300" spans="1:18" s="163" customFormat="1" ht="30" hidden="1" customHeight="1" x14ac:dyDescent="0.3">
      <c r="A300" s="161"/>
      <c r="B300" s="321"/>
      <c r="C300" s="226" t="s">
        <v>332</v>
      </c>
      <c r="D300" s="376"/>
      <c r="E300" s="73"/>
      <c r="F300" s="73"/>
      <c r="G300" s="376"/>
      <c r="H300" s="376"/>
      <c r="I300" s="334" t="s">
        <v>333</v>
      </c>
      <c r="J300" s="111"/>
      <c r="K300" s="319"/>
      <c r="L300" s="319"/>
      <c r="M300" s="324"/>
      <c r="N300" s="310"/>
      <c r="O300" s="621"/>
      <c r="P300" s="325"/>
      <c r="Q300" s="221"/>
      <c r="R300" s="224"/>
    </row>
    <row r="301" spans="1:18" s="163" customFormat="1" hidden="1" x14ac:dyDescent="0.3">
      <c r="A301" s="161"/>
      <c r="B301" s="321"/>
      <c r="C301" s="226" t="s">
        <v>323</v>
      </c>
      <c r="D301" s="226"/>
      <c r="E301" s="92"/>
      <c r="F301" s="92"/>
      <c r="G301" s="226"/>
      <c r="H301" s="226"/>
      <c r="I301" s="334" t="s">
        <v>331</v>
      </c>
      <c r="J301" s="111"/>
      <c r="K301" s="319"/>
      <c r="L301" s="319"/>
      <c r="M301" s="324"/>
      <c r="N301" s="310"/>
      <c r="O301" s="621"/>
      <c r="P301" s="325"/>
      <c r="Q301" s="221"/>
      <c r="R301" s="224"/>
    </row>
    <row r="302" spans="1:18" s="163" customFormat="1" x14ac:dyDescent="0.3">
      <c r="A302" s="161"/>
      <c r="B302" s="321"/>
      <c r="C302" s="289"/>
      <c r="D302" s="289"/>
      <c r="E302" s="290"/>
      <c r="F302" s="290"/>
      <c r="G302" s="289"/>
      <c r="H302" s="289"/>
      <c r="I302" s="289"/>
      <c r="J302" s="310"/>
      <c r="K302" s="423"/>
      <c r="L302" s="423"/>
      <c r="M302" s="161"/>
      <c r="N302" s="310"/>
      <c r="O302" s="621"/>
      <c r="P302" s="325"/>
      <c r="Q302" s="221"/>
      <c r="R302" s="224"/>
    </row>
    <row r="303" spans="1:18" s="163" customFormat="1" ht="22.8" x14ac:dyDescent="0.3">
      <c r="A303" s="840" t="s">
        <v>140</v>
      </c>
      <c r="B303" s="840"/>
      <c r="C303" s="840"/>
      <c r="D303" s="840"/>
      <c r="E303" s="240"/>
      <c r="F303" s="240"/>
      <c r="G303" s="161"/>
      <c r="H303" s="377">
        <f>H292+H272+H251+H231+H207+H181+H26+H155+H131+H84+H105+H49+H14</f>
        <v>101</v>
      </c>
      <c r="I303" s="378"/>
      <c r="J303" s="378"/>
      <c r="K303" s="240"/>
      <c r="L303" s="240"/>
      <c r="M303" s="161"/>
      <c r="N303" s="418"/>
      <c r="O303" s="636"/>
      <c r="P303" s="325"/>
      <c r="Q303" s="221"/>
      <c r="R303" s="224"/>
    </row>
    <row r="304" spans="1:18" s="163" customFormat="1" ht="21" x14ac:dyDescent="0.3">
      <c r="A304" s="310"/>
      <c r="B304" s="92"/>
      <c r="C304" s="291"/>
      <c r="D304" s="78"/>
      <c r="E304" s="115"/>
      <c r="F304" s="115"/>
      <c r="G304" s="115"/>
      <c r="H304" s="292"/>
      <c r="I304" s="379"/>
      <c r="J304" s="310"/>
      <c r="K304" s="115"/>
      <c r="L304" s="115"/>
      <c r="M304" s="161"/>
      <c r="N304" s="310"/>
      <c r="O304" s="621"/>
      <c r="P304" s="325"/>
      <c r="Q304" s="221"/>
      <c r="R304" s="224"/>
    </row>
    <row r="305" spans="1:12" ht="21" x14ac:dyDescent="0.3">
      <c r="A305" s="161"/>
      <c r="B305" s="92"/>
      <c r="C305" s="294"/>
      <c r="D305" s="78"/>
      <c r="E305" s="115"/>
      <c r="F305" s="115"/>
      <c r="G305" s="115"/>
      <c r="H305" s="295"/>
      <c r="I305" s="378"/>
      <c r="K305" s="115"/>
      <c r="L305" s="115"/>
    </row>
    <row r="306" spans="1:12" x14ac:dyDescent="0.3">
      <c r="B306" s="92"/>
      <c r="C306" s="78"/>
      <c r="D306" s="78"/>
      <c r="E306" s="115"/>
      <c r="F306" s="115"/>
      <c r="G306" s="115"/>
      <c r="H306" s="226"/>
      <c r="I306" s="240" t="s">
        <v>141</v>
      </c>
      <c r="K306" s="115"/>
      <c r="L306" s="115"/>
    </row>
    <row r="307" spans="1:12" x14ac:dyDescent="0.3">
      <c r="B307" s="92"/>
      <c r="C307" s="78"/>
      <c r="D307" s="80"/>
      <c r="E307" s="115"/>
      <c r="F307" s="115"/>
      <c r="G307" s="74"/>
      <c r="H307" s="226"/>
      <c r="I307" s="78"/>
      <c r="K307" s="115"/>
      <c r="L307" s="115"/>
    </row>
    <row r="308" spans="1:12" x14ac:dyDescent="0.3">
      <c r="B308" s="92"/>
      <c r="C308" s="78"/>
      <c r="D308" s="80"/>
      <c r="E308" s="115"/>
      <c r="F308" s="115"/>
      <c r="G308" s="74"/>
      <c r="H308" s="226"/>
      <c r="I308" s="78"/>
      <c r="K308" s="115"/>
      <c r="L308" s="115"/>
    </row>
    <row r="309" spans="1:12" x14ac:dyDescent="0.3">
      <c r="B309" s="92"/>
      <c r="C309" s="78"/>
      <c r="D309" s="78"/>
      <c r="E309" s="115"/>
      <c r="F309" s="115"/>
      <c r="G309" s="115"/>
      <c r="H309" s="226"/>
      <c r="I309" s="78"/>
      <c r="K309" s="115"/>
      <c r="L309" s="115"/>
    </row>
    <row r="310" spans="1:12" x14ac:dyDescent="0.3">
      <c r="B310" s="92"/>
      <c r="C310" s="78"/>
      <c r="D310" s="78"/>
      <c r="E310" s="115"/>
      <c r="F310" s="115"/>
      <c r="G310" s="115"/>
      <c r="H310" s="73"/>
      <c r="I310" s="161"/>
      <c r="K310" s="115"/>
      <c r="L310" s="115"/>
    </row>
    <row r="315" spans="1:12" x14ac:dyDescent="0.3">
      <c r="B315" s="314"/>
      <c r="C315" s="314"/>
      <c r="D315" s="314"/>
      <c r="E315" s="245"/>
      <c r="F315" s="245"/>
      <c r="G315" s="245"/>
      <c r="H315" s="314"/>
      <c r="I315" s="314"/>
    </row>
    <row r="316" spans="1:12" x14ac:dyDescent="0.3">
      <c r="B316" s="314"/>
      <c r="C316" s="314"/>
      <c r="D316" s="314"/>
      <c r="E316" s="245"/>
      <c r="F316" s="245"/>
      <c r="G316" s="245"/>
      <c r="H316" s="314"/>
      <c r="I316" s="314"/>
    </row>
    <row r="317" spans="1:12" x14ac:dyDescent="0.3">
      <c r="B317" s="314"/>
      <c r="C317" s="314"/>
      <c r="D317" s="314"/>
      <c r="E317" s="245"/>
      <c r="F317" s="245"/>
      <c r="G317" s="245"/>
      <c r="H317" s="314"/>
      <c r="I317" s="314"/>
    </row>
    <row r="318" spans="1:12" x14ac:dyDescent="0.3">
      <c r="B318" s="314"/>
      <c r="C318" s="314"/>
      <c r="D318" s="314"/>
      <c r="E318" s="245"/>
      <c r="F318" s="245"/>
      <c r="G318" s="245"/>
      <c r="H318" s="314"/>
      <c r="I318" s="314"/>
    </row>
    <row r="319" spans="1:12" x14ac:dyDescent="0.3">
      <c r="B319" s="314"/>
      <c r="C319" s="314"/>
      <c r="D319" s="314"/>
      <c r="E319" s="245"/>
      <c r="F319" s="245"/>
      <c r="G319" s="245"/>
      <c r="H319" s="314"/>
      <c r="I319" s="314"/>
    </row>
    <row r="320" spans="1:12" x14ac:dyDescent="0.3">
      <c r="B320" s="314"/>
      <c r="C320" s="314"/>
      <c r="D320" s="314"/>
      <c r="E320" s="245"/>
      <c r="F320" s="245"/>
      <c r="G320" s="245"/>
      <c r="H320" s="314"/>
      <c r="I320" s="314"/>
    </row>
    <row r="321" spans="1:18" s="163" customFormat="1" x14ac:dyDescent="0.3">
      <c r="A321" s="240"/>
      <c r="B321" s="314"/>
      <c r="C321" s="314"/>
      <c r="D321" s="314"/>
      <c r="E321" s="245"/>
      <c r="F321" s="245"/>
      <c r="G321" s="245"/>
      <c r="H321" s="314"/>
      <c r="I321" s="314"/>
      <c r="J321" s="310"/>
      <c r="K321" s="246"/>
      <c r="L321" s="246"/>
      <c r="M321" s="161"/>
      <c r="N321" s="310"/>
      <c r="O321" s="621"/>
      <c r="P321" s="325"/>
      <c r="Q321" s="221"/>
      <c r="R321" s="224"/>
    </row>
    <row r="322" spans="1:18" s="163" customFormat="1" x14ac:dyDescent="0.3">
      <c r="A322" s="161"/>
      <c r="B322" s="314"/>
      <c r="C322" s="314"/>
      <c r="D322" s="314"/>
      <c r="E322" s="245"/>
      <c r="F322" s="245"/>
      <c r="G322" s="245"/>
      <c r="H322" s="314"/>
      <c r="I322" s="314"/>
      <c r="J322" s="310"/>
      <c r="K322" s="246"/>
      <c r="L322" s="246"/>
      <c r="M322" s="161"/>
      <c r="N322" s="310"/>
      <c r="O322" s="621"/>
      <c r="P322" s="325"/>
      <c r="Q322" s="221"/>
      <c r="R322" s="224"/>
    </row>
    <row r="323" spans="1:18" s="163" customFormat="1" x14ac:dyDescent="0.3">
      <c r="A323" s="161"/>
      <c r="B323" s="314"/>
      <c r="C323" s="314"/>
      <c r="D323" s="314"/>
      <c r="E323" s="245"/>
      <c r="F323" s="245"/>
      <c r="G323" s="245"/>
      <c r="H323" s="314"/>
      <c r="I323" s="314"/>
      <c r="J323" s="310"/>
      <c r="K323" s="246"/>
      <c r="L323" s="246"/>
      <c r="M323" s="161"/>
      <c r="N323" s="310"/>
      <c r="O323" s="621"/>
      <c r="P323" s="325"/>
      <c r="Q323" s="221"/>
      <c r="R323" s="224"/>
    </row>
    <row r="324" spans="1:18" x14ac:dyDescent="0.3">
      <c r="A324" s="161"/>
      <c r="B324" s="314"/>
      <c r="C324" s="314"/>
      <c r="D324" s="314"/>
      <c r="E324" s="245"/>
      <c r="F324" s="245"/>
      <c r="G324" s="245"/>
      <c r="H324" s="314"/>
      <c r="I324" s="314"/>
    </row>
    <row r="325" spans="1:18" s="163" customFormat="1" x14ac:dyDescent="0.3">
      <c r="A325" s="240"/>
      <c r="B325" s="314"/>
      <c r="C325" s="314"/>
      <c r="D325" s="314"/>
      <c r="E325" s="245"/>
      <c r="F325" s="245"/>
      <c r="G325" s="245"/>
      <c r="H325" s="314"/>
      <c r="I325" s="314"/>
      <c r="J325" s="310"/>
      <c r="K325" s="246"/>
      <c r="L325" s="246"/>
      <c r="M325" s="161"/>
      <c r="N325" s="310"/>
      <c r="O325" s="621"/>
      <c r="P325" s="325"/>
      <c r="Q325" s="221"/>
      <c r="R325" s="224"/>
    </row>
    <row r="326" spans="1:18" s="163" customFormat="1" x14ac:dyDescent="0.3">
      <c r="A326" s="161"/>
      <c r="B326" s="314"/>
      <c r="C326" s="314"/>
      <c r="D326" s="314"/>
      <c r="E326" s="245"/>
      <c r="F326" s="245"/>
      <c r="G326" s="245"/>
      <c r="H326" s="314"/>
      <c r="I326" s="314"/>
      <c r="J326" s="310"/>
      <c r="K326" s="246"/>
      <c r="L326" s="246"/>
      <c r="M326" s="161"/>
      <c r="N326" s="310"/>
      <c r="O326" s="621"/>
      <c r="P326" s="325"/>
      <c r="Q326" s="221"/>
      <c r="R326" s="224"/>
    </row>
    <row r="327" spans="1:18" s="163" customFormat="1" x14ac:dyDescent="0.3">
      <c r="A327" s="161"/>
      <c r="B327" s="314"/>
      <c r="C327" s="314"/>
      <c r="D327" s="314"/>
      <c r="E327" s="245"/>
      <c r="F327" s="245"/>
      <c r="G327" s="245"/>
      <c r="H327" s="314"/>
      <c r="I327" s="314"/>
      <c r="J327" s="310"/>
      <c r="K327" s="246"/>
      <c r="L327" s="246"/>
      <c r="M327" s="161"/>
      <c r="N327" s="310"/>
      <c r="O327" s="621"/>
      <c r="P327" s="325"/>
      <c r="Q327" s="221"/>
      <c r="R327" s="224"/>
    </row>
    <row r="328" spans="1:18" s="163" customFormat="1" x14ac:dyDescent="0.3">
      <c r="A328" s="161"/>
      <c r="B328" s="314"/>
      <c r="C328" s="314"/>
      <c r="D328" s="314"/>
      <c r="E328" s="245"/>
      <c r="F328" s="245"/>
      <c r="G328" s="245"/>
      <c r="H328" s="314"/>
      <c r="I328" s="314"/>
      <c r="J328" s="310"/>
      <c r="K328" s="246"/>
      <c r="L328" s="246"/>
      <c r="M328" s="161"/>
      <c r="N328" s="310"/>
      <c r="O328" s="621"/>
      <c r="P328" s="325"/>
      <c r="Q328" s="221"/>
      <c r="R328" s="224"/>
    </row>
    <row r="329" spans="1:18" s="163" customFormat="1" x14ac:dyDescent="0.3">
      <c r="A329" s="161"/>
      <c r="B329" s="314"/>
      <c r="C329" s="314"/>
      <c r="D329" s="314"/>
      <c r="E329" s="245"/>
      <c r="F329" s="245"/>
      <c r="G329" s="245"/>
      <c r="H329" s="314"/>
      <c r="I329" s="314"/>
      <c r="J329" s="310"/>
      <c r="K329" s="246"/>
      <c r="L329" s="246"/>
      <c r="M329" s="161"/>
      <c r="N329" s="310"/>
      <c r="O329" s="621"/>
      <c r="P329" s="325"/>
      <c r="Q329" s="221"/>
      <c r="R329" s="224"/>
    </row>
    <row r="330" spans="1:18" s="163" customFormat="1" x14ac:dyDescent="0.3">
      <c r="A330" s="161"/>
      <c r="B330" s="314"/>
      <c r="C330" s="314"/>
      <c r="D330" s="314"/>
      <c r="E330" s="245"/>
      <c r="F330" s="245"/>
      <c r="G330" s="245"/>
      <c r="H330" s="314"/>
      <c r="I330" s="314"/>
      <c r="J330" s="310"/>
      <c r="K330" s="246"/>
      <c r="L330" s="246"/>
      <c r="M330" s="161"/>
      <c r="N330" s="310"/>
      <c r="O330" s="621"/>
      <c r="P330" s="325"/>
      <c r="Q330" s="221"/>
      <c r="R330" s="224"/>
    </row>
    <row r="331" spans="1:18" s="163" customFormat="1" x14ac:dyDescent="0.3">
      <c r="A331" s="161"/>
      <c r="B331" s="314"/>
      <c r="C331" s="314"/>
      <c r="D331" s="314"/>
      <c r="E331" s="245"/>
      <c r="F331" s="245"/>
      <c r="G331" s="245"/>
      <c r="H331" s="314"/>
      <c r="I331" s="314"/>
      <c r="J331" s="310"/>
      <c r="K331" s="246"/>
      <c r="L331" s="246"/>
      <c r="M331" s="161"/>
      <c r="N331" s="310"/>
      <c r="O331" s="621"/>
      <c r="P331" s="325"/>
      <c r="Q331" s="221"/>
      <c r="R331" s="224"/>
    </row>
    <row r="332" spans="1:18" s="163" customFormat="1" x14ac:dyDescent="0.3">
      <c r="A332" s="161"/>
      <c r="B332" s="314"/>
      <c r="C332" s="314"/>
      <c r="D332" s="314"/>
      <c r="E332" s="245"/>
      <c r="F332" s="245"/>
      <c r="G332" s="245"/>
      <c r="H332" s="314"/>
      <c r="I332" s="314"/>
      <c r="J332" s="310"/>
      <c r="K332" s="246"/>
      <c r="L332" s="246"/>
      <c r="M332" s="161"/>
      <c r="N332" s="310"/>
      <c r="O332" s="621"/>
      <c r="P332" s="325"/>
      <c r="Q332" s="221"/>
      <c r="R332" s="224"/>
    </row>
    <row r="333" spans="1:18" s="224" customFormat="1" x14ac:dyDescent="0.3">
      <c r="A333" s="161"/>
      <c r="B333" s="314"/>
      <c r="C333" s="314"/>
      <c r="D333" s="314"/>
      <c r="E333" s="245"/>
      <c r="F333" s="245"/>
      <c r="G333" s="245"/>
      <c r="H333" s="314"/>
      <c r="I333" s="314"/>
      <c r="J333" s="310"/>
      <c r="K333" s="246"/>
      <c r="L333" s="246"/>
      <c r="M333" s="325"/>
      <c r="N333" s="621"/>
      <c r="O333" s="621"/>
      <c r="P333" s="325"/>
      <c r="Q333" s="221"/>
    </row>
    <row r="334" spans="1:18" x14ac:dyDescent="0.3">
      <c r="A334" s="325"/>
      <c r="B334" s="314"/>
      <c r="C334" s="314"/>
      <c r="D334" s="314"/>
      <c r="E334" s="245"/>
      <c r="F334" s="245"/>
      <c r="G334" s="245"/>
      <c r="H334" s="314"/>
      <c r="I334" s="314"/>
    </row>
    <row r="335" spans="1:18" x14ac:dyDescent="0.3">
      <c r="B335" s="314"/>
      <c r="C335" s="314"/>
      <c r="D335" s="314"/>
      <c r="E335" s="245"/>
      <c r="F335" s="245"/>
      <c r="G335" s="245"/>
      <c r="H335" s="314"/>
      <c r="I335" s="314"/>
    </row>
    <row r="336" spans="1:18" x14ac:dyDescent="0.3">
      <c r="B336" s="314"/>
      <c r="C336" s="314"/>
      <c r="D336" s="314"/>
      <c r="E336" s="245"/>
      <c r="F336" s="245"/>
      <c r="G336" s="245"/>
      <c r="H336" s="314"/>
      <c r="I336" s="314"/>
    </row>
    <row r="337" spans="2:9" x14ac:dyDescent="0.3">
      <c r="B337" s="314"/>
      <c r="C337" s="314"/>
      <c r="D337" s="314"/>
      <c r="E337" s="245"/>
      <c r="F337" s="245"/>
      <c r="G337" s="245"/>
      <c r="H337" s="314"/>
      <c r="I337" s="314"/>
    </row>
    <row r="338" spans="2:9" x14ac:dyDescent="0.3">
      <c r="B338" s="314"/>
      <c r="C338" s="314"/>
      <c r="D338" s="314"/>
      <c r="E338" s="245"/>
      <c r="F338" s="245"/>
      <c r="G338" s="245"/>
      <c r="H338" s="314"/>
      <c r="I338" s="314"/>
    </row>
    <row r="339" spans="2:9" x14ac:dyDescent="0.3">
      <c r="B339" s="314"/>
      <c r="C339" s="314"/>
      <c r="D339" s="314"/>
      <c r="E339" s="245"/>
      <c r="F339" s="245"/>
      <c r="G339" s="245"/>
      <c r="H339" s="314"/>
      <c r="I339" s="314"/>
    </row>
    <row r="340" spans="2:9" x14ac:dyDescent="0.3">
      <c r="B340" s="314"/>
      <c r="C340" s="314"/>
      <c r="D340" s="314"/>
      <c r="E340" s="245"/>
      <c r="F340" s="245"/>
      <c r="G340" s="245"/>
      <c r="H340" s="314"/>
      <c r="I340" s="314"/>
    </row>
    <row r="341" spans="2:9" x14ac:dyDescent="0.3">
      <c r="B341" s="314"/>
      <c r="C341" s="314"/>
      <c r="D341" s="314"/>
      <c r="E341" s="245"/>
      <c r="F341" s="245"/>
      <c r="G341" s="245"/>
      <c r="H341" s="314"/>
      <c r="I341" s="314"/>
    </row>
    <row r="342" spans="2:9" x14ac:dyDescent="0.3">
      <c r="B342" s="314"/>
      <c r="C342" s="314"/>
      <c r="D342" s="314"/>
      <c r="E342" s="245"/>
      <c r="F342" s="245"/>
      <c r="G342" s="245"/>
      <c r="H342" s="314"/>
      <c r="I342" s="314"/>
    </row>
    <row r="343" spans="2:9" x14ac:dyDescent="0.3">
      <c r="B343" s="314"/>
      <c r="C343" s="314"/>
      <c r="D343" s="314"/>
      <c r="E343" s="245"/>
      <c r="F343" s="245"/>
      <c r="G343" s="245"/>
      <c r="H343" s="314"/>
      <c r="I343" s="314"/>
    </row>
    <row r="344" spans="2:9" x14ac:dyDescent="0.3">
      <c r="B344" s="314"/>
      <c r="C344" s="314"/>
      <c r="D344" s="314"/>
      <c r="E344" s="245"/>
      <c r="F344" s="245"/>
      <c r="G344" s="245"/>
      <c r="H344" s="314"/>
      <c r="I344" s="314"/>
    </row>
    <row r="345" spans="2:9" x14ac:dyDescent="0.3">
      <c r="B345" s="314"/>
      <c r="C345" s="314"/>
      <c r="D345" s="314"/>
      <c r="E345" s="245"/>
      <c r="F345" s="245"/>
      <c r="G345" s="245"/>
      <c r="H345" s="314"/>
      <c r="I345" s="314"/>
    </row>
    <row r="346" spans="2:9" x14ac:dyDescent="0.3">
      <c r="B346" s="314"/>
      <c r="C346" s="314"/>
      <c r="D346" s="314"/>
      <c r="E346" s="245"/>
      <c r="F346" s="245"/>
      <c r="G346" s="245"/>
      <c r="H346" s="314"/>
      <c r="I346" s="314"/>
    </row>
    <row r="347" spans="2:9" x14ac:dyDescent="0.3">
      <c r="B347" s="314"/>
      <c r="C347" s="314"/>
      <c r="D347" s="314"/>
      <c r="E347" s="245"/>
      <c r="F347" s="245"/>
      <c r="G347" s="245"/>
      <c r="H347" s="314"/>
      <c r="I347" s="314"/>
    </row>
    <row r="348" spans="2:9" x14ac:dyDescent="0.3">
      <c r="B348" s="314"/>
      <c r="C348" s="314"/>
      <c r="D348" s="314"/>
      <c r="E348" s="245"/>
      <c r="F348" s="245"/>
      <c r="G348" s="245"/>
      <c r="H348" s="314"/>
      <c r="I348" s="314"/>
    </row>
    <row r="349" spans="2:9" x14ac:dyDescent="0.3">
      <c r="B349" s="314"/>
      <c r="C349" s="314"/>
      <c r="D349" s="314"/>
      <c r="E349" s="245"/>
      <c r="F349" s="245"/>
      <c r="G349" s="245"/>
      <c r="H349" s="314"/>
      <c r="I349" s="314"/>
    </row>
    <row r="350" spans="2:9" x14ac:dyDescent="0.3">
      <c r="B350" s="314"/>
      <c r="C350" s="314"/>
      <c r="D350" s="314"/>
      <c r="E350" s="245"/>
      <c r="F350" s="245"/>
      <c r="G350" s="245"/>
      <c r="H350" s="314"/>
      <c r="I350" s="314"/>
    </row>
    <row r="351" spans="2:9" x14ac:dyDescent="0.3">
      <c r="B351" s="314"/>
      <c r="C351" s="314"/>
      <c r="D351" s="314"/>
      <c r="E351" s="245"/>
      <c r="F351" s="245"/>
      <c r="G351" s="245"/>
      <c r="H351" s="314"/>
      <c r="I351" s="314"/>
    </row>
    <row r="352" spans="2:9" x14ac:dyDescent="0.3">
      <c r="B352" s="314"/>
      <c r="C352" s="314"/>
      <c r="D352" s="314"/>
      <c r="E352" s="245"/>
      <c r="F352" s="245"/>
      <c r="G352" s="245"/>
      <c r="H352" s="314"/>
      <c r="I352" s="314"/>
    </row>
    <row r="353" spans="1:18" s="163" customFormat="1" x14ac:dyDescent="0.3">
      <c r="A353" s="240"/>
      <c r="B353" s="314"/>
      <c r="C353" s="314"/>
      <c r="D353" s="314"/>
      <c r="E353" s="245"/>
      <c r="F353" s="245"/>
      <c r="G353" s="245"/>
      <c r="H353" s="314"/>
      <c r="I353" s="314"/>
      <c r="J353" s="310"/>
      <c r="K353" s="246"/>
      <c r="L353" s="246"/>
      <c r="M353" s="161"/>
      <c r="N353" s="310"/>
      <c r="O353" s="621"/>
      <c r="P353" s="325"/>
      <c r="Q353" s="221"/>
      <c r="R353" s="224"/>
    </row>
    <row r="354" spans="1:18" s="163" customFormat="1" x14ac:dyDescent="0.3">
      <c r="A354" s="161"/>
      <c r="B354" s="314"/>
      <c r="C354" s="314"/>
      <c r="D354" s="314"/>
      <c r="E354" s="245"/>
      <c r="F354" s="245"/>
      <c r="G354" s="245"/>
      <c r="H354" s="314"/>
      <c r="I354" s="314"/>
      <c r="J354" s="310"/>
      <c r="K354" s="246"/>
      <c r="L354" s="246"/>
      <c r="M354" s="161"/>
      <c r="N354" s="310"/>
      <c r="O354" s="621"/>
      <c r="P354" s="325"/>
      <c r="Q354" s="221"/>
      <c r="R354" s="224"/>
    </row>
    <row r="355" spans="1:18" x14ac:dyDescent="0.3">
      <c r="A355" s="161"/>
      <c r="B355" s="314"/>
      <c r="C355" s="314"/>
      <c r="D355" s="314"/>
      <c r="E355" s="245"/>
      <c r="F355" s="245"/>
      <c r="G355" s="245"/>
      <c r="H355" s="314"/>
      <c r="I355" s="314"/>
    </row>
    <row r="356" spans="1:18" x14ac:dyDescent="0.3">
      <c r="B356" s="314"/>
      <c r="C356" s="314"/>
      <c r="D356" s="314"/>
      <c r="E356" s="245"/>
      <c r="F356" s="245"/>
      <c r="G356" s="245"/>
      <c r="H356" s="314"/>
      <c r="I356" s="314"/>
    </row>
    <row r="357" spans="1:18" s="163" customFormat="1" x14ac:dyDescent="0.3">
      <c r="A357" s="240"/>
      <c r="B357" s="314"/>
      <c r="C357" s="314"/>
      <c r="D357" s="314"/>
      <c r="E357" s="245"/>
      <c r="F357" s="245"/>
      <c r="G357" s="245"/>
      <c r="H357" s="314"/>
      <c r="I357" s="314"/>
      <c r="J357" s="310"/>
      <c r="K357" s="246"/>
      <c r="L357" s="246"/>
      <c r="M357" s="161"/>
      <c r="N357" s="310"/>
      <c r="O357" s="621"/>
      <c r="P357" s="325"/>
      <c r="Q357" s="221"/>
      <c r="R357" s="224"/>
    </row>
    <row r="358" spans="1:18" x14ac:dyDescent="0.3">
      <c r="A358" s="161"/>
      <c r="B358" s="314"/>
      <c r="C358" s="314"/>
      <c r="D358" s="314"/>
      <c r="E358" s="245"/>
      <c r="F358" s="245"/>
      <c r="G358" s="245"/>
      <c r="H358" s="314"/>
      <c r="I358" s="314"/>
    </row>
    <row r="359" spans="1:18" x14ac:dyDescent="0.3">
      <c r="B359" s="314"/>
      <c r="C359" s="314"/>
      <c r="D359" s="314"/>
      <c r="E359" s="245"/>
      <c r="F359" s="245"/>
      <c r="G359" s="245"/>
      <c r="H359" s="314"/>
      <c r="I359" s="314"/>
    </row>
    <row r="360" spans="1:18" x14ac:dyDescent="0.3">
      <c r="B360" s="314"/>
      <c r="C360" s="314"/>
      <c r="D360" s="314"/>
      <c r="E360" s="245"/>
      <c r="F360" s="245"/>
      <c r="G360" s="245"/>
      <c r="H360" s="314"/>
      <c r="I360" s="314"/>
    </row>
    <row r="361" spans="1:18" s="163" customFormat="1" x14ac:dyDescent="0.3">
      <c r="A361" s="240"/>
      <c r="B361" s="314"/>
      <c r="C361" s="314"/>
      <c r="D361" s="314"/>
      <c r="E361" s="245"/>
      <c r="F361" s="245"/>
      <c r="G361" s="245"/>
      <c r="H361" s="314"/>
      <c r="I361" s="314"/>
      <c r="J361" s="310"/>
      <c r="K361" s="246"/>
      <c r="L361" s="246"/>
      <c r="M361" s="161"/>
      <c r="N361" s="310"/>
      <c r="O361" s="621"/>
      <c r="P361" s="325"/>
      <c r="Q361" s="221"/>
      <c r="R361" s="224"/>
    </row>
    <row r="362" spans="1:18" x14ac:dyDescent="0.3">
      <c r="A362" s="161"/>
      <c r="B362" s="314"/>
      <c r="C362" s="314"/>
      <c r="D362" s="314"/>
      <c r="E362" s="245"/>
      <c r="F362" s="245"/>
      <c r="G362" s="245"/>
      <c r="H362" s="314"/>
      <c r="I362" s="314"/>
    </row>
    <row r="363" spans="1:18" x14ac:dyDescent="0.3">
      <c r="B363" s="314"/>
      <c r="C363" s="314"/>
      <c r="D363" s="314"/>
      <c r="E363" s="245"/>
      <c r="F363" s="245"/>
      <c r="G363" s="245"/>
      <c r="H363" s="314"/>
      <c r="I363" s="314"/>
    </row>
    <row r="364" spans="1:18" x14ac:dyDescent="0.3">
      <c r="B364" s="314"/>
      <c r="C364" s="314"/>
      <c r="D364" s="314"/>
      <c r="E364" s="245"/>
      <c r="F364" s="245"/>
      <c r="G364" s="245"/>
      <c r="H364" s="314"/>
      <c r="I364" s="314"/>
    </row>
    <row r="365" spans="1:18" s="224" customFormat="1" x14ac:dyDescent="0.3">
      <c r="A365" s="240"/>
      <c r="B365" s="314"/>
      <c r="C365" s="314"/>
      <c r="D365" s="314"/>
      <c r="E365" s="245"/>
      <c r="F365" s="245"/>
      <c r="G365" s="245"/>
      <c r="H365" s="314"/>
      <c r="I365" s="314"/>
      <c r="J365" s="310"/>
      <c r="K365" s="246"/>
      <c r="L365" s="246"/>
      <c r="M365" s="325"/>
      <c r="N365" s="621"/>
      <c r="O365" s="621"/>
      <c r="P365" s="325"/>
      <c r="Q365" s="221"/>
    </row>
    <row r="366" spans="1:18" s="163" customFormat="1" x14ac:dyDescent="0.3">
      <c r="A366" s="325"/>
      <c r="B366" s="314"/>
      <c r="C366" s="314"/>
      <c r="D366" s="314"/>
      <c r="E366" s="245"/>
      <c r="F366" s="245"/>
      <c r="G366" s="245"/>
      <c r="H366" s="314"/>
      <c r="I366" s="314"/>
      <c r="J366" s="310"/>
      <c r="K366" s="246"/>
      <c r="L366" s="246"/>
      <c r="M366" s="161"/>
      <c r="N366" s="310"/>
      <c r="O366" s="621"/>
      <c r="P366" s="325"/>
      <c r="Q366" s="221"/>
      <c r="R366" s="224"/>
    </row>
    <row r="367" spans="1:18" s="163" customFormat="1" x14ac:dyDescent="0.3">
      <c r="A367" s="161"/>
      <c r="B367" s="240"/>
      <c r="C367" s="240"/>
      <c r="D367" s="240"/>
      <c r="E367" s="246"/>
      <c r="F367" s="246"/>
      <c r="G367" s="246"/>
      <c r="H367" s="240"/>
      <c r="I367" s="240"/>
      <c r="J367" s="310"/>
      <c r="K367" s="246"/>
      <c r="L367" s="246"/>
      <c r="M367" s="161"/>
      <c r="N367" s="310"/>
      <c r="O367" s="621"/>
      <c r="P367" s="325"/>
      <c r="Q367" s="221"/>
      <c r="R367" s="224"/>
    </row>
    <row r="368" spans="1:18" x14ac:dyDescent="0.3">
      <c r="A368" s="161"/>
    </row>
    <row r="383" spans="1:18" s="163" customFormat="1" x14ac:dyDescent="0.3">
      <c r="A383" s="240"/>
      <c r="B383" s="240"/>
      <c r="C383" s="240"/>
      <c r="D383" s="240"/>
      <c r="E383" s="246"/>
      <c r="F383" s="246"/>
      <c r="G383" s="246"/>
      <c r="H383" s="240"/>
      <c r="I383" s="240"/>
      <c r="J383" s="310"/>
      <c r="K383" s="246"/>
      <c r="L383" s="246"/>
      <c r="M383" s="161"/>
      <c r="N383" s="310"/>
      <c r="O383" s="621"/>
      <c r="P383" s="325"/>
      <c r="Q383" s="221"/>
      <c r="R383" s="224"/>
    </row>
    <row r="384" spans="1:18" x14ac:dyDescent="0.3">
      <c r="A384" s="161"/>
    </row>
    <row r="387" spans="1:18" s="224" customFormat="1" x14ac:dyDescent="0.3">
      <c r="A387" s="240"/>
      <c r="B387" s="240"/>
      <c r="C387" s="240"/>
      <c r="D387" s="240"/>
      <c r="E387" s="246"/>
      <c r="F387" s="246"/>
      <c r="G387" s="246"/>
      <c r="H387" s="240"/>
      <c r="I387" s="240"/>
      <c r="J387" s="310"/>
      <c r="K387" s="246"/>
      <c r="L387" s="246"/>
      <c r="M387" s="325"/>
      <c r="N387" s="621"/>
      <c r="O387" s="621"/>
      <c r="P387" s="325"/>
      <c r="Q387" s="221"/>
    </row>
    <row r="388" spans="1:18" s="163" customFormat="1" x14ac:dyDescent="0.3">
      <c r="A388" s="325"/>
      <c r="B388" s="240"/>
      <c r="C388" s="240"/>
      <c r="D388" s="240"/>
      <c r="E388" s="246"/>
      <c r="F388" s="246"/>
      <c r="G388" s="246"/>
      <c r="H388" s="240"/>
      <c r="I388" s="240"/>
      <c r="J388" s="310"/>
      <c r="K388" s="246"/>
      <c r="L388" s="246"/>
      <c r="M388" s="161"/>
      <c r="N388" s="310"/>
      <c r="O388" s="621"/>
      <c r="P388" s="325"/>
      <c r="Q388" s="221"/>
      <c r="R388" s="224"/>
    </row>
    <row r="389" spans="1:18" s="163" customFormat="1" x14ac:dyDescent="0.3">
      <c r="A389" s="161"/>
      <c r="B389" s="240"/>
      <c r="C389" s="240"/>
      <c r="D389" s="240"/>
      <c r="E389" s="246"/>
      <c r="F389" s="246"/>
      <c r="G389" s="246"/>
      <c r="H389" s="240"/>
      <c r="I389" s="240"/>
      <c r="J389" s="310"/>
      <c r="K389" s="246"/>
      <c r="L389" s="246"/>
      <c r="M389" s="161"/>
      <c r="N389" s="310"/>
      <c r="O389" s="621"/>
      <c r="P389" s="325"/>
      <c r="Q389" s="221"/>
      <c r="R389" s="224"/>
    </row>
    <row r="390" spans="1:18" x14ac:dyDescent="0.3">
      <c r="A390" s="161"/>
    </row>
    <row r="407" spans="1:18" s="163" customFormat="1" x14ac:dyDescent="0.3">
      <c r="A407" s="240"/>
      <c r="B407" s="240"/>
      <c r="C407" s="240"/>
      <c r="D407" s="240"/>
      <c r="E407" s="246"/>
      <c r="F407" s="246"/>
      <c r="G407" s="246"/>
      <c r="H407" s="240"/>
      <c r="I407" s="240"/>
      <c r="J407" s="310"/>
      <c r="K407" s="246"/>
      <c r="L407" s="246"/>
      <c r="M407" s="161"/>
      <c r="N407" s="310"/>
      <c r="O407" s="621"/>
      <c r="P407" s="325"/>
      <c r="Q407" s="221"/>
      <c r="R407" s="224"/>
    </row>
    <row r="408" spans="1:18" s="163" customFormat="1" x14ac:dyDescent="0.3">
      <c r="A408" s="161"/>
      <c r="B408" s="240"/>
      <c r="C408" s="240"/>
      <c r="D408" s="240"/>
      <c r="E408" s="246"/>
      <c r="F408" s="246"/>
      <c r="G408" s="246"/>
      <c r="H408" s="240"/>
      <c r="I408" s="240"/>
      <c r="J408" s="310"/>
      <c r="K408" s="246"/>
      <c r="L408" s="246"/>
      <c r="M408" s="161"/>
      <c r="N408" s="310"/>
      <c r="O408" s="621"/>
      <c r="P408" s="325"/>
      <c r="Q408" s="221"/>
      <c r="R408" s="224"/>
    </row>
    <row r="409" spans="1:18" x14ac:dyDescent="0.3">
      <c r="A409" s="161"/>
    </row>
    <row r="412" spans="1:18" s="326" customFormat="1" x14ac:dyDescent="0.3">
      <c r="A412" s="240"/>
      <c r="B412" s="240"/>
      <c r="C412" s="240"/>
      <c r="D412" s="240"/>
      <c r="E412" s="246"/>
      <c r="F412" s="246"/>
      <c r="G412" s="246"/>
      <c r="H412" s="240"/>
      <c r="I412" s="240"/>
      <c r="J412" s="310"/>
      <c r="K412" s="246"/>
      <c r="L412" s="246"/>
      <c r="M412" s="321"/>
      <c r="N412" s="310"/>
      <c r="O412" s="621"/>
      <c r="P412" s="631"/>
      <c r="Q412" s="221"/>
      <c r="R412" s="373"/>
    </row>
    <row r="413" spans="1:18" x14ac:dyDescent="0.3">
      <c r="A413" s="321"/>
    </row>
  </sheetData>
  <sortState xmlns:xlrd2="http://schemas.microsoft.com/office/spreadsheetml/2017/richdata2" ref="C222:D227">
    <sortCondition ref="C222:C227"/>
  </sortState>
  <mergeCells count="19">
    <mergeCell ref="A26:D26"/>
    <mergeCell ref="B2:M2"/>
    <mergeCell ref="B3:M3"/>
    <mergeCell ref="B4:M4"/>
    <mergeCell ref="C5:M5"/>
    <mergeCell ref="C14:D14"/>
    <mergeCell ref="A105:D105"/>
    <mergeCell ref="A155:D155"/>
    <mergeCell ref="A131:D131"/>
    <mergeCell ref="B84:D84"/>
    <mergeCell ref="A49:D49"/>
    <mergeCell ref="K222:M222"/>
    <mergeCell ref="A292:D292"/>
    <mergeCell ref="A303:D303"/>
    <mergeCell ref="A181:D181"/>
    <mergeCell ref="A207:D207"/>
    <mergeCell ref="A231:D231"/>
    <mergeCell ref="A251:D251"/>
    <mergeCell ref="A272:D272"/>
  </mergeCells>
  <phoneticPr fontId="75" type="noConversion"/>
  <pageMargins left="0.118110236220472" right="0" top="0.2" bottom="0.15748031496063" header="0.18" footer="0.12"/>
  <pageSetup scale="90" orientation="landscape" horizontalDpi="0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1F14-63E0-4DFA-B6B9-9BC6F98E153E}">
  <dimension ref="A2:P407"/>
  <sheetViews>
    <sheetView topLeftCell="A95" zoomScale="94" zoomScaleNormal="94" workbookViewId="0">
      <selection activeCell="L113" sqref="L112:L113"/>
    </sheetView>
  </sheetViews>
  <sheetFormatPr defaultColWidth="0.44140625" defaultRowHeight="17.399999999999999" x14ac:dyDescent="0.3"/>
  <cols>
    <col min="1" max="2" width="3" style="240" customWidth="1"/>
    <col min="3" max="3" width="39.88671875" style="240" customWidth="1"/>
    <col min="4" max="4" width="15.6640625" style="240" hidden="1" customWidth="1"/>
    <col min="5" max="5" width="10.5546875" style="246" hidden="1" customWidth="1"/>
    <col min="6" max="6" width="22.44140625" style="246" hidden="1" customWidth="1"/>
    <col min="7" max="7" width="7.6640625" style="240" customWidth="1"/>
    <col min="8" max="8" width="46.5546875" style="240" customWidth="1"/>
    <col min="9" max="9" width="15.44140625" style="310" hidden="1" customWidth="1"/>
    <col min="10" max="10" width="8.33203125" style="246" hidden="1" customWidth="1"/>
    <col min="11" max="11" width="22.44140625" style="240" hidden="1" customWidth="1"/>
    <col min="12" max="12" width="11.33203125" style="310" customWidth="1"/>
    <col min="13" max="13" width="32.88671875" style="621" customWidth="1"/>
    <col min="14" max="14" width="25.6640625" style="622" customWidth="1"/>
    <col min="15" max="15" width="27.88671875" style="221" bestFit="1" customWidth="1"/>
    <col min="16" max="16" width="14.5546875" style="221" bestFit="1" customWidth="1"/>
    <col min="17" max="101" width="11.33203125" style="314" customWidth="1"/>
    <col min="102" max="16384" width="0.44140625" style="314"/>
  </cols>
  <sheetData>
    <row r="2" spans="1:16" s="84" customFormat="1" ht="23.4" x14ac:dyDescent="0.3">
      <c r="A2" s="58"/>
      <c r="B2" s="842" t="s">
        <v>1070</v>
      </c>
      <c r="C2" s="842"/>
      <c r="D2" s="842"/>
      <c r="E2" s="842"/>
      <c r="F2" s="842"/>
      <c r="G2" s="842"/>
      <c r="H2" s="842"/>
      <c r="I2" s="842"/>
      <c r="J2" s="842"/>
      <c r="K2" s="842"/>
      <c r="L2" s="389"/>
      <c r="M2" s="620"/>
      <c r="N2" s="390"/>
      <c r="O2" s="219"/>
      <c r="P2" s="218"/>
    </row>
    <row r="3" spans="1:16" ht="24.6" x14ac:dyDescent="0.3">
      <c r="B3" s="843" t="s">
        <v>1071</v>
      </c>
      <c r="C3" s="843"/>
      <c r="D3" s="843"/>
      <c r="E3" s="843"/>
      <c r="F3" s="843"/>
      <c r="G3" s="843"/>
      <c r="H3" s="843"/>
      <c r="I3" s="843"/>
      <c r="J3" s="843"/>
      <c r="K3" s="843"/>
    </row>
    <row r="4" spans="1:16" s="317" customFormat="1" ht="22.8" x14ac:dyDescent="0.3">
      <c r="A4" s="316"/>
      <c r="B4" s="844" t="s">
        <v>1072</v>
      </c>
      <c r="C4" s="844"/>
      <c r="D4" s="844"/>
      <c r="E4" s="844"/>
      <c r="F4" s="844"/>
      <c r="G4" s="844"/>
      <c r="H4" s="844"/>
      <c r="I4" s="844"/>
      <c r="J4" s="844"/>
      <c r="K4" s="844"/>
      <c r="L4" s="310"/>
      <c r="M4" s="621"/>
      <c r="N4" s="623"/>
      <c r="O4" s="221"/>
      <c r="P4" s="414"/>
    </row>
    <row r="5" spans="1:16" x14ac:dyDescent="0.3">
      <c r="B5" s="161"/>
      <c r="C5" s="845" t="str">
        <f>'ENROLLMENT SUMMARY'!B7</f>
        <v>as of August 1, 2024</v>
      </c>
      <c r="D5" s="845"/>
      <c r="E5" s="845"/>
      <c r="F5" s="845"/>
      <c r="G5" s="845"/>
      <c r="H5" s="845"/>
      <c r="I5" s="845"/>
      <c r="J5" s="845"/>
      <c r="K5" s="845"/>
    </row>
    <row r="6" spans="1:16" x14ac:dyDescent="0.3">
      <c r="B6" s="334"/>
      <c r="C6" s="334"/>
      <c r="D6" s="334"/>
      <c r="F6" s="334"/>
      <c r="G6" s="334"/>
      <c r="H6" s="334"/>
      <c r="I6" s="334"/>
    </row>
    <row r="7" spans="1:16" x14ac:dyDescent="0.3">
      <c r="B7" s="318" t="s">
        <v>929</v>
      </c>
      <c r="H7" s="150"/>
    </row>
    <row r="8" spans="1:16" x14ac:dyDescent="0.3">
      <c r="B8" s="161" t="s">
        <v>1074</v>
      </c>
      <c r="C8" s="161"/>
      <c r="D8" s="310"/>
      <c r="E8" s="319"/>
      <c r="F8" s="320"/>
      <c r="G8" s="321"/>
      <c r="H8" s="322"/>
      <c r="J8" s="319"/>
    </row>
    <row r="9" spans="1:16" ht="30" x14ac:dyDescent="0.3">
      <c r="B9" s="65"/>
      <c r="C9" s="66" t="s">
        <v>108</v>
      </c>
      <c r="D9" s="66" t="s">
        <v>158</v>
      </c>
      <c r="E9" s="281" t="s">
        <v>146</v>
      </c>
      <c r="F9" s="66" t="s">
        <v>159</v>
      </c>
      <c r="G9" s="65"/>
      <c r="H9" s="66" t="s">
        <v>109</v>
      </c>
      <c r="I9" s="66" t="s">
        <v>158</v>
      </c>
      <c r="J9" s="281" t="s">
        <v>146</v>
      </c>
      <c r="K9" s="66" t="s">
        <v>159</v>
      </c>
    </row>
    <row r="10" spans="1:16" x14ac:dyDescent="0.3">
      <c r="B10" s="73">
        <v>1</v>
      </c>
      <c r="C10" s="638"/>
      <c r="D10" s="90"/>
      <c r="E10" s="107"/>
      <c r="F10" s="107"/>
      <c r="G10" s="73">
        <v>1</v>
      </c>
      <c r="H10" s="640" t="s">
        <v>1031</v>
      </c>
      <c r="I10" s="107"/>
      <c r="J10" s="108"/>
      <c r="K10" s="109"/>
    </row>
    <row r="11" spans="1:16" s="224" customFormat="1" x14ac:dyDescent="0.3">
      <c r="A11" s="325"/>
      <c r="B11" s="73">
        <v>2</v>
      </c>
      <c r="C11" s="67"/>
      <c r="D11" s="241"/>
      <c r="E11" s="227"/>
      <c r="F11" s="109"/>
      <c r="G11" s="73">
        <v>2</v>
      </c>
      <c r="H11" s="82" t="s">
        <v>1037</v>
      </c>
      <c r="I11" s="107"/>
      <c r="J11" s="108"/>
      <c r="K11" s="109"/>
      <c r="L11" s="621"/>
      <c r="M11" s="624" t="s">
        <v>992</v>
      </c>
      <c r="N11" s="325"/>
      <c r="O11" s="221"/>
    </row>
    <row r="12" spans="1:16" s="224" customFormat="1" x14ac:dyDescent="0.3">
      <c r="A12" s="325"/>
      <c r="B12" s="73">
        <v>3</v>
      </c>
      <c r="C12" s="67"/>
      <c r="D12" s="162"/>
      <c r="E12" s="227"/>
      <c r="F12" s="109"/>
      <c r="G12" s="73">
        <v>3</v>
      </c>
      <c r="H12" s="67" t="s">
        <v>991</v>
      </c>
      <c r="I12" s="110"/>
      <c r="J12" s="108"/>
      <c r="K12" s="109"/>
      <c r="L12" s="621"/>
      <c r="M12" s="625" t="s">
        <v>1022</v>
      </c>
      <c r="N12" s="325"/>
      <c r="O12" s="221"/>
    </row>
    <row r="13" spans="1:16" s="224" customFormat="1" x14ac:dyDescent="0.3">
      <c r="A13" s="325"/>
      <c r="B13" s="73">
        <v>4</v>
      </c>
      <c r="C13" s="69"/>
      <c r="D13" s="107"/>
      <c r="E13" s="227"/>
      <c r="F13" s="109"/>
      <c r="G13" s="73">
        <v>4</v>
      </c>
      <c r="H13" s="415"/>
      <c r="I13" s="107"/>
      <c r="J13" s="108"/>
      <c r="K13" s="107"/>
      <c r="L13" s="621"/>
      <c r="M13" s="621"/>
      <c r="N13" s="325"/>
      <c r="O13" s="221"/>
    </row>
    <row r="14" spans="1:16" s="163" customFormat="1" ht="24.6" x14ac:dyDescent="0.3">
      <c r="A14" s="161"/>
      <c r="B14" s="321"/>
      <c r="C14" s="839" t="s">
        <v>110</v>
      </c>
      <c r="D14" s="839"/>
      <c r="E14" s="319"/>
      <c r="F14" s="324"/>
      <c r="G14" s="416">
        <v>3</v>
      </c>
      <c r="H14" s="161"/>
      <c r="I14" s="111"/>
      <c r="J14" s="319"/>
      <c r="K14" s="324"/>
      <c r="L14" s="310"/>
      <c r="M14" s="621"/>
      <c r="N14" s="325"/>
      <c r="O14" s="221"/>
      <c r="P14" s="224"/>
    </row>
    <row r="15" spans="1:16" s="163" customFormat="1" x14ac:dyDescent="0.3">
      <c r="A15" s="161"/>
      <c r="B15" s="321"/>
      <c r="C15" s="226"/>
      <c r="D15" s="226"/>
      <c r="E15" s="92"/>
      <c r="F15" s="226"/>
      <c r="G15" s="226"/>
      <c r="H15" s="161"/>
      <c r="I15" s="111"/>
      <c r="J15" s="319"/>
      <c r="K15" s="324"/>
      <c r="L15" s="310"/>
      <c r="M15" s="621"/>
      <c r="N15" s="325"/>
      <c r="O15" s="221"/>
      <c r="P15" s="224"/>
    </row>
    <row r="16" spans="1:16" s="163" customFormat="1" hidden="1" x14ac:dyDescent="0.3">
      <c r="A16" s="161"/>
      <c r="B16" s="321"/>
      <c r="C16" s="226"/>
      <c r="D16" s="226"/>
      <c r="E16" s="92"/>
      <c r="F16" s="226"/>
      <c r="G16" s="226"/>
      <c r="H16" s="161"/>
      <c r="I16" s="111"/>
      <c r="J16" s="319"/>
      <c r="K16" s="324"/>
      <c r="L16" s="310"/>
      <c r="M16" s="621"/>
      <c r="N16" s="325"/>
      <c r="O16" s="221"/>
      <c r="P16" s="224"/>
    </row>
    <row r="17" spans="1:16" s="163" customFormat="1" x14ac:dyDescent="0.3">
      <c r="A17" s="161"/>
      <c r="B17" s="321"/>
      <c r="C17" s="226"/>
      <c r="D17" s="226"/>
      <c r="E17" s="92"/>
      <c r="F17" s="226"/>
      <c r="G17" s="226"/>
      <c r="H17" s="161"/>
      <c r="I17" s="111"/>
      <c r="J17" s="319"/>
      <c r="K17" s="324"/>
      <c r="L17" s="310"/>
      <c r="M17" s="621"/>
      <c r="N17" s="325"/>
      <c r="O17" s="221"/>
      <c r="P17" s="224"/>
    </row>
    <row r="18" spans="1:16" ht="17.7" customHeight="1" x14ac:dyDescent="0.3">
      <c r="B18" s="318" t="s">
        <v>107</v>
      </c>
      <c r="H18" s="150"/>
    </row>
    <row r="19" spans="1:16" ht="17.7" customHeight="1" x14ac:dyDescent="0.3">
      <c r="B19" s="161" t="s">
        <v>1074</v>
      </c>
      <c r="C19" s="161"/>
      <c r="D19" s="310"/>
      <c r="E19" s="319"/>
      <c r="F19" s="320"/>
      <c r="G19" s="321"/>
      <c r="H19" s="322"/>
      <c r="J19" s="319"/>
    </row>
    <row r="20" spans="1:16" ht="17.399999999999999" customHeight="1" x14ac:dyDescent="0.3">
      <c r="B20" s="65"/>
      <c r="C20" s="66" t="s">
        <v>108</v>
      </c>
      <c r="D20" s="66"/>
      <c r="E20" s="281" t="s">
        <v>146</v>
      </c>
      <c r="F20" s="66" t="s">
        <v>159</v>
      </c>
      <c r="G20" s="65"/>
      <c r="H20" s="66" t="s">
        <v>109</v>
      </c>
      <c r="I20" s="66"/>
      <c r="J20" s="281" t="s">
        <v>146</v>
      </c>
      <c r="K20" s="66" t="s">
        <v>159</v>
      </c>
    </row>
    <row r="21" spans="1:16" ht="20.7" customHeight="1" x14ac:dyDescent="0.3">
      <c r="B21" s="73">
        <v>1</v>
      </c>
      <c r="C21" s="241"/>
      <c r="D21" s="67"/>
      <c r="E21" s="116" t="s">
        <v>350</v>
      </c>
      <c r="F21" s="116"/>
      <c r="G21" s="73">
        <v>1</v>
      </c>
      <c r="H21" s="67" t="s">
        <v>1066</v>
      </c>
      <c r="I21" s="107"/>
      <c r="J21" s="107" t="s">
        <v>350</v>
      </c>
      <c r="K21" s="109"/>
      <c r="M21" s="626" t="s">
        <v>643</v>
      </c>
      <c r="N21" s="641" t="s">
        <v>1040</v>
      </c>
      <c r="O21" s="314"/>
      <c r="P21" s="314"/>
    </row>
    <row r="22" spans="1:16" s="163" customFormat="1" ht="20.7" customHeight="1" x14ac:dyDescent="0.3">
      <c r="A22" s="161"/>
      <c r="B22" s="73">
        <v>2</v>
      </c>
      <c r="C22" s="162"/>
      <c r="D22" s="82"/>
      <c r="E22" s="116" t="s">
        <v>350</v>
      </c>
      <c r="F22" s="228"/>
      <c r="G22" s="73">
        <v>2</v>
      </c>
      <c r="H22" s="67"/>
      <c r="I22" s="107"/>
      <c r="J22" s="107" t="s">
        <v>350</v>
      </c>
      <c r="K22" s="109"/>
      <c r="L22" s="310"/>
      <c r="M22" s="627" t="s">
        <v>641</v>
      </c>
      <c r="N22" s="628"/>
      <c r="O22" s="313"/>
      <c r="P22" s="313"/>
    </row>
    <row r="23" spans="1:16" s="163" customFormat="1" ht="20.7" hidden="1" customHeight="1" x14ac:dyDescent="0.3">
      <c r="A23" s="161"/>
      <c r="B23" s="73">
        <v>3</v>
      </c>
      <c r="C23" s="162"/>
      <c r="D23" s="162"/>
      <c r="E23" s="116" t="s">
        <v>350</v>
      </c>
      <c r="F23" s="228"/>
      <c r="G23" s="73">
        <v>3</v>
      </c>
      <c r="H23" s="67"/>
      <c r="I23" s="110"/>
      <c r="J23" s="107" t="s">
        <v>350</v>
      </c>
      <c r="K23" s="109"/>
      <c r="L23" s="310"/>
      <c r="N23" s="628"/>
      <c r="O23" s="313"/>
      <c r="P23" s="313"/>
    </row>
    <row r="24" spans="1:16" s="163" customFormat="1" ht="20.7" hidden="1" customHeight="1" x14ac:dyDescent="0.3">
      <c r="A24" s="161"/>
      <c r="B24" s="73">
        <v>4</v>
      </c>
      <c r="C24" s="67"/>
      <c r="D24" s="116"/>
      <c r="E24" s="116" t="s">
        <v>350</v>
      </c>
      <c r="F24" s="228"/>
      <c r="G24" s="73">
        <v>4</v>
      </c>
      <c r="H24" s="82"/>
      <c r="I24" s="107"/>
      <c r="J24" s="107" t="s">
        <v>350</v>
      </c>
      <c r="K24" s="107"/>
      <c r="L24" s="310"/>
      <c r="N24" s="325"/>
      <c r="O24" s="341"/>
    </row>
    <row r="25" spans="1:16" s="224" customFormat="1" ht="5.7" customHeight="1" x14ac:dyDescent="0.3">
      <c r="A25" s="325"/>
      <c r="B25" s="73"/>
      <c r="C25" s="73"/>
      <c r="D25" s="73"/>
      <c r="E25" s="73"/>
      <c r="F25" s="73"/>
      <c r="G25" s="73"/>
      <c r="I25" s="92"/>
      <c r="J25" s="165"/>
      <c r="K25" s="92"/>
      <c r="L25" s="621"/>
      <c r="M25" s="621"/>
      <c r="N25" s="325"/>
      <c r="O25" s="374"/>
    </row>
    <row r="26" spans="1:16" s="163" customFormat="1" ht="24.6" customHeight="1" x14ac:dyDescent="0.3">
      <c r="A26" s="839" t="s">
        <v>110</v>
      </c>
      <c r="B26" s="839"/>
      <c r="C26" s="839"/>
      <c r="D26" s="839"/>
      <c r="E26" s="319"/>
      <c r="F26" s="324"/>
      <c r="G26" s="416">
        <v>1</v>
      </c>
      <c r="H26" s="161"/>
      <c r="I26" s="111"/>
      <c r="J26" s="319"/>
      <c r="K26" s="324"/>
      <c r="L26" s="310"/>
      <c r="M26" s="621"/>
      <c r="N26" s="325"/>
      <c r="O26" s="221"/>
      <c r="P26" s="224"/>
    </row>
    <row r="27" spans="1:16" s="163" customFormat="1" ht="9.6" customHeight="1" x14ac:dyDescent="0.3">
      <c r="A27" s="161"/>
      <c r="B27" s="321"/>
      <c r="C27" s="226"/>
      <c r="D27" s="226"/>
      <c r="E27" s="92"/>
      <c r="F27" s="226"/>
      <c r="G27" s="226"/>
      <c r="H27" s="161"/>
      <c r="I27" s="111"/>
      <c r="J27" s="319"/>
      <c r="K27" s="324"/>
      <c r="L27" s="310"/>
      <c r="M27" s="621"/>
      <c r="N27" s="325"/>
      <c r="O27" s="221"/>
      <c r="P27" s="224"/>
    </row>
    <row r="28" spans="1:16" s="163" customFormat="1" ht="17.55" customHeight="1" x14ac:dyDescent="0.3">
      <c r="A28" s="161"/>
      <c r="B28" s="321"/>
      <c r="C28" s="226"/>
      <c r="D28" s="226"/>
      <c r="E28" s="92"/>
      <c r="F28" s="226"/>
      <c r="G28" s="226"/>
      <c r="H28" s="161"/>
      <c r="I28" s="111"/>
      <c r="J28" s="319"/>
      <c r="K28" s="324"/>
      <c r="L28" s="310"/>
      <c r="M28" s="621"/>
      <c r="N28" s="325"/>
      <c r="O28" s="221"/>
      <c r="P28" s="224"/>
    </row>
    <row r="29" spans="1:16" s="163" customFormat="1" x14ac:dyDescent="0.3">
      <c r="A29" s="161"/>
      <c r="B29" s="321"/>
      <c r="C29" s="226"/>
      <c r="D29" s="226"/>
      <c r="E29" s="92"/>
      <c r="F29" s="226"/>
      <c r="G29" s="226"/>
      <c r="H29" s="161"/>
      <c r="I29" s="111"/>
      <c r="J29" s="319"/>
      <c r="K29" s="324"/>
      <c r="L29" s="310"/>
      <c r="M29" s="621"/>
      <c r="N29" s="325"/>
      <c r="O29" s="221"/>
      <c r="P29" s="224"/>
    </row>
    <row r="30" spans="1:16" s="163" customFormat="1" x14ac:dyDescent="0.3">
      <c r="A30" s="161"/>
      <c r="B30" s="321"/>
      <c r="C30" s="226"/>
      <c r="D30" s="226"/>
      <c r="E30" s="92"/>
      <c r="F30" s="226"/>
      <c r="G30" s="226"/>
      <c r="H30" s="161"/>
      <c r="I30" s="111"/>
      <c r="J30" s="319"/>
      <c r="K30" s="324"/>
      <c r="L30" s="310"/>
      <c r="M30" s="621"/>
      <c r="N30" s="325"/>
      <c r="O30" s="221"/>
      <c r="P30" s="224"/>
    </row>
    <row r="31" spans="1:16" s="163" customFormat="1" x14ac:dyDescent="0.3">
      <c r="A31" s="161"/>
      <c r="B31" s="321"/>
      <c r="C31" s="80" t="s">
        <v>322</v>
      </c>
      <c r="D31" s="226"/>
      <c r="E31" s="92"/>
      <c r="F31" s="226"/>
      <c r="G31" s="226"/>
      <c r="H31" s="161" t="s">
        <v>330</v>
      </c>
      <c r="I31" s="111"/>
      <c r="J31" s="319"/>
      <c r="K31" s="324"/>
      <c r="L31" s="310"/>
      <c r="M31" s="621"/>
      <c r="N31" s="325"/>
      <c r="O31" s="221"/>
      <c r="P31" s="224"/>
    </row>
    <row r="32" spans="1:16" s="163" customFormat="1" x14ac:dyDescent="0.3">
      <c r="A32" s="161"/>
      <c r="B32" s="321"/>
      <c r="C32" s="226"/>
      <c r="D32" s="226"/>
      <c r="E32" s="92"/>
      <c r="F32" s="226"/>
      <c r="G32" s="226"/>
      <c r="H32" s="161"/>
      <c r="I32" s="111"/>
      <c r="J32" s="319"/>
      <c r="K32" s="324"/>
      <c r="L32" s="310"/>
      <c r="M32" s="621"/>
      <c r="N32" s="325"/>
      <c r="O32" s="221"/>
      <c r="P32" s="224"/>
    </row>
    <row r="33" spans="1:16" s="163" customFormat="1" x14ac:dyDescent="0.3">
      <c r="A33" s="161"/>
      <c r="B33" s="321"/>
      <c r="C33" s="226"/>
      <c r="D33" s="226"/>
      <c r="E33" s="92"/>
      <c r="F33" s="226"/>
      <c r="G33" s="226"/>
      <c r="H33" s="161"/>
      <c r="I33" s="111"/>
      <c r="J33" s="319"/>
      <c r="K33" s="324"/>
      <c r="L33" s="310"/>
      <c r="M33" s="621"/>
      <c r="N33" s="325"/>
      <c r="O33" s="221"/>
      <c r="P33" s="224"/>
    </row>
    <row r="34" spans="1:16" s="649" customFormat="1" ht="30" customHeight="1" x14ac:dyDescent="0.3">
      <c r="A34" s="60"/>
      <c r="B34" s="64"/>
      <c r="C34" s="257" t="s">
        <v>332</v>
      </c>
      <c r="D34" s="257"/>
      <c r="E34" s="645"/>
      <c r="F34" s="257"/>
      <c r="G34" s="257"/>
      <c r="H34" s="60" t="s">
        <v>1069</v>
      </c>
      <c r="I34" s="237"/>
      <c r="J34" s="76"/>
      <c r="K34" s="70"/>
      <c r="L34" s="91"/>
      <c r="M34" s="646"/>
      <c r="N34" s="647"/>
      <c r="O34" s="525"/>
      <c r="P34" s="648"/>
    </row>
    <row r="35" spans="1:16" s="163" customFormat="1" x14ac:dyDescent="0.3">
      <c r="A35" s="161"/>
      <c r="B35" s="321"/>
      <c r="C35" s="226" t="s">
        <v>323</v>
      </c>
      <c r="D35" s="226"/>
      <c r="E35" s="92"/>
      <c r="F35" s="226"/>
      <c r="G35" s="226"/>
      <c r="H35" s="334" t="s">
        <v>331</v>
      </c>
      <c r="I35" s="111"/>
      <c r="J35" s="319"/>
      <c r="K35" s="324"/>
      <c r="L35" s="310"/>
      <c r="M35" s="621"/>
      <c r="N35" s="325"/>
      <c r="O35" s="221"/>
      <c r="P35" s="224"/>
    </row>
    <row r="36" spans="1:16" s="163" customFormat="1" ht="24.6" x14ac:dyDescent="0.3">
      <c r="A36" s="161"/>
      <c r="B36" s="321"/>
      <c r="C36" s="226"/>
      <c r="D36" s="226"/>
      <c r="E36" s="319"/>
      <c r="F36" s="324"/>
      <c r="G36" s="417"/>
      <c r="H36" s="161"/>
      <c r="I36" s="111"/>
      <c r="J36" s="319"/>
      <c r="K36" s="324"/>
      <c r="L36" s="310"/>
      <c r="M36" s="621"/>
      <c r="N36" s="325"/>
      <c r="O36" s="221"/>
      <c r="P36" s="224"/>
    </row>
    <row r="37" spans="1:16" s="163" customFormat="1" x14ac:dyDescent="0.3">
      <c r="A37" s="161"/>
      <c r="B37" s="318" t="s">
        <v>111</v>
      </c>
      <c r="C37" s="321"/>
      <c r="D37" s="323"/>
      <c r="E37" s="319"/>
      <c r="F37" s="324"/>
      <c r="G37" s="161"/>
      <c r="H37" s="161"/>
      <c r="I37" s="323"/>
      <c r="J37" s="319"/>
      <c r="K37" s="324"/>
      <c r="L37" s="310"/>
      <c r="M37" s="621"/>
      <c r="N37" s="325"/>
      <c r="O37" s="221"/>
      <c r="P37" s="224"/>
    </row>
    <row r="38" spans="1:16" s="163" customFormat="1" x14ac:dyDescent="0.3">
      <c r="A38" s="161"/>
      <c r="B38" s="161" t="s">
        <v>304</v>
      </c>
      <c r="C38" s="321"/>
      <c r="D38" s="323"/>
      <c r="E38" s="319"/>
      <c r="F38" s="324"/>
      <c r="G38" s="161"/>
      <c r="H38" s="161"/>
      <c r="I38" s="323"/>
      <c r="J38" s="319"/>
      <c r="K38" s="324"/>
      <c r="L38" s="310"/>
      <c r="M38" s="621"/>
      <c r="N38" s="325"/>
      <c r="O38" s="221"/>
      <c r="P38" s="224"/>
    </row>
    <row r="39" spans="1:16" s="163" customFormat="1" ht="17.399999999999999" customHeight="1" x14ac:dyDescent="0.3">
      <c r="A39" s="161"/>
      <c r="B39" s="66"/>
      <c r="C39" s="66" t="s">
        <v>108</v>
      </c>
      <c r="D39" s="66" t="s">
        <v>158</v>
      </c>
      <c r="E39" s="281" t="s">
        <v>146</v>
      </c>
      <c r="F39" s="66" t="s">
        <v>159</v>
      </c>
      <c r="G39" s="65"/>
      <c r="H39" s="66" t="s">
        <v>109</v>
      </c>
      <c r="I39" s="66" t="s">
        <v>158</v>
      </c>
      <c r="J39" s="281" t="s">
        <v>146</v>
      </c>
      <c r="K39" s="66" t="s">
        <v>159</v>
      </c>
      <c r="L39" s="310"/>
      <c r="M39" s="621"/>
      <c r="N39" s="325"/>
      <c r="O39" s="221"/>
      <c r="P39" s="224"/>
    </row>
    <row r="40" spans="1:16" ht="20.7" customHeight="1" x14ac:dyDescent="0.3">
      <c r="B40" s="73">
        <v>1</v>
      </c>
      <c r="C40" s="640" t="s">
        <v>1046</v>
      </c>
      <c r="D40" s="116"/>
      <c r="E40" s="116" t="s">
        <v>350</v>
      </c>
      <c r="F40" s="116"/>
      <c r="G40" s="73">
        <v>1</v>
      </c>
      <c r="H40" s="82" t="s">
        <v>664</v>
      </c>
      <c r="I40" s="107"/>
      <c r="J40" s="107" t="s">
        <v>350</v>
      </c>
      <c r="K40" s="109"/>
      <c r="M40" s="300" t="s">
        <v>921</v>
      </c>
      <c r="N40" s="90" t="s">
        <v>229</v>
      </c>
      <c r="O40" s="314"/>
      <c r="P40" s="314"/>
    </row>
    <row r="41" spans="1:16" s="163" customFormat="1" ht="20.7" customHeight="1" x14ac:dyDescent="0.3">
      <c r="A41" s="161"/>
      <c r="B41" s="73">
        <v>2</v>
      </c>
      <c r="C41" s="67" t="s">
        <v>319</v>
      </c>
      <c r="D41" s="67"/>
      <c r="E41" s="116" t="s">
        <v>350</v>
      </c>
      <c r="F41" s="228"/>
      <c r="G41" s="73">
        <v>2</v>
      </c>
      <c r="H41" s="67" t="s">
        <v>318</v>
      </c>
      <c r="I41" s="107"/>
      <c r="J41" s="107" t="s">
        <v>350</v>
      </c>
      <c r="K41" s="109"/>
      <c r="L41" s="310"/>
      <c r="M41" s="627" t="s">
        <v>653</v>
      </c>
      <c r="N41" s="90" t="s">
        <v>309</v>
      </c>
      <c r="O41" s="313"/>
      <c r="P41" s="313"/>
    </row>
    <row r="42" spans="1:16" s="163" customFormat="1" ht="20.7" customHeight="1" x14ac:dyDescent="0.3">
      <c r="A42" s="161"/>
      <c r="B42" s="73">
        <v>3</v>
      </c>
      <c r="C42" s="67" t="s">
        <v>314</v>
      </c>
      <c r="D42" s="82"/>
      <c r="E42" s="116" t="s">
        <v>350</v>
      </c>
      <c r="F42" s="228"/>
      <c r="G42" s="73">
        <v>3</v>
      </c>
      <c r="H42" s="67" t="s">
        <v>334</v>
      </c>
      <c r="I42" s="107"/>
      <c r="J42" s="107" t="s">
        <v>350</v>
      </c>
      <c r="K42" s="109"/>
      <c r="L42" s="310"/>
      <c r="M42" s="300" t="s">
        <v>640</v>
      </c>
      <c r="N42" s="628"/>
      <c r="O42" s="313"/>
      <c r="P42" s="313"/>
    </row>
    <row r="43" spans="1:16" s="163" customFormat="1" ht="20.7" customHeight="1" x14ac:dyDescent="0.3">
      <c r="A43" s="161"/>
      <c r="B43" s="73">
        <v>4</v>
      </c>
      <c r="C43" s="69" t="s">
        <v>321</v>
      </c>
      <c r="D43" s="162"/>
      <c r="E43" s="116" t="s">
        <v>350</v>
      </c>
      <c r="F43" s="228"/>
      <c r="G43" s="73">
        <v>4</v>
      </c>
      <c r="H43" s="82" t="s">
        <v>373</v>
      </c>
      <c r="I43" s="110"/>
      <c r="J43" s="107" t="s">
        <v>350</v>
      </c>
      <c r="K43" s="107"/>
      <c r="L43" s="310"/>
      <c r="M43" s="642" t="s">
        <v>1042</v>
      </c>
      <c r="N43" s="325"/>
      <c r="O43" s="341"/>
    </row>
    <row r="44" spans="1:16" s="163" customFormat="1" ht="20.7" customHeight="1" x14ac:dyDescent="0.3">
      <c r="A44" s="161"/>
      <c r="B44" s="73">
        <v>5</v>
      </c>
      <c r="C44" s="90" t="s">
        <v>1060</v>
      </c>
      <c r="D44" s="90"/>
      <c r="E44" s="116" t="s">
        <v>350</v>
      </c>
      <c r="F44" s="109"/>
      <c r="G44" s="73">
        <v>5</v>
      </c>
      <c r="H44" s="162"/>
      <c r="I44" s="90"/>
      <c r="J44" s="227"/>
      <c r="K44" s="109"/>
      <c r="L44" s="310"/>
      <c r="N44" s="325"/>
      <c r="O44" s="314"/>
    </row>
    <row r="45" spans="1:16" s="163" customFormat="1" ht="20.7" hidden="1" customHeight="1" x14ac:dyDescent="0.3">
      <c r="A45" s="161"/>
      <c r="B45" s="73">
        <v>6</v>
      </c>
      <c r="C45" s="162"/>
      <c r="D45" s="90"/>
      <c r="E45" s="227"/>
      <c r="F45" s="109"/>
      <c r="G45" s="73">
        <v>6</v>
      </c>
      <c r="H45" s="162"/>
      <c r="I45" s="90"/>
      <c r="J45" s="107" t="s">
        <v>350</v>
      </c>
      <c r="K45" s="109"/>
      <c r="L45" s="310"/>
      <c r="N45" s="325"/>
      <c r="O45" s="314"/>
    </row>
    <row r="46" spans="1:16" s="163" customFormat="1" ht="20.7" hidden="1" customHeight="1" x14ac:dyDescent="0.3">
      <c r="A46" s="161"/>
      <c r="B46" s="73">
        <v>7</v>
      </c>
      <c r="C46" s="162"/>
      <c r="D46" s="90"/>
      <c r="E46" s="116" t="s">
        <v>350</v>
      </c>
      <c r="F46" s="109"/>
      <c r="G46" s="73">
        <v>7</v>
      </c>
      <c r="H46" s="162"/>
      <c r="I46" s="107"/>
      <c r="J46" s="107"/>
      <c r="K46" s="109"/>
      <c r="L46" s="310"/>
      <c r="N46" s="325"/>
      <c r="O46" s="314"/>
    </row>
    <row r="47" spans="1:16" s="163" customFormat="1" ht="20.7" hidden="1" customHeight="1" x14ac:dyDescent="0.3">
      <c r="A47" s="161"/>
      <c r="B47" s="73">
        <v>8</v>
      </c>
      <c r="C47" s="90"/>
      <c r="D47" s="90"/>
      <c r="E47" s="227"/>
      <c r="F47" s="109"/>
      <c r="G47" s="73">
        <v>8</v>
      </c>
      <c r="H47" s="162"/>
      <c r="I47" s="107"/>
      <c r="J47" s="107"/>
      <c r="K47" s="109"/>
      <c r="L47" s="310"/>
      <c r="N47" s="325"/>
      <c r="O47" s="314"/>
    </row>
    <row r="48" spans="1:16" s="224" customFormat="1" ht="6" customHeight="1" x14ac:dyDescent="0.3">
      <c r="A48" s="325"/>
      <c r="B48" s="325"/>
      <c r="C48" s="161"/>
      <c r="D48" s="161"/>
      <c r="E48" s="240"/>
      <c r="F48" s="161"/>
      <c r="G48" s="161"/>
      <c r="H48" s="240"/>
      <c r="I48" s="325"/>
      <c r="J48" s="622"/>
      <c r="K48" s="92"/>
      <c r="L48" s="621"/>
      <c r="M48" s="621"/>
      <c r="N48" s="325"/>
      <c r="O48" s="221"/>
    </row>
    <row r="49" spans="1:16" s="163" customFormat="1" ht="24.6" customHeight="1" x14ac:dyDescent="0.3">
      <c r="A49" s="839" t="s">
        <v>110</v>
      </c>
      <c r="B49" s="839"/>
      <c r="C49" s="839"/>
      <c r="D49" s="839"/>
      <c r="E49" s="115"/>
      <c r="F49" s="74"/>
      <c r="G49" s="75">
        <v>9</v>
      </c>
      <c r="H49" s="161" t="s">
        <v>113</v>
      </c>
      <c r="I49" s="92"/>
      <c r="J49" s="115"/>
      <c r="K49" s="74"/>
      <c r="L49" s="310"/>
      <c r="M49" s="621"/>
      <c r="N49" s="325"/>
      <c r="O49" s="221"/>
      <c r="P49" s="224"/>
    </row>
    <row r="50" spans="1:16" s="163" customFormat="1" x14ac:dyDescent="0.3">
      <c r="A50" s="161"/>
      <c r="B50" s="321"/>
      <c r="C50" s="226"/>
      <c r="D50" s="226"/>
      <c r="E50" s="92"/>
      <c r="F50" s="226"/>
      <c r="G50" s="226"/>
      <c r="H50" s="161"/>
      <c r="I50" s="111"/>
      <c r="J50" s="319"/>
      <c r="K50" s="324"/>
      <c r="L50" s="310"/>
      <c r="M50" s="621"/>
      <c r="N50" s="325"/>
      <c r="O50" s="221"/>
      <c r="P50" s="224"/>
    </row>
    <row r="51" spans="1:16" s="163" customFormat="1" x14ac:dyDescent="0.3">
      <c r="A51" s="161"/>
      <c r="B51" s="321"/>
      <c r="C51" s="226"/>
      <c r="D51" s="226"/>
      <c r="E51" s="92"/>
      <c r="F51" s="226"/>
      <c r="G51" s="226"/>
      <c r="H51" s="161"/>
      <c r="I51" s="111"/>
      <c r="J51" s="319"/>
      <c r="K51" s="324"/>
      <c r="L51" s="310"/>
      <c r="M51" s="621"/>
      <c r="N51" s="325"/>
      <c r="O51" s="221"/>
      <c r="P51" s="224"/>
    </row>
    <row r="52" spans="1:16" s="163" customFormat="1" x14ac:dyDescent="0.3">
      <c r="A52" s="161"/>
      <c r="B52" s="321"/>
      <c r="C52" s="226"/>
      <c r="D52" s="226"/>
      <c r="E52" s="92"/>
      <c r="F52" s="226"/>
      <c r="G52" s="226"/>
      <c r="H52" s="161"/>
      <c r="I52" s="111"/>
      <c r="J52" s="319"/>
      <c r="K52" s="324"/>
      <c r="L52" s="310"/>
      <c r="M52" s="621"/>
      <c r="N52" s="325"/>
      <c r="O52" s="221"/>
      <c r="P52" s="224"/>
    </row>
    <row r="53" spans="1:16" s="163" customFormat="1" x14ac:dyDescent="0.3">
      <c r="A53" s="161"/>
      <c r="B53" s="321"/>
      <c r="C53" s="80" t="s">
        <v>322</v>
      </c>
      <c r="D53" s="226"/>
      <c r="E53" s="92"/>
      <c r="F53" s="226"/>
      <c r="G53" s="226"/>
      <c r="H53" s="161" t="s">
        <v>330</v>
      </c>
      <c r="I53" s="111"/>
      <c r="J53" s="319"/>
      <c r="K53" s="324"/>
      <c r="L53" s="310"/>
      <c r="M53" s="621"/>
      <c r="N53" s="325"/>
      <c r="O53" s="221"/>
      <c r="P53" s="224"/>
    </row>
    <row r="54" spans="1:16" s="163" customFormat="1" x14ac:dyDescent="0.3">
      <c r="A54" s="161"/>
      <c r="B54" s="321"/>
      <c r="C54" s="226"/>
      <c r="D54" s="226"/>
      <c r="E54" s="92"/>
      <c r="F54" s="226"/>
      <c r="G54" s="226"/>
      <c r="H54" s="161"/>
      <c r="I54" s="111"/>
      <c r="J54" s="319"/>
      <c r="K54" s="324"/>
      <c r="L54" s="310"/>
      <c r="M54" s="621"/>
      <c r="N54" s="325"/>
      <c r="O54" s="221"/>
      <c r="P54" s="224"/>
    </row>
    <row r="55" spans="1:16" s="163" customFormat="1" x14ac:dyDescent="0.3">
      <c r="A55" s="161"/>
      <c r="B55" s="321"/>
      <c r="C55" s="226"/>
      <c r="D55" s="226"/>
      <c r="E55" s="92"/>
      <c r="F55" s="226"/>
      <c r="G55" s="226"/>
      <c r="H55" s="161"/>
      <c r="I55" s="111"/>
      <c r="J55" s="319"/>
      <c r="K55" s="324"/>
      <c r="L55" s="310"/>
      <c r="M55" s="621"/>
      <c r="N55" s="325"/>
      <c r="O55" s="221"/>
      <c r="P55" s="224"/>
    </row>
    <row r="56" spans="1:16" s="163" customFormat="1" ht="30" customHeight="1" x14ac:dyDescent="0.25">
      <c r="A56" s="161"/>
      <c r="B56" s="321"/>
      <c r="C56" s="257" t="s">
        <v>332</v>
      </c>
      <c r="D56" s="376"/>
      <c r="E56" s="73"/>
      <c r="F56" s="376"/>
      <c r="G56" s="376"/>
      <c r="H56" s="60" t="s">
        <v>1069</v>
      </c>
      <c r="I56" s="111"/>
      <c r="J56" s="319"/>
      <c r="K56" s="324"/>
      <c r="L56" s="310"/>
      <c r="M56" s="621"/>
      <c r="N56" s="325"/>
      <c r="O56" s="221"/>
      <c r="P56" s="224"/>
    </row>
    <row r="57" spans="1:16" s="163" customFormat="1" x14ac:dyDescent="0.3">
      <c r="A57" s="161"/>
      <c r="B57" s="321"/>
      <c r="C57" s="226" t="s">
        <v>323</v>
      </c>
      <c r="D57" s="226"/>
      <c r="E57" s="92"/>
      <c r="F57" s="226"/>
      <c r="G57" s="226"/>
      <c r="H57" s="334" t="s">
        <v>331</v>
      </c>
      <c r="I57" s="111"/>
      <c r="J57" s="319"/>
      <c r="K57" s="324"/>
      <c r="L57" s="310"/>
      <c r="M57" s="621"/>
      <c r="N57" s="325"/>
      <c r="O57" s="221"/>
      <c r="P57" s="224"/>
    </row>
    <row r="58" spans="1:16" s="163" customFormat="1" ht="10.199999999999999" customHeight="1" x14ac:dyDescent="0.3">
      <c r="A58" s="161"/>
      <c r="B58" s="321"/>
      <c r="C58" s="226"/>
      <c r="D58" s="226"/>
      <c r="E58" s="92"/>
      <c r="F58" s="226"/>
      <c r="G58" s="226"/>
      <c r="H58" s="334"/>
      <c r="I58" s="111"/>
      <c r="J58" s="319"/>
      <c r="K58" s="324"/>
      <c r="L58" s="310"/>
      <c r="M58" s="621"/>
      <c r="N58" s="325"/>
      <c r="O58" s="221"/>
      <c r="P58" s="224"/>
    </row>
    <row r="59" spans="1:16" s="163" customFormat="1" ht="16.2" customHeight="1" x14ac:dyDescent="0.3">
      <c r="A59" s="161"/>
      <c r="B59" s="318" t="s">
        <v>114</v>
      </c>
      <c r="C59" s="321"/>
      <c r="D59" s="418"/>
      <c r="E59" s="319"/>
      <c r="F59" s="319"/>
      <c r="G59" s="240"/>
      <c r="H59" s="419"/>
      <c r="I59" s="310"/>
      <c r="J59" s="319"/>
      <c r="K59" s="319"/>
      <c r="L59" s="310"/>
      <c r="M59" s="621"/>
      <c r="N59" s="325"/>
      <c r="O59" s="221"/>
      <c r="P59" s="224"/>
    </row>
    <row r="60" spans="1:16" s="163" customFormat="1" ht="16.2" customHeight="1" x14ac:dyDescent="0.3">
      <c r="A60" s="161"/>
      <c r="B60" s="161" t="s">
        <v>1023</v>
      </c>
      <c r="C60" s="321"/>
      <c r="D60" s="418"/>
      <c r="E60" s="319"/>
      <c r="F60" s="319"/>
      <c r="G60" s="240"/>
      <c r="H60" s="240"/>
      <c r="I60" s="310"/>
      <c r="J60" s="319"/>
      <c r="K60" s="319"/>
      <c r="L60" s="310"/>
      <c r="M60" s="621"/>
      <c r="N60" s="325"/>
      <c r="O60" s="221"/>
      <c r="P60" s="224"/>
    </row>
    <row r="61" spans="1:16" ht="17.399999999999999" customHeight="1" x14ac:dyDescent="0.3">
      <c r="B61" s="66"/>
      <c r="C61" s="66" t="s">
        <v>108</v>
      </c>
      <c r="D61" s="66" t="s">
        <v>158</v>
      </c>
      <c r="E61" s="281" t="s">
        <v>146</v>
      </c>
      <c r="F61" s="66" t="s">
        <v>161</v>
      </c>
      <c r="G61" s="65"/>
      <c r="H61" s="66" t="s">
        <v>109</v>
      </c>
      <c r="I61" s="66" t="s">
        <v>158</v>
      </c>
      <c r="J61" s="281" t="s">
        <v>146</v>
      </c>
      <c r="K61" s="66" t="s">
        <v>161</v>
      </c>
    </row>
    <row r="62" spans="1:16" ht="20.7" customHeight="1" x14ac:dyDescent="0.3">
      <c r="B62" s="73">
        <v>1</v>
      </c>
      <c r="C62" s="82" t="s">
        <v>931</v>
      </c>
      <c r="D62" s="90" t="s">
        <v>1052</v>
      </c>
      <c r="E62" s="116" t="s">
        <v>350</v>
      </c>
      <c r="F62" s="107"/>
      <c r="G62" s="73">
        <v>1</v>
      </c>
      <c r="H62" s="90" t="s">
        <v>1018</v>
      </c>
      <c r="I62" s="139"/>
      <c r="J62" s="107" t="s">
        <v>350</v>
      </c>
      <c r="K62" s="109"/>
      <c r="L62" s="629"/>
      <c r="M62" s="243" t="s">
        <v>497</v>
      </c>
      <c r="N62" s="579" t="s">
        <v>397</v>
      </c>
      <c r="O62" s="341"/>
      <c r="P62" s="314"/>
    </row>
    <row r="63" spans="1:16" ht="20.7" customHeight="1" x14ac:dyDescent="0.3">
      <c r="B63" s="73">
        <v>2</v>
      </c>
      <c r="C63" s="90" t="s">
        <v>233</v>
      </c>
      <c r="D63" s="241" t="s">
        <v>389</v>
      </c>
      <c r="E63" s="116" t="s">
        <v>350</v>
      </c>
      <c r="F63" s="109"/>
      <c r="G63" s="73">
        <v>2</v>
      </c>
      <c r="H63" s="82" t="s">
        <v>1030</v>
      </c>
      <c r="I63" s="139" t="s">
        <v>1056</v>
      </c>
      <c r="J63" s="107" t="s">
        <v>350</v>
      </c>
      <c r="K63" s="109"/>
      <c r="M63" s="243" t="s">
        <v>307</v>
      </c>
      <c r="N63" s="579" t="s">
        <v>402</v>
      </c>
      <c r="O63" s="314"/>
      <c r="P63" s="314"/>
    </row>
    <row r="64" spans="1:16" s="163" customFormat="1" ht="20.7" customHeight="1" x14ac:dyDescent="0.3">
      <c r="A64" s="161"/>
      <c r="B64" s="73">
        <v>3</v>
      </c>
      <c r="C64" s="90" t="s">
        <v>312</v>
      </c>
      <c r="D64" s="241" t="s">
        <v>386</v>
      </c>
      <c r="E64" s="116" t="s">
        <v>350</v>
      </c>
      <c r="F64" s="109"/>
      <c r="G64" s="73">
        <v>3</v>
      </c>
      <c r="H64" s="241" t="s">
        <v>218</v>
      </c>
      <c r="I64" s="139" t="s">
        <v>399</v>
      </c>
      <c r="J64" s="107" t="s">
        <v>350</v>
      </c>
      <c r="K64" s="109"/>
      <c r="L64" s="310"/>
      <c r="M64" s="243" t="s">
        <v>245</v>
      </c>
      <c r="N64" s="579" t="s">
        <v>398</v>
      </c>
      <c r="O64" s="314"/>
    </row>
    <row r="65" spans="1:16" s="163" customFormat="1" ht="20.7" customHeight="1" x14ac:dyDescent="0.3">
      <c r="A65" s="161"/>
      <c r="B65" s="73">
        <v>4</v>
      </c>
      <c r="C65" s="90" t="s">
        <v>238</v>
      </c>
      <c r="D65" s="241" t="s">
        <v>387</v>
      </c>
      <c r="E65" s="116" t="s">
        <v>350</v>
      </c>
      <c r="F65" s="109"/>
      <c r="G65" s="73">
        <v>4</v>
      </c>
      <c r="H65" s="82" t="s">
        <v>644</v>
      </c>
      <c r="I65" s="139"/>
      <c r="J65" s="227"/>
      <c r="K65" s="109"/>
      <c r="L65" s="310"/>
      <c r="M65" s="579" t="s">
        <v>98</v>
      </c>
      <c r="N65" s="579" t="s">
        <v>394</v>
      </c>
      <c r="O65" s="314"/>
    </row>
    <row r="66" spans="1:16" s="163" customFormat="1" ht="20.7" customHeight="1" x14ac:dyDescent="0.3">
      <c r="A66" s="161"/>
      <c r="B66" s="73">
        <v>5</v>
      </c>
      <c r="C66" s="90" t="s">
        <v>239</v>
      </c>
      <c r="D66" s="241" t="s">
        <v>390</v>
      </c>
      <c r="E66" s="116" t="s">
        <v>350</v>
      </c>
      <c r="F66" s="109"/>
      <c r="G66" s="73">
        <v>5</v>
      </c>
      <c r="H66" s="241" t="s">
        <v>27</v>
      </c>
      <c r="I66" s="139" t="s">
        <v>400</v>
      </c>
      <c r="J66" s="227"/>
      <c r="K66" s="109"/>
      <c r="L66" s="310"/>
      <c r="O66" s="314"/>
    </row>
    <row r="67" spans="1:16" s="163" customFormat="1" ht="20.7" customHeight="1" x14ac:dyDescent="0.3">
      <c r="A67" s="161"/>
      <c r="B67" s="73">
        <v>6</v>
      </c>
      <c r="C67" s="241" t="s">
        <v>391</v>
      </c>
      <c r="D67" s="90" t="s">
        <v>388</v>
      </c>
      <c r="E67" s="227"/>
      <c r="F67" s="109"/>
      <c r="G67" s="73">
        <v>6</v>
      </c>
      <c r="H67" s="90" t="s">
        <v>79</v>
      </c>
      <c r="I67" s="139" t="s">
        <v>401</v>
      </c>
      <c r="J67" s="107" t="s">
        <v>350</v>
      </c>
      <c r="K67" s="109"/>
      <c r="L67" s="310"/>
      <c r="M67" s="621"/>
      <c r="N67" s="325"/>
      <c r="O67" s="314"/>
    </row>
    <row r="68" spans="1:16" s="163" customFormat="1" ht="20.7" customHeight="1" x14ac:dyDescent="0.3">
      <c r="A68" s="161"/>
      <c r="B68" s="73">
        <v>7</v>
      </c>
      <c r="C68" s="90" t="s">
        <v>77</v>
      </c>
      <c r="D68" s="90" t="s">
        <v>392</v>
      </c>
      <c r="E68" s="116" t="s">
        <v>350</v>
      </c>
      <c r="F68" s="109"/>
      <c r="G68" s="73">
        <v>7</v>
      </c>
      <c r="H68" s="162"/>
      <c r="I68" s="162"/>
      <c r="J68" s="107"/>
      <c r="K68" s="109"/>
      <c r="L68" s="310"/>
      <c r="M68" s="621"/>
      <c r="N68" s="325"/>
      <c r="O68" s="314"/>
    </row>
    <row r="69" spans="1:16" s="163" customFormat="1" ht="20.7" customHeight="1" x14ac:dyDescent="0.3">
      <c r="A69" s="161"/>
      <c r="B69" s="73">
        <v>8</v>
      </c>
      <c r="C69" s="640" t="s">
        <v>654</v>
      </c>
      <c r="D69" s="90" t="s">
        <v>1053</v>
      </c>
      <c r="E69" s="227"/>
      <c r="F69" s="109"/>
      <c r="G69" s="73">
        <v>8</v>
      </c>
      <c r="H69" s="162"/>
      <c r="I69" s="107"/>
      <c r="J69" s="107"/>
      <c r="K69" s="109"/>
      <c r="L69" s="310"/>
      <c r="M69" s="637" t="s">
        <v>1065</v>
      </c>
      <c r="N69" s="325"/>
      <c r="O69" s="314"/>
    </row>
    <row r="70" spans="1:16" s="163" customFormat="1" ht="20.7" customHeight="1" x14ac:dyDescent="0.3">
      <c r="A70" s="161"/>
      <c r="B70" s="73">
        <v>9</v>
      </c>
      <c r="C70" s="90" t="s">
        <v>219</v>
      </c>
      <c r="D70" s="90" t="s">
        <v>393</v>
      </c>
      <c r="E70" s="227"/>
      <c r="F70" s="109"/>
      <c r="G70" s="73">
        <v>9</v>
      </c>
      <c r="H70" s="375"/>
      <c r="I70" s="107"/>
      <c r="J70" s="107"/>
      <c r="K70" s="109"/>
      <c r="L70" s="310"/>
      <c r="M70" s="515" t="s">
        <v>1051</v>
      </c>
      <c r="N70" s="622"/>
      <c r="O70" s="314"/>
    </row>
    <row r="71" spans="1:16" s="163" customFormat="1" ht="20.7" customHeight="1" x14ac:dyDescent="0.3">
      <c r="A71" s="161"/>
      <c r="B71" s="73">
        <v>10</v>
      </c>
      <c r="C71" s="90" t="s">
        <v>932</v>
      </c>
      <c r="D71" s="90" t="s">
        <v>1055</v>
      </c>
      <c r="E71" s="116" t="s">
        <v>350</v>
      </c>
      <c r="F71" s="109"/>
      <c r="G71" s="73">
        <v>10</v>
      </c>
      <c r="H71" s="375"/>
      <c r="I71" s="107"/>
      <c r="J71" s="107"/>
      <c r="K71" s="109"/>
      <c r="L71" s="310"/>
      <c r="M71" s="534" t="s">
        <v>1068</v>
      </c>
      <c r="N71" s="290"/>
      <c r="O71" s="314"/>
    </row>
    <row r="72" spans="1:16" s="224" customFormat="1" ht="20.7" customHeight="1" x14ac:dyDescent="0.3">
      <c r="A72" s="325"/>
      <c r="B72" s="73">
        <v>11</v>
      </c>
      <c r="C72" s="650" t="s">
        <v>234</v>
      </c>
      <c r="D72" s="90" t="s">
        <v>395</v>
      </c>
      <c r="E72" s="227"/>
      <c r="F72" s="109"/>
      <c r="G72" s="73">
        <v>11</v>
      </c>
      <c r="H72" s="241"/>
      <c r="I72" s="107"/>
      <c r="J72" s="107"/>
      <c r="K72" s="109"/>
      <c r="L72" s="621"/>
      <c r="M72" s="621"/>
      <c r="N72" s="325"/>
      <c r="O72" s="221"/>
    </row>
    <row r="73" spans="1:16" s="224" customFormat="1" ht="20.7" customHeight="1" x14ac:dyDescent="0.3">
      <c r="A73" s="325"/>
      <c r="B73" s="73">
        <v>12</v>
      </c>
      <c r="C73" s="90" t="s">
        <v>933</v>
      </c>
      <c r="D73" s="90" t="s">
        <v>1054</v>
      </c>
      <c r="E73" s="107"/>
      <c r="F73" s="107"/>
      <c r="G73" s="73">
        <v>12</v>
      </c>
      <c r="H73" s="241"/>
      <c r="I73" s="630"/>
      <c r="J73" s="243"/>
      <c r="K73" s="107"/>
      <c r="L73" s="621"/>
      <c r="M73" s="621"/>
      <c r="N73" s="325"/>
      <c r="O73" s="221"/>
    </row>
    <row r="74" spans="1:16" s="224" customFormat="1" ht="20.7" customHeight="1" x14ac:dyDescent="0.3">
      <c r="A74" s="325"/>
      <c r="B74" s="73">
        <v>13</v>
      </c>
      <c r="C74" s="90" t="s">
        <v>235</v>
      </c>
      <c r="D74" s="90" t="s">
        <v>396</v>
      </c>
      <c r="E74" s="107"/>
      <c r="F74" s="107"/>
      <c r="G74" s="73">
        <v>13</v>
      </c>
      <c r="H74" s="241"/>
      <c r="I74" s="630"/>
      <c r="J74" s="243"/>
      <c r="K74" s="107"/>
      <c r="L74" s="621"/>
      <c r="M74" s="621"/>
      <c r="N74" s="325"/>
      <c r="O74" s="221"/>
    </row>
    <row r="75" spans="1:16" s="224" customFormat="1" ht="20.7" hidden="1" customHeight="1" x14ac:dyDescent="0.3">
      <c r="A75" s="325"/>
      <c r="B75" s="73">
        <v>14</v>
      </c>
      <c r="C75" s="415"/>
      <c r="D75" s="537"/>
      <c r="E75" s="107"/>
      <c r="F75" s="107"/>
      <c r="G75" s="73">
        <v>14</v>
      </c>
      <c r="H75" s="241"/>
      <c r="I75" s="630"/>
      <c r="J75" s="243"/>
      <c r="K75" s="107"/>
      <c r="L75" s="621"/>
      <c r="M75" s="621"/>
      <c r="N75" s="325"/>
      <c r="O75" s="221"/>
    </row>
    <row r="76" spans="1:16" s="163" customFormat="1" hidden="1" x14ac:dyDescent="0.3">
      <c r="A76" s="161"/>
      <c r="B76" s="73">
        <v>15</v>
      </c>
      <c r="C76" s="162"/>
      <c r="D76" s="162"/>
      <c r="E76" s="107"/>
      <c r="F76" s="107"/>
      <c r="G76" s="73">
        <v>15</v>
      </c>
      <c r="H76" s="90"/>
      <c r="I76" s="107"/>
      <c r="J76" s="227"/>
      <c r="K76" s="107"/>
      <c r="L76" s="310"/>
      <c r="M76" s="621"/>
      <c r="N76" s="325"/>
      <c r="O76" s="314"/>
    </row>
    <row r="77" spans="1:16" s="224" customFormat="1" ht="20.7" customHeight="1" x14ac:dyDescent="0.3">
      <c r="A77" s="325"/>
      <c r="B77" s="73"/>
      <c r="C77" s="327"/>
      <c r="D77" s="92"/>
      <c r="E77" s="92"/>
      <c r="F77" s="92"/>
      <c r="G77" s="73"/>
      <c r="H77" s="240"/>
      <c r="I77" s="325"/>
      <c r="J77" s="622"/>
      <c r="K77" s="92"/>
      <c r="L77" s="621"/>
      <c r="M77" s="621"/>
      <c r="N77" s="325"/>
      <c r="O77" s="221"/>
    </row>
    <row r="78" spans="1:16" s="163" customFormat="1" ht="24.6" customHeight="1" x14ac:dyDescent="0.3">
      <c r="B78" s="841" t="s">
        <v>110</v>
      </c>
      <c r="C78" s="841"/>
      <c r="D78" s="841"/>
      <c r="E78" s="115"/>
      <c r="F78" s="115"/>
      <c r="G78" s="75">
        <v>19</v>
      </c>
      <c r="H78" s="161"/>
      <c r="I78" s="111"/>
      <c r="J78" s="115"/>
      <c r="K78" s="115"/>
      <c r="L78" s="310"/>
      <c r="M78" s="621"/>
      <c r="N78" s="325"/>
      <c r="O78" s="221"/>
      <c r="P78" s="224"/>
    </row>
    <row r="79" spans="1:16" s="163" customFormat="1" ht="24.6" customHeight="1" x14ac:dyDescent="0.3">
      <c r="A79" s="226"/>
      <c r="B79" s="226"/>
      <c r="C79" s="226"/>
      <c r="D79" s="226"/>
      <c r="E79" s="92"/>
      <c r="F79" s="226"/>
      <c r="G79" s="226"/>
      <c r="H79" s="161"/>
      <c r="I79" s="111"/>
      <c r="J79" s="115"/>
      <c r="K79" s="115"/>
      <c r="L79" s="310"/>
      <c r="M79" s="621"/>
      <c r="N79" s="325"/>
      <c r="O79" s="221"/>
      <c r="P79" s="224"/>
    </row>
    <row r="80" spans="1:16" s="163" customFormat="1" x14ac:dyDescent="0.3">
      <c r="A80" s="161"/>
      <c r="B80" s="321"/>
      <c r="C80" s="226"/>
      <c r="D80" s="226"/>
      <c r="E80" s="92"/>
      <c r="F80" s="226"/>
      <c r="G80" s="226"/>
      <c r="I80" s="111"/>
      <c r="J80" s="319"/>
      <c r="K80" s="324"/>
      <c r="L80" s="310"/>
      <c r="M80" s="621"/>
      <c r="N80" s="325"/>
      <c r="O80" s="221"/>
      <c r="P80" s="224"/>
    </row>
    <row r="81" spans="1:16" s="163" customFormat="1" x14ac:dyDescent="0.3">
      <c r="A81" s="161"/>
      <c r="B81" s="321"/>
      <c r="C81" s="80" t="s">
        <v>322</v>
      </c>
      <c r="D81" s="226"/>
      <c r="E81" s="92"/>
      <c r="F81" s="226"/>
      <c r="G81" s="226"/>
      <c r="H81" s="161" t="s">
        <v>330</v>
      </c>
      <c r="I81" s="111"/>
      <c r="J81" s="319"/>
      <c r="K81" s="324"/>
      <c r="L81" s="310"/>
      <c r="M81" s="621"/>
      <c r="N81" s="325"/>
      <c r="O81" s="221"/>
      <c r="P81" s="224"/>
    </row>
    <row r="82" spans="1:16" s="163" customFormat="1" x14ac:dyDescent="0.3">
      <c r="A82" s="161"/>
      <c r="B82" s="321"/>
      <c r="C82" s="226"/>
      <c r="D82" s="226"/>
      <c r="E82" s="92"/>
      <c r="F82" s="226"/>
      <c r="G82" s="226"/>
      <c r="H82" s="161"/>
      <c r="I82" s="111"/>
      <c r="J82" s="319"/>
      <c r="K82" s="324"/>
      <c r="L82" s="310"/>
      <c r="M82" s="621"/>
      <c r="N82" s="325"/>
      <c r="O82" s="221"/>
      <c r="P82" s="224"/>
    </row>
    <row r="83" spans="1:16" s="163" customFormat="1" ht="30" customHeight="1" x14ac:dyDescent="0.3">
      <c r="A83" s="161"/>
      <c r="B83" s="321"/>
      <c r="C83" s="226"/>
      <c r="D83" s="226"/>
      <c r="E83" s="73"/>
      <c r="F83" s="376"/>
      <c r="G83" s="376"/>
      <c r="I83" s="111"/>
      <c r="J83" s="319"/>
      <c r="K83" s="324"/>
      <c r="L83" s="310"/>
      <c r="M83" s="621"/>
      <c r="N83" s="325"/>
      <c r="O83" s="221"/>
      <c r="P83" s="224"/>
    </row>
    <row r="84" spans="1:16" s="163" customFormat="1" x14ac:dyDescent="0.25">
      <c r="A84" s="161"/>
      <c r="B84" s="321"/>
      <c r="C84" s="226" t="s">
        <v>332</v>
      </c>
      <c r="D84" s="376"/>
      <c r="E84" s="92"/>
      <c r="F84" s="226"/>
      <c r="G84" s="226"/>
      <c r="H84" s="60" t="s">
        <v>1069</v>
      </c>
      <c r="I84" s="111"/>
      <c r="J84" s="319"/>
      <c r="K84" s="324"/>
      <c r="L84" s="310"/>
      <c r="M84" s="621"/>
      <c r="N84" s="325"/>
      <c r="O84" s="221"/>
      <c r="P84" s="224"/>
    </row>
    <row r="85" spans="1:16" s="163" customFormat="1" x14ac:dyDescent="0.3">
      <c r="A85" s="161"/>
      <c r="B85" s="321"/>
      <c r="C85" s="226" t="s">
        <v>323</v>
      </c>
      <c r="D85" s="226"/>
      <c r="E85" s="92"/>
      <c r="F85" s="226"/>
      <c r="G85" s="226"/>
      <c r="H85" s="334" t="s">
        <v>331</v>
      </c>
      <c r="I85" s="111"/>
      <c r="J85" s="319"/>
      <c r="K85" s="324"/>
      <c r="L85" s="310"/>
      <c r="M85" s="621"/>
      <c r="N85" s="325"/>
      <c r="O85" s="221"/>
      <c r="P85" s="224"/>
    </row>
    <row r="86" spans="1:16" s="163" customFormat="1" x14ac:dyDescent="0.3">
      <c r="A86" s="161"/>
      <c r="B86" s="321"/>
      <c r="C86" s="226"/>
      <c r="D86" s="226"/>
      <c r="E86" s="92"/>
      <c r="F86" s="226"/>
      <c r="G86" s="226"/>
      <c r="H86" s="161"/>
      <c r="I86" s="111"/>
      <c r="J86" s="319"/>
      <c r="K86" s="324"/>
      <c r="L86" s="310"/>
      <c r="M86" s="621"/>
      <c r="N86" s="325"/>
      <c r="O86" s="221"/>
      <c r="P86" s="224"/>
    </row>
    <row r="87" spans="1:16" s="163" customFormat="1" x14ac:dyDescent="0.3">
      <c r="A87" s="161"/>
      <c r="B87" s="318" t="s">
        <v>118</v>
      </c>
      <c r="C87" s="226"/>
      <c r="D87" s="226"/>
      <c r="E87" s="319"/>
      <c r="F87" s="319"/>
      <c r="G87" s="240"/>
      <c r="H87" s="78"/>
      <c r="I87" s="111"/>
      <c r="J87" s="319"/>
      <c r="K87" s="319"/>
      <c r="L87" s="310"/>
      <c r="M87" s="621"/>
      <c r="N87" s="325"/>
      <c r="O87" s="221"/>
      <c r="P87" s="224"/>
    </row>
    <row r="88" spans="1:16" s="163" customFormat="1" ht="22.8" x14ac:dyDescent="0.3">
      <c r="A88" s="161"/>
      <c r="B88" s="326" t="s">
        <v>1024</v>
      </c>
      <c r="C88" s="240"/>
      <c r="D88" s="418"/>
      <c r="E88" s="319"/>
      <c r="F88" s="319"/>
      <c r="G88" s="240"/>
      <c r="H88" s="240"/>
      <c r="I88" s="111"/>
      <c r="J88" s="319"/>
      <c r="K88" s="319"/>
      <c r="L88" s="310"/>
      <c r="M88" s="621"/>
      <c r="N88" s="325"/>
      <c r="O88" s="221"/>
      <c r="P88" s="224"/>
    </row>
    <row r="89" spans="1:16" ht="17.399999999999999" customHeight="1" x14ac:dyDescent="0.3">
      <c r="B89" s="73"/>
      <c r="C89" s="66" t="s">
        <v>108</v>
      </c>
      <c r="D89" s="66" t="s">
        <v>158</v>
      </c>
      <c r="E89" s="281" t="s">
        <v>146</v>
      </c>
      <c r="F89" s="66" t="s">
        <v>161</v>
      </c>
      <c r="G89" s="65"/>
      <c r="H89" s="66" t="s">
        <v>109</v>
      </c>
      <c r="I89" s="66" t="s">
        <v>158</v>
      </c>
      <c r="J89" s="281" t="s">
        <v>146</v>
      </c>
      <c r="K89" s="66" t="s">
        <v>161</v>
      </c>
    </row>
    <row r="90" spans="1:16" x14ac:dyDescent="0.3">
      <c r="B90" s="73">
        <v>1</v>
      </c>
      <c r="C90" s="90" t="s">
        <v>80</v>
      </c>
      <c r="D90" s="526" t="s">
        <v>86</v>
      </c>
      <c r="E90" s="227"/>
      <c r="F90" s="109"/>
      <c r="G90" s="73">
        <v>1</v>
      </c>
      <c r="H90" s="241" t="s">
        <v>1073</v>
      </c>
      <c r="I90" s="578"/>
      <c r="J90" s="227"/>
      <c r="K90" s="109"/>
      <c r="M90" s="579" t="s">
        <v>29</v>
      </c>
      <c r="N90" s="580" t="s">
        <v>88</v>
      </c>
      <c r="O90" s="314"/>
      <c r="P90" s="314"/>
    </row>
    <row r="91" spans="1:16" x14ac:dyDescent="0.3">
      <c r="B91" s="73">
        <v>2</v>
      </c>
      <c r="C91" s="90" t="s">
        <v>930</v>
      </c>
      <c r="D91" s="533" t="s">
        <v>1059</v>
      </c>
      <c r="E91" s="227"/>
      <c r="F91" s="109"/>
      <c r="G91" s="73">
        <v>2</v>
      </c>
      <c r="H91" s="90" t="s">
        <v>28</v>
      </c>
      <c r="I91" s="526" t="s">
        <v>87</v>
      </c>
      <c r="J91" s="227" t="s">
        <v>231</v>
      </c>
      <c r="K91" s="109"/>
      <c r="M91" s="579" t="s">
        <v>89</v>
      </c>
      <c r="N91" s="580" t="s">
        <v>90</v>
      </c>
      <c r="O91" s="314"/>
      <c r="P91" s="314"/>
    </row>
    <row r="92" spans="1:16" s="163" customFormat="1" x14ac:dyDescent="0.3">
      <c r="A92" s="161"/>
      <c r="B92" s="73">
        <v>3</v>
      </c>
      <c r="C92" s="90" t="s">
        <v>1089</v>
      </c>
      <c r="D92" s="526" t="s">
        <v>1057</v>
      </c>
      <c r="E92" s="227"/>
      <c r="F92" s="109"/>
      <c r="G92" s="73">
        <v>3</v>
      </c>
      <c r="H92" s="242" t="s">
        <v>222</v>
      </c>
      <c r="I92" s="526" t="s">
        <v>351</v>
      </c>
      <c r="J92" s="227"/>
      <c r="K92" s="109"/>
      <c r="L92" s="310"/>
      <c r="M92" s="325"/>
      <c r="N92" s="325"/>
      <c r="O92" s="314"/>
    </row>
    <row r="93" spans="1:16" s="163" customFormat="1" x14ac:dyDescent="0.3">
      <c r="A93" s="161"/>
      <c r="B93" s="73">
        <v>4</v>
      </c>
      <c r="C93" s="90" t="s">
        <v>81</v>
      </c>
      <c r="D93" s="526" t="s">
        <v>92</v>
      </c>
      <c r="E93" s="227" t="s">
        <v>231</v>
      </c>
      <c r="F93" s="109"/>
      <c r="G93" s="73">
        <v>4</v>
      </c>
      <c r="H93" s="90" t="s">
        <v>30</v>
      </c>
      <c r="I93" s="526" t="s">
        <v>93</v>
      </c>
      <c r="J93" s="227"/>
      <c r="K93" s="109"/>
      <c r="L93" s="310"/>
      <c r="M93" s="325"/>
      <c r="N93" s="325"/>
      <c r="O93" s="314"/>
    </row>
    <row r="94" spans="1:16" s="163" customFormat="1" x14ac:dyDescent="0.3">
      <c r="A94" s="161"/>
      <c r="B94" s="73">
        <v>5</v>
      </c>
      <c r="C94" s="241" t="s">
        <v>228</v>
      </c>
      <c r="D94" s="526" t="s">
        <v>352</v>
      </c>
      <c r="E94" s="227"/>
      <c r="F94" s="109"/>
      <c r="G94" s="73">
        <v>5</v>
      </c>
      <c r="H94" s="242" t="s">
        <v>112</v>
      </c>
      <c r="I94" s="526" t="s">
        <v>91</v>
      </c>
      <c r="J94" s="107"/>
      <c r="K94" s="109"/>
      <c r="L94" s="310"/>
      <c r="M94" s="515"/>
      <c r="N94" s="325"/>
      <c r="O94" s="314"/>
    </row>
    <row r="95" spans="1:16" s="163" customFormat="1" x14ac:dyDescent="0.3">
      <c r="A95" s="161"/>
      <c r="B95" s="73">
        <v>6</v>
      </c>
      <c r="C95" s="90" t="s">
        <v>85</v>
      </c>
      <c r="D95" s="526" t="s">
        <v>94</v>
      </c>
      <c r="E95" s="107"/>
      <c r="F95" s="107"/>
      <c r="G95" s="73">
        <v>6</v>
      </c>
      <c r="H95" s="162"/>
      <c r="I95" s="375"/>
      <c r="J95" s="241"/>
      <c r="K95" s="107"/>
      <c r="L95" s="310"/>
      <c r="M95" s="515" t="s">
        <v>1039</v>
      </c>
      <c r="N95" s="325"/>
      <c r="O95" s="314"/>
    </row>
    <row r="96" spans="1:16" s="163" customFormat="1" ht="21.45" customHeight="1" x14ac:dyDescent="0.3">
      <c r="A96" s="161"/>
      <c r="B96" s="73">
        <v>7</v>
      </c>
      <c r="C96" s="90" t="s">
        <v>31</v>
      </c>
      <c r="D96" s="526" t="s">
        <v>95</v>
      </c>
      <c r="E96" s="107"/>
      <c r="F96" s="107"/>
      <c r="G96" s="73">
        <v>7</v>
      </c>
      <c r="H96" s="242"/>
      <c r="I96" s="113"/>
      <c r="J96" s="107" t="s">
        <v>162</v>
      </c>
      <c r="K96" s="107"/>
      <c r="L96" s="310"/>
      <c r="M96" s="616" t="s">
        <v>1041</v>
      </c>
      <c r="N96" s="114"/>
      <c r="O96" s="314"/>
    </row>
    <row r="97" spans="1:16" s="163" customFormat="1" ht="21.45" hidden="1" customHeight="1" x14ac:dyDescent="0.3">
      <c r="A97" s="161"/>
      <c r="B97" s="73">
        <v>8</v>
      </c>
      <c r="C97" s="162"/>
      <c r="D97" s="162"/>
      <c r="E97" s="92"/>
      <c r="F97" s="92"/>
      <c r="G97" s="73">
        <v>8</v>
      </c>
      <c r="H97" s="242"/>
      <c r="I97" s="113"/>
      <c r="J97" s="92"/>
      <c r="K97" s="92"/>
      <c r="L97" s="310"/>
      <c r="M97" s="621"/>
      <c r="N97" s="325"/>
      <c r="O97" s="314"/>
    </row>
    <row r="98" spans="1:16" s="163" customFormat="1" ht="6" customHeight="1" x14ac:dyDescent="0.3">
      <c r="A98" s="244"/>
      <c r="B98" s="226"/>
      <c r="C98" s="226"/>
      <c r="D98" s="226"/>
      <c r="E98" s="244"/>
      <c r="F98" s="244"/>
      <c r="G98" s="244"/>
      <c r="H98" s="244"/>
      <c r="I98" s="246"/>
      <c r="J98" s="281"/>
      <c r="K98" s="92"/>
      <c r="L98" s="310"/>
      <c r="M98" s="621"/>
      <c r="N98" s="325"/>
      <c r="O98" s="221"/>
      <c r="P98" s="224"/>
    </row>
    <row r="99" spans="1:16" s="163" customFormat="1" ht="24" customHeight="1" x14ac:dyDescent="0.3">
      <c r="A99" s="244"/>
      <c r="B99" s="226"/>
      <c r="C99" s="226"/>
      <c r="D99" s="226"/>
      <c r="E99" s="244"/>
      <c r="F99" s="244"/>
      <c r="G99" s="244"/>
      <c r="H99" s="244"/>
      <c r="I99" s="246"/>
      <c r="J99" s="281"/>
      <c r="K99" s="92"/>
      <c r="L99" s="310"/>
      <c r="M99" s="621"/>
      <c r="N99" s="325"/>
      <c r="O99" s="221"/>
      <c r="P99" s="224"/>
    </row>
    <row r="100" spans="1:16" s="163" customFormat="1" ht="24.6" customHeight="1" x14ac:dyDescent="0.3">
      <c r="A100" s="839" t="s">
        <v>110</v>
      </c>
      <c r="B100" s="839"/>
      <c r="C100" s="839"/>
      <c r="D100" s="839"/>
      <c r="E100" s="115"/>
      <c r="F100" s="115"/>
      <c r="G100" s="75">
        <v>12</v>
      </c>
      <c r="H100" s="78"/>
      <c r="I100" s="310"/>
      <c r="J100" s="115"/>
      <c r="K100" s="115"/>
      <c r="L100" s="310"/>
      <c r="M100" s="621"/>
      <c r="N100" s="325"/>
      <c r="O100" s="221"/>
      <c r="P100" s="224"/>
    </row>
    <row r="101" spans="1:16" s="163" customFormat="1" ht="11.7" customHeight="1" x14ac:dyDescent="0.3">
      <c r="A101" s="226"/>
      <c r="B101" s="226"/>
      <c r="C101" s="226"/>
      <c r="D101" s="226"/>
      <c r="E101" s="92"/>
      <c r="F101" s="226"/>
      <c r="G101" s="226"/>
      <c r="H101" s="161"/>
      <c r="I101" s="111"/>
      <c r="J101" s="319"/>
      <c r="K101" s="324"/>
      <c r="L101" s="310"/>
      <c r="M101" s="621"/>
      <c r="N101" s="325"/>
      <c r="O101" s="221"/>
      <c r="P101" s="224"/>
    </row>
    <row r="102" spans="1:16" s="163" customFormat="1" x14ac:dyDescent="0.3">
      <c r="A102" s="161"/>
      <c r="B102" s="321"/>
      <c r="C102" s="226"/>
      <c r="D102" s="226"/>
      <c r="E102" s="92"/>
      <c r="F102" s="226"/>
      <c r="G102" s="226"/>
      <c r="H102" s="161"/>
      <c r="I102" s="111"/>
      <c r="J102" s="319"/>
      <c r="K102" s="324"/>
      <c r="L102" s="310"/>
      <c r="M102" s="621"/>
      <c r="N102" s="325"/>
      <c r="O102" s="221"/>
      <c r="P102" s="224"/>
    </row>
    <row r="103" spans="1:16" s="163" customFormat="1" x14ac:dyDescent="0.3">
      <c r="A103" s="161"/>
      <c r="B103" s="321"/>
      <c r="C103" s="226"/>
      <c r="D103" s="226"/>
      <c r="E103" s="92"/>
      <c r="F103" s="226"/>
      <c r="G103" s="226"/>
      <c r="H103" s="161"/>
      <c r="I103" s="111"/>
      <c r="J103" s="319"/>
      <c r="K103" s="324"/>
      <c r="L103" s="310"/>
      <c r="M103" s="621"/>
      <c r="N103" s="325"/>
      <c r="O103" s="221"/>
      <c r="P103" s="224"/>
    </row>
    <row r="104" spans="1:16" s="163" customFormat="1" x14ac:dyDescent="0.3">
      <c r="A104" s="161"/>
      <c r="B104" s="321"/>
      <c r="C104" s="226"/>
      <c r="D104" s="226"/>
      <c r="E104" s="92"/>
      <c r="F104" s="226"/>
      <c r="G104" s="226"/>
      <c r="H104" s="161"/>
      <c r="I104" s="111"/>
      <c r="J104" s="319"/>
      <c r="K104" s="324"/>
      <c r="L104" s="310"/>
      <c r="M104" s="621"/>
      <c r="N104" s="325"/>
      <c r="O104" s="221"/>
      <c r="P104" s="224"/>
    </row>
    <row r="105" spans="1:16" s="163" customFormat="1" x14ac:dyDescent="0.3">
      <c r="A105" s="161"/>
      <c r="B105" s="321"/>
      <c r="C105" s="226"/>
      <c r="D105" s="226"/>
      <c r="E105" s="92"/>
      <c r="F105" s="226"/>
      <c r="G105" s="226"/>
      <c r="I105" s="111"/>
      <c r="J105" s="319"/>
      <c r="K105" s="324"/>
      <c r="L105" s="310"/>
      <c r="M105" s="621"/>
      <c r="N105" s="325"/>
      <c r="O105" s="221"/>
      <c r="P105" s="224"/>
    </row>
    <row r="106" spans="1:16" s="163" customFormat="1" x14ac:dyDescent="0.3">
      <c r="A106" s="161"/>
      <c r="B106" s="321"/>
      <c r="C106" s="80" t="s">
        <v>322</v>
      </c>
      <c r="D106" s="226"/>
      <c r="E106" s="92"/>
      <c r="F106" s="226"/>
      <c r="G106" s="226"/>
      <c r="H106" s="161" t="s">
        <v>330</v>
      </c>
      <c r="I106" s="111"/>
      <c r="J106" s="319"/>
      <c r="K106" s="324"/>
      <c r="L106" s="310"/>
      <c r="M106" s="621"/>
      <c r="N106" s="325"/>
      <c r="O106" s="221"/>
      <c r="P106" s="224"/>
    </row>
    <row r="107" spans="1:16" s="163" customFormat="1" x14ac:dyDescent="0.3">
      <c r="A107" s="161"/>
      <c r="B107" s="321"/>
      <c r="C107" s="226"/>
      <c r="D107" s="226"/>
      <c r="E107" s="92"/>
      <c r="F107" s="226"/>
      <c r="G107" s="226"/>
      <c r="H107" s="161"/>
      <c r="I107" s="111"/>
      <c r="J107" s="319"/>
      <c r="K107" s="324"/>
      <c r="L107" s="310"/>
      <c r="M107" s="621"/>
      <c r="N107" s="325"/>
      <c r="O107" s="221"/>
      <c r="P107" s="224"/>
    </row>
    <row r="108" spans="1:16" s="163" customFormat="1" ht="30" customHeight="1" x14ac:dyDescent="0.3">
      <c r="A108" s="161"/>
      <c r="B108" s="321"/>
      <c r="C108" s="226"/>
      <c r="D108" s="226"/>
      <c r="E108" s="73"/>
      <c r="F108" s="376"/>
      <c r="G108" s="376"/>
      <c r="H108" s="161"/>
      <c r="I108" s="111"/>
      <c r="J108" s="319"/>
      <c r="K108" s="324"/>
      <c r="L108" s="310"/>
      <c r="M108" s="621"/>
      <c r="N108" s="325"/>
      <c r="O108" s="221"/>
      <c r="P108" s="224"/>
    </row>
    <row r="109" spans="1:16" s="163" customFormat="1" x14ac:dyDescent="0.25">
      <c r="A109" s="161"/>
      <c r="B109" s="321"/>
      <c r="C109" s="226" t="s">
        <v>332</v>
      </c>
      <c r="D109" s="376"/>
      <c r="E109" s="92"/>
      <c r="F109" s="226"/>
      <c r="G109" s="226"/>
      <c r="H109" s="60" t="s">
        <v>1069</v>
      </c>
      <c r="I109" s="111"/>
      <c r="J109" s="319"/>
      <c r="K109" s="324"/>
      <c r="L109" s="310"/>
      <c r="M109" s="621"/>
      <c r="N109" s="325"/>
      <c r="O109" s="221"/>
      <c r="P109" s="224"/>
    </row>
    <row r="110" spans="1:16" s="163" customFormat="1" x14ac:dyDescent="0.3">
      <c r="A110" s="161"/>
      <c r="B110" s="321"/>
      <c r="C110" s="226" t="s">
        <v>323</v>
      </c>
      <c r="D110" s="226"/>
      <c r="E110" s="92"/>
      <c r="F110" s="226"/>
      <c r="G110" s="226"/>
      <c r="H110" s="334" t="s">
        <v>331</v>
      </c>
      <c r="I110" s="111"/>
      <c r="J110" s="319"/>
      <c r="K110" s="324"/>
      <c r="L110" s="310"/>
      <c r="M110" s="621"/>
      <c r="N110" s="325"/>
      <c r="O110" s="221"/>
      <c r="P110" s="224"/>
    </row>
    <row r="111" spans="1:16" s="163" customFormat="1" x14ac:dyDescent="0.3">
      <c r="A111" s="161"/>
      <c r="B111" s="318" t="s">
        <v>121</v>
      </c>
      <c r="C111" s="226"/>
      <c r="D111" s="226"/>
      <c r="E111" s="319"/>
      <c r="F111" s="324"/>
      <c r="G111" s="324"/>
      <c r="H111" s="324"/>
      <c r="I111" s="324"/>
      <c r="J111" s="240"/>
      <c r="K111" s="80"/>
      <c r="L111" s="310"/>
      <c r="M111" s="621"/>
      <c r="N111" s="325"/>
      <c r="O111" s="221"/>
      <c r="P111" s="224"/>
    </row>
    <row r="112" spans="1:16" s="163" customFormat="1" x14ac:dyDescent="0.3">
      <c r="A112" s="161"/>
      <c r="B112" s="321" t="s">
        <v>1025</v>
      </c>
      <c r="C112" s="240"/>
      <c r="D112" s="161"/>
      <c r="E112" s="319"/>
      <c r="F112" s="324"/>
      <c r="G112" s="161"/>
      <c r="H112" s="80"/>
      <c r="I112" s="310"/>
      <c r="J112" s="319"/>
      <c r="K112" s="324"/>
      <c r="L112" s="310"/>
      <c r="M112" s="621"/>
      <c r="N112" s="325"/>
      <c r="O112" s="221"/>
      <c r="P112" s="224"/>
    </row>
    <row r="113" spans="1:16" s="163" customFormat="1" x14ac:dyDescent="0.3">
      <c r="A113" s="161"/>
      <c r="B113" s="321"/>
      <c r="C113" s="161"/>
      <c r="D113" s="161"/>
      <c r="E113" s="319"/>
      <c r="F113" s="324"/>
      <c r="G113" s="161"/>
      <c r="H113" s="80"/>
      <c r="I113" s="310"/>
      <c r="J113" s="319"/>
      <c r="K113" s="324"/>
      <c r="L113" s="310"/>
      <c r="M113" s="621"/>
      <c r="N113" s="325"/>
      <c r="O113" s="221"/>
      <c r="P113" s="224"/>
    </row>
    <row r="114" spans="1:16" ht="17.399999999999999" customHeight="1" x14ac:dyDescent="0.3">
      <c r="A114" s="161"/>
      <c r="B114" s="66"/>
      <c r="C114" s="66" t="s">
        <v>108</v>
      </c>
      <c r="D114" s="66" t="s">
        <v>158</v>
      </c>
      <c r="E114" s="281" t="s">
        <v>146</v>
      </c>
      <c r="F114" s="66" t="s">
        <v>161</v>
      </c>
      <c r="G114" s="65"/>
      <c r="H114" s="66" t="s">
        <v>109</v>
      </c>
      <c r="I114" s="66" t="s">
        <v>158</v>
      </c>
      <c r="J114" s="281" t="s">
        <v>146</v>
      </c>
      <c r="K114" s="66" t="s">
        <v>161</v>
      </c>
    </row>
    <row r="115" spans="1:16" x14ac:dyDescent="0.3">
      <c r="B115" s="73">
        <v>1</v>
      </c>
      <c r="C115" s="90" t="s">
        <v>115</v>
      </c>
      <c r="D115" s="107" t="s">
        <v>99</v>
      </c>
      <c r="E115" s="227"/>
      <c r="F115" s="109"/>
      <c r="G115" s="73">
        <v>1</v>
      </c>
      <c r="H115" s="90" t="s">
        <v>994</v>
      </c>
      <c r="I115" s="537" t="s">
        <v>1058</v>
      </c>
      <c r="J115" s="107"/>
      <c r="K115" s="109"/>
      <c r="M115" s="180"/>
      <c r="N115" s="92"/>
      <c r="O115" s="314"/>
      <c r="P115" s="314"/>
    </row>
    <row r="116" spans="1:16" s="326" customFormat="1" x14ac:dyDescent="0.3">
      <c r="A116" s="240"/>
      <c r="B116" s="73">
        <v>2</v>
      </c>
      <c r="C116" s="90" t="s">
        <v>247</v>
      </c>
      <c r="D116" s="651" t="s">
        <v>355</v>
      </c>
      <c r="E116" s="107" t="s">
        <v>231</v>
      </c>
      <c r="F116" s="109"/>
      <c r="G116" s="73">
        <v>2</v>
      </c>
      <c r="H116" s="241" t="s">
        <v>1091</v>
      </c>
      <c r="J116" s="227"/>
      <c r="K116" s="109"/>
      <c r="L116" s="310"/>
      <c r="M116" s="240"/>
      <c r="N116" s="246"/>
      <c r="O116" s="314"/>
    </row>
    <row r="117" spans="1:16" s="326" customFormat="1" x14ac:dyDescent="0.3">
      <c r="A117" s="321"/>
      <c r="B117" s="73">
        <v>3</v>
      </c>
      <c r="C117" s="241"/>
      <c r="D117" s="420"/>
      <c r="E117" s="241"/>
      <c r="F117" s="109"/>
      <c r="G117" s="73">
        <v>3</v>
      </c>
      <c r="H117" s="90" t="s">
        <v>116</v>
      </c>
      <c r="I117" s="526" t="s">
        <v>100</v>
      </c>
      <c r="J117" s="227"/>
      <c r="K117" s="109"/>
      <c r="L117" s="310"/>
      <c r="M117" s="621"/>
      <c r="N117" s="631"/>
      <c r="O117" s="314"/>
    </row>
    <row r="118" spans="1:16" s="326" customFormat="1" x14ac:dyDescent="0.3">
      <c r="A118" s="321"/>
      <c r="B118" s="73">
        <v>4</v>
      </c>
      <c r="C118" s="90"/>
      <c r="D118" s="107"/>
      <c r="E118" s="113"/>
      <c r="F118" s="107"/>
      <c r="G118" s="73">
        <v>4</v>
      </c>
      <c r="H118" s="90" t="s">
        <v>32</v>
      </c>
      <c r="I118" s="526" t="s">
        <v>101</v>
      </c>
      <c r="J118" s="107"/>
      <c r="K118" s="107"/>
      <c r="L118" s="310"/>
      <c r="M118" s="621"/>
      <c r="N118" s="631"/>
      <c r="O118" s="314"/>
    </row>
    <row r="119" spans="1:16" s="326" customFormat="1" x14ac:dyDescent="0.3">
      <c r="A119" s="321"/>
      <c r="B119" s="73">
        <v>5</v>
      </c>
      <c r="C119" s="90"/>
      <c r="D119" s="107"/>
      <c r="E119" s="107"/>
      <c r="F119" s="107"/>
      <c r="G119" s="73">
        <v>5</v>
      </c>
      <c r="H119" s="90" t="s">
        <v>117</v>
      </c>
      <c r="I119" s="526" t="s">
        <v>102</v>
      </c>
      <c r="J119" s="113"/>
      <c r="K119" s="107"/>
      <c r="L119" s="310"/>
      <c r="M119" s="621"/>
      <c r="N119" s="631"/>
      <c r="O119" s="314"/>
    </row>
    <row r="120" spans="1:16" s="163" customFormat="1" x14ac:dyDescent="0.3">
      <c r="A120" s="321"/>
      <c r="B120" s="73">
        <v>6</v>
      </c>
      <c r="C120" s="242"/>
      <c r="D120" s="107"/>
      <c r="E120" s="107"/>
      <c r="F120" s="107"/>
      <c r="G120" s="73">
        <v>6</v>
      </c>
      <c r="H120" s="242" t="s">
        <v>33</v>
      </c>
      <c r="I120" s="632" t="s">
        <v>103</v>
      </c>
      <c r="J120" s="107" t="s">
        <v>231</v>
      </c>
      <c r="K120" s="107"/>
      <c r="L120" s="161"/>
      <c r="M120" s="325"/>
      <c r="N120" s="325"/>
      <c r="O120" s="314"/>
    </row>
    <row r="121" spans="1:16" s="163" customFormat="1" x14ac:dyDescent="0.3">
      <c r="A121" s="161"/>
      <c r="B121" s="73">
        <v>7</v>
      </c>
      <c r="C121" s="90"/>
      <c r="D121" s="107"/>
      <c r="E121" s="107"/>
      <c r="F121" s="107"/>
      <c r="G121" s="73">
        <v>7</v>
      </c>
      <c r="H121" s="241" t="s">
        <v>372</v>
      </c>
      <c r="I121" s="632" t="s">
        <v>382</v>
      </c>
      <c r="J121" s="227"/>
      <c r="K121" s="107"/>
      <c r="L121" s="310"/>
      <c r="M121" s="621"/>
      <c r="N121" s="325"/>
      <c r="O121" s="314"/>
    </row>
    <row r="122" spans="1:16" s="163" customFormat="1" hidden="1" x14ac:dyDescent="0.3">
      <c r="A122" s="161"/>
      <c r="B122" s="73">
        <v>8</v>
      </c>
      <c r="C122" s="90"/>
      <c r="D122" s="107"/>
      <c r="E122" s="107"/>
      <c r="F122" s="107"/>
      <c r="G122" s="73">
        <v>8</v>
      </c>
      <c r="H122" s="90"/>
      <c r="I122" s="107"/>
      <c r="J122" s="227"/>
      <c r="K122" s="107"/>
      <c r="L122" s="310"/>
      <c r="M122" s="621"/>
      <c r="N122" s="325"/>
      <c r="O122" s="221"/>
      <c r="P122" s="224"/>
    </row>
    <row r="123" spans="1:16" s="163" customFormat="1" hidden="1" x14ac:dyDescent="0.3">
      <c r="A123" s="161"/>
      <c r="B123" s="73">
        <v>9</v>
      </c>
      <c r="C123" s="90"/>
      <c r="D123" s="107"/>
      <c r="E123" s="107"/>
      <c r="F123" s="107"/>
      <c r="G123" s="73">
        <v>9</v>
      </c>
      <c r="H123" s="90"/>
      <c r="I123" s="107"/>
      <c r="J123" s="108"/>
      <c r="K123" s="107"/>
      <c r="L123" s="310"/>
      <c r="M123" s="621"/>
      <c r="N123" s="325"/>
      <c r="O123" s="221"/>
      <c r="P123" s="224"/>
    </row>
    <row r="124" spans="1:16" s="163" customFormat="1" hidden="1" x14ac:dyDescent="0.3">
      <c r="A124" s="161"/>
      <c r="B124" s="73">
        <v>10</v>
      </c>
      <c r="C124" s="90"/>
      <c r="D124" s="107"/>
      <c r="E124" s="92"/>
      <c r="F124" s="92"/>
      <c r="G124" s="73">
        <v>10</v>
      </c>
      <c r="H124" s="162"/>
      <c r="I124" s="375"/>
      <c r="J124" s="165"/>
      <c r="K124" s="92"/>
      <c r="L124" s="310"/>
      <c r="M124" s="621"/>
      <c r="N124" s="325"/>
      <c r="O124" s="221"/>
      <c r="P124" s="224"/>
    </row>
    <row r="125" spans="1:16" s="163" customFormat="1" ht="18" customHeight="1" x14ac:dyDescent="0.3">
      <c r="A125" s="161"/>
      <c r="B125" s="73"/>
      <c r="C125" s="212"/>
      <c r="D125" s="213"/>
      <c r="E125" s="92"/>
      <c r="F125" s="92"/>
      <c r="G125" s="73"/>
      <c r="H125" s="221"/>
      <c r="I125" s="161"/>
      <c r="J125" s="165"/>
      <c r="K125" s="92"/>
      <c r="L125" s="310"/>
      <c r="M125" s="621"/>
      <c r="N125" s="325"/>
      <c r="O125" s="221"/>
      <c r="P125" s="224"/>
    </row>
    <row r="126" spans="1:16" s="163" customFormat="1" ht="24.6" customHeight="1" x14ac:dyDescent="0.3">
      <c r="A126" s="839" t="s">
        <v>110</v>
      </c>
      <c r="B126" s="839"/>
      <c r="C126" s="839"/>
      <c r="D126" s="839"/>
      <c r="E126" s="115"/>
      <c r="F126" s="115"/>
      <c r="G126" s="75">
        <v>9</v>
      </c>
      <c r="H126" s="78"/>
      <c r="I126" s="310"/>
      <c r="J126" s="115"/>
      <c r="K126" s="115"/>
      <c r="L126" s="310"/>
      <c r="M126" s="621"/>
      <c r="N126" s="325"/>
      <c r="O126" s="221"/>
      <c r="P126" s="224"/>
    </row>
    <row r="127" spans="1:16" s="163" customFormat="1" ht="11.7" customHeight="1" x14ac:dyDescent="0.3">
      <c r="B127" s="321"/>
      <c r="C127" s="226"/>
      <c r="D127" s="226"/>
      <c r="E127" s="92"/>
      <c r="F127" s="226"/>
      <c r="G127" s="226"/>
      <c r="H127" s="161"/>
      <c r="I127" s="111"/>
      <c r="J127" s="319"/>
      <c r="K127" s="324"/>
      <c r="L127" s="310"/>
      <c r="M127" s="621"/>
      <c r="N127" s="325"/>
      <c r="O127" s="221"/>
      <c r="P127" s="224"/>
    </row>
    <row r="128" spans="1:16" s="163" customFormat="1" x14ac:dyDescent="0.3">
      <c r="A128" s="161"/>
      <c r="B128" s="321"/>
      <c r="C128" s="226"/>
      <c r="D128" s="226"/>
      <c r="E128" s="92"/>
      <c r="F128" s="226"/>
      <c r="G128" s="226"/>
      <c r="H128" s="161"/>
      <c r="I128" s="111"/>
      <c r="J128" s="319"/>
      <c r="K128" s="324"/>
      <c r="L128" s="310"/>
      <c r="M128" s="621"/>
      <c r="N128" s="325"/>
      <c r="O128" s="221"/>
      <c r="P128" s="224"/>
    </row>
    <row r="129" spans="1:16" s="163" customFormat="1" x14ac:dyDescent="0.3">
      <c r="A129" s="161"/>
      <c r="B129" s="321"/>
      <c r="C129" s="226"/>
      <c r="D129" s="226"/>
      <c r="E129" s="92"/>
      <c r="F129" s="226"/>
      <c r="G129" s="226"/>
      <c r="H129" s="161"/>
      <c r="I129" s="111"/>
      <c r="J129" s="319"/>
      <c r="K129" s="324"/>
      <c r="L129" s="310"/>
      <c r="M129" s="621"/>
      <c r="N129" s="325"/>
      <c r="O129" s="221"/>
      <c r="P129" s="224"/>
    </row>
    <row r="130" spans="1:16" s="163" customFormat="1" x14ac:dyDescent="0.3">
      <c r="A130" s="161"/>
      <c r="B130" s="321"/>
      <c r="C130" s="226"/>
      <c r="D130" s="226"/>
      <c r="E130" s="92"/>
      <c r="F130" s="226"/>
      <c r="G130" s="226"/>
      <c r="H130" s="161"/>
      <c r="I130" s="111"/>
      <c r="J130" s="319"/>
      <c r="K130" s="324"/>
      <c r="L130" s="310"/>
      <c r="M130" s="621"/>
      <c r="N130" s="325"/>
      <c r="O130" s="221"/>
      <c r="P130" s="224"/>
    </row>
    <row r="131" spans="1:16" s="163" customFormat="1" x14ac:dyDescent="0.3">
      <c r="A131" s="161"/>
      <c r="B131" s="321"/>
      <c r="C131" s="80" t="s">
        <v>322</v>
      </c>
      <c r="D131" s="226"/>
      <c r="E131" s="92"/>
      <c r="F131" s="226"/>
      <c r="G131" s="226"/>
      <c r="H131" s="161" t="s">
        <v>330</v>
      </c>
      <c r="I131" s="111"/>
      <c r="J131" s="319"/>
      <c r="K131" s="324"/>
      <c r="L131" s="310"/>
      <c r="M131" s="621"/>
      <c r="N131" s="325"/>
      <c r="O131" s="221"/>
      <c r="P131" s="224"/>
    </row>
    <row r="132" spans="1:16" s="163" customFormat="1" x14ac:dyDescent="0.3">
      <c r="A132" s="161"/>
      <c r="B132" s="321"/>
      <c r="C132" s="226"/>
      <c r="D132" s="226"/>
      <c r="E132" s="92"/>
      <c r="F132" s="226"/>
      <c r="G132" s="226"/>
      <c r="H132" s="161"/>
      <c r="I132" s="111"/>
      <c r="J132" s="319"/>
      <c r="K132" s="324"/>
      <c r="L132" s="310"/>
      <c r="M132" s="621"/>
      <c r="N132" s="325"/>
      <c r="O132" s="221"/>
      <c r="P132" s="224"/>
    </row>
    <row r="133" spans="1:16" s="163" customFormat="1" x14ac:dyDescent="0.3">
      <c r="A133" s="161"/>
      <c r="B133" s="321"/>
      <c r="C133" s="226"/>
      <c r="D133" s="226"/>
      <c r="E133" s="92"/>
      <c r="F133" s="226"/>
      <c r="G133" s="226"/>
      <c r="H133" s="161"/>
      <c r="I133" s="111"/>
      <c r="J133" s="319"/>
      <c r="K133" s="324"/>
      <c r="L133" s="310"/>
      <c r="M133" s="621"/>
      <c r="N133" s="325"/>
      <c r="O133" s="221"/>
      <c r="P133" s="224"/>
    </row>
    <row r="134" spans="1:16" s="163" customFormat="1" ht="30" customHeight="1" x14ac:dyDescent="0.25">
      <c r="A134" s="161"/>
      <c r="B134" s="321"/>
      <c r="C134" s="257" t="s">
        <v>332</v>
      </c>
      <c r="D134" s="376"/>
      <c r="E134" s="73"/>
      <c r="F134" s="376"/>
      <c r="G134" s="376"/>
      <c r="H134" s="60" t="s">
        <v>1069</v>
      </c>
      <c r="I134" s="111"/>
      <c r="J134" s="319"/>
      <c r="K134" s="324"/>
      <c r="L134" s="310"/>
      <c r="M134" s="621"/>
      <c r="N134" s="325"/>
      <c r="O134" s="221"/>
      <c r="P134" s="224"/>
    </row>
    <row r="135" spans="1:16" s="163" customFormat="1" x14ac:dyDescent="0.3">
      <c r="A135" s="161"/>
      <c r="B135" s="321"/>
      <c r="C135" s="226" t="s">
        <v>323</v>
      </c>
      <c r="D135" s="226"/>
      <c r="E135" s="92"/>
      <c r="F135" s="226"/>
      <c r="G135" s="226"/>
      <c r="H135" s="334" t="s">
        <v>331</v>
      </c>
      <c r="I135" s="111"/>
      <c r="J135" s="319"/>
      <c r="K135" s="324"/>
      <c r="L135" s="310"/>
      <c r="M135" s="621"/>
      <c r="N135" s="325"/>
      <c r="O135" s="221"/>
      <c r="P135" s="224"/>
    </row>
    <row r="136" spans="1:16" s="163" customFormat="1" x14ac:dyDescent="0.3">
      <c r="A136" s="161"/>
      <c r="B136" s="321"/>
      <c r="C136" s="226"/>
      <c r="D136" s="226"/>
      <c r="E136" s="92"/>
      <c r="F136" s="226"/>
      <c r="G136" s="226"/>
      <c r="H136" s="161"/>
      <c r="I136" s="111"/>
      <c r="J136" s="319"/>
      <c r="K136" s="324"/>
      <c r="L136" s="310"/>
      <c r="M136" s="621"/>
      <c r="N136" s="325"/>
      <c r="O136" s="221"/>
      <c r="P136" s="224"/>
    </row>
    <row r="137" spans="1:16" s="163" customFormat="1" x14ac:dyDescent="0.3">
      <c r="A137" s="161"/>
      <c r="B137" s="318" t="s">
        <v>124</v>
      </c>
      <c r="C137" s="240"/>
      <c r="D137" s="240"/>
      <c r="E137" s="319"/>
      <c r="F137" s="319"/>
      <c r="G137" s="240"/>
      <c r="H137" s="419"/>
      <c r="I137" s="111"/>
      <c r="J137" s="319"/>
      <c r="K137" s="319"/>
      <c r="L137" s="310"/>
      <c r="M137" s="621"/>
      <c r="N137" s="325"/>
      <c r="O137" s="221"/>
      <c r="P137" s="224"/>
    </row>
    <row r="138" spans="1:16" s="163" customFormat="1" x14ac:dyDescent="0.3">
      <c r="A138" s="161"/>
      <c r="B138" s="326" t="s">
        <v>1027</v>
      </c>
      <c r="C138" s="314"/>
      <c r="D138" s="240"/>
      <c r="E138" s="319"/>
      <c r="F138" s="319"/>
      <c r="G138" s="240"/>
      <c r="H138" s="240"/>
      <c r="I138" s="111"/>
      <c r="J138" s="319"/>
      <c r="K138" s="319"/>
      <c r="L138" s="310"/>
      <c r="M138" s="621"/>
      <c r="N138" s="325"/>
      <c r="O138" s="221"/>
      <c r="P138" s="224"/>
    </row>
    <row r="139" spans="1:16" s="163" customFormat="1" x14ac:dyDescent="0.3">
      <c r="A139" s="161"/>
      <c r="B139" s="326"/>
      <c r="C139" s="314"/>
      <c r="D139" s="240"/>
      <c r="E139" s="319"/>
      <c r="F139" s="319"/>
      <c r="G139" s="240"/>
      <c r="H139" s="240"/>
      <c r="I139" s="111"/>
      <c r="J139" s="319"/>
      <c r="K139" s="319"/>
      <c r="L139" s="310"/>
      <c r="M139" s="621"/>
      <c r="N139" s="325"/>
      <c r="O139" s="221"/>
      <c r="P139" s="224"/>
    </row>
    <row r="140" spans="1:16" ht="17.399999999999999" customHeight="1" x14ac:dyDescent="0.3">
      <c r="A140" s="161"/>
      <c r="B140" s="66"/>
      <c r="C140" s="66" t="s">
        <v>108</v>
      </c>
      <c r="D140" s="66" t="s">
        <v>158</v>
      </c>
      <c r="E140" s="281" t="s">
        <v>146</v>
      </c>
      <c r="F140" s="66" t="s">
        <v>161</v>
      </c>
      <c r="G140" s="65"/>
      <c r="H140" s="66" t="s">
        <v>104</v>
      </c>
      <c r="I140" s="66" t="s">
        <v>158</v>
      </c>
      <c r="J140" s="281" t="s">
        <v>146</v>
      </c>
      <c r="K140" s="66" t="s">
        <v>161</v>
      </c>
    </row>
    <row r="141" spans="1:16" s="163" customFormat="1" x14ac:dyDescent="0.3">
      <c r="A141" s="240"/>
      <c r="B141" s="73">
        <v>1</v>
      </c>
      <c r="C141" s="241" t="s">
        <v>316</v>
      </c>
      <c r="D141" s="107" t="s">
        <v>317</v>
      </c>
      <c r="E141" s="107" t="s">
        <v>231</v>
      </c>
      <c r="F141" s="109"/>
      <c r="G141" s="73">
        <v>1</v>
      </c>
      <c r="H141" s="90" t="s">
        <v>35</v>
      </c>
      <c r="I141" s="526" t="s">
        <v>165</v>
      </c>
      <c r="J141" s="107"/>
      <c r="K141" s="109"/>
      <c r="L141" s="310"/>
      <c r="M141" s="579" t="s">
        <v>38</v>
      </c>
      <c r="N141" s="580" t="s">
        <v>170</v>
      </c>
      <c r="O141" s="314"/>
    </row>
    <row r="142" spans="1:16" s="163" customFormat="1" x14ac:dyDescent="0.3">
      <c r="A142" s="161"/>
      <c r="B142" s="73">
        <v>2</v>
      </c>
      <c r="C142" s="241"/>
      <c r="D142" s="107"/>
      <c r="E142" s="107"/>
      <c r="F142" s="109"/>
      <c r="G142" s="73">
        <v>2</v>
      </c>
      <c r="H142" s="90" t="s">
        <v>36</v>
      </c>
      <c r="I142" s="526" t="s">
        <v>166</v>
      </c>
      <c r="J142" s="107"/>
      <c r="K142" s="109"/>
      <c r="L142" s="310"/>
      <c r="M142" s="579" t="s">
        <v>34</v>
      </c>
      <c r="N142" s="580" t="s">
        <v>163</v>
      </c>
      <c r="O142" s="158"/>
      <c r="P142" s="158"/>
    </row>
    <row r="143" spans="1:16" x14ac:dyDescent="0.3">
      <c r="A143" s="161"/>
      <c r="B143" s="73">
        <v>3</v>
      </c>
      <c r="C143" s="242"/>
      <c r="D143" s="107"/>
      <c r="E143" s="227" t="s">
        <v>175</v>
      </c>
      <c r="F143" s="109"/>
      <c r="G143" s="73">
        <v>3</v>
      </c>
      <c r="H143" s="90" t="s">
        <v>37</v>
      </c>
      <c r="I143" s="526" t="s">
        <v>167</v>
      </c>
      <c r="J143" s="227"/>
      <c r="K143" s="109"/>
      <c r="M143" s="579" t="s">
        <v>324</v>
      </c>
      <c r="N143" s="580" t="s">
        <v>164</v>
      </c>
      <c r="O143" s="158"/>
      <c r="P143" s="158"/>
    </row>
    <row r="144" spans="1:16" x14ac:dyDescent="0.3">
      <c r="B144" s="73">
        <v>4</v>
      </c>
      <c r="C144" s="90"/>
      <c r="D144" s="107"/>
      <c r="E144" s="107" t="s">
        <v>231</v>
      </c>
      <c r="F144" s="107"/>
      <c r="G144" s="73">
        <v>4</v>
      </c>
      <c r="H144" s="241" t="s">
        <v>310</v>
      </c>
      <c r="I144" s="526" t="s">
        <v>353</v>
      </c>
      <c r="J144" s="107"/>
      <c r="K144" s="107"/>
      <c r="N144" s="621"/>
      <c r="O144" s="158"/>
      <c r="P144" s="158"/>
    </row>
    <row r="145" spans="1:16" s="317" customFormat="1" ht="17.7" customHeight="1" x14ac:dyDescent="0.3">
      <c r="A145" s="240"/>
      <c r="B145" s="73">
        <v>5</v>
      </c>
      <c r="C145" s="90"/>
      <c r="D145" s="288"/>
      <c r="E145" s="107"/>
      <c r="F145" s="107"/>
      <c r="G145" s="73">
        <v>5</v>
      </c>
      <c r="H145" s="90" t="s">
        <v>119</v>
      </c>
      <c r="I145" s="526" t="s">
        <v>168</v>
      </c>
      <c r="J145" s="107"/>
      <c r="K145" s="107"/>
      <c r="L145" s="310"/>
      <c r="M145" s="621"/>
      <c r="N145" s="621"/>
      <c r="O145" s="158"/>
      <c r="P145" s="158"/>
    </row>
    <row r="146" spans="1:16" s="163" customFormat="1" ht="20.399999999999999" x14ac:dyDescent="0.3">
      <c r="A146" s="316"/>
      <c r="B146" s="73">
        <v>6</v>
      </c>
      <c r="C146" s="90"/>
      <c r="D146" s="288"/>
      <c r="E146" s="107"/>
      <c r="F146" s="113"/>
      <c r="G146" s="73">
        <v>6</v>
      </c>
      <c r="H146" s="90" t="s">
        <v>120</v>
      </c>
      <c r="I146" s="526" t="s">
        <v>169</v>
      </c>
      <c r="J146" s="107"/>
      <c r="K146" s="113"/>
      <c r="L146" s="310"/>
      <c r="M146" s="621"/>
      <c r="N146" s="621"/>
      <c r="O146" s="158"/>
      <c r="P146" s="158"/>
    </row>
    <row r="147" spans="1:16" s="163" customFormat="1" x14ac:dyDescent="0.3">
      <c r="A147" s="161"/>
      <c r="B147" s="73">
        <v>7</v>
      </c>
      <c r="C147" s="90"/>
      <c r="D147" s="116"/>
      <c r="E147" s="107"/>
      <c r="F147" s="113"/>
      <c r="G147" s="73">
        <v>7</v>
      </c>
      <c r="H147" s="90" t="s">
        <v>381</v>
      </c>
      <c r="I147" s="526" t="s">
        <v>171</v>
      </c>
      <c r="J147" s="107"/>
      <c r="K147" s="113"/>
      <c r="L147" s="310"/>
      <c r="M147" s="325"/>
      <c r="N147" s="325"/>
      <c r="P147" s="224"/>
    </row>
    <row r="148" spans="1:16" s="163" customFormat="1" hidden="1" x14ac:dyDescent="0.3">
      <c r="A148" s="161"/>
      <c r="B148" s="73">
        <v>8</v>
      </c>
      <c r="C148" s="162"/>
      <c r="D148" s="107"/>
      <c r="E148" s="107"/>
      <c r="F148" s="113"/>
      <c r="G148" s="73">
        <v>8</v>
      </c>
      <c r="H148" s="162"/>
      <c r="I148" s="375"/>
      <c r="J148" s="107"/>
      <c r="K148" s="113"/>
      <c r="L148" s="310"/>
      <c r="M148" s="621"/>
      <c r="N148" s="325"/>
      <c r="O148" s="221"/>
      <c r="P148" s="224"/>
    </row>
    <row r="149" spans="1:16" s="163" customFormat="1" ht="19.5" customHeight="1" x14ac:dyDescent="0.3">
      <c r="A149" s="161"/>
      <c r="B149" s="73"/>
      <c r="C149" s="212"/>
      <c r="D149" s="213"/>
      <c r="E149" s="92"/>
      <c r="F149" s="246"/>
      <c r="G149" s="73"/>
      <c r="I149" s="161"/>
      <c r="J149" s="92"/>
      <c r="K149" s="246"/>
      <c r="L149" s="310"/>
      <c r="M149" s="621"/>
      <c r="N149" s="325"/>
      <c r="O149" s="221"/>
      <c r="P149" s="224"/>
    </row>
    <row r="150" spans="1:16" s="163" customFormat="1" ht="24.6" customHeight="1" x14ac:dyDescent="0.3">
      <c r="A150" s="839" t="s">
        <v>110</v>
      </c>
      <c r="B150" s="839"/>
      <c r="C150" s="839"/>
      <c r="D150" s="839"/>
      <c r="E150" s="115"/>
      <c r="F150" s="115"/>
      <c r="G150" s="75">
        <v>8</v>
      </c>
      <c r="H150" s="161"/>
      <c r="I150" s="111"/>
      <c r="J150" s="115"/>
      <c r="K150" s="115"/>
      <c r="L150" s="310"/>
      <c r="M150" s="621"/>
      <c r="N150" s="325"/>
      <c r="O150" s="221"/>
      <c r="P150" s="224"/>
    </row>
    <row r="151" spans="1:16" s="163" customFormat="1" ht="11.7" customHeight="1" x14ac:dyDescent="0.3">
      <c r="B151" s="226"/>
      <c r="C151" s="226"/>
      <c r="D151" s="226"/>
      <c r="E151" s="92"/>
      <c r="F151" s="226"/>
      <c r="G151" s="226"/>
      <c r="H151" s="161"/>
      <c r="I151" s="111"/>
      <c r="J151" s="115"/>
      <c r="K151" s="115"/>
      <c r="L151" s="310"/>
      <c r="M151" s="621"/>
      <c r="N151" s="325"/>
      <c r="O151" s="221"/>
      <c r="P151" s="224"/>
    </row>
    <row r="152" spans="1:16" s="163" customFormat="1" x14ac:dyDescent="0.3">
      <c r="A152" s="226"/>
      <c r="B152" s="321"/>
      <c r="C152" s="226"/>
      <c r="D152" s="226"/>
      <c r="E152" s="92"/>
      <c r="F152" s="226"/>
      <c r="G152" s="226"/>
      <c r="H152" s="161"/>
      <c r="I152" s="111"/>
      <c r="J152" s="319"/>
      <c r="K152" s="324"/>
      <c r="L152" s="310"/>
      <c r="M152" s="621"/>
      <c r="N152" s="325"/>
      <c r="O152" s="221"/>
      <c r="P152" s="224"/>
    </row>
    <row r="153" spans="1:16" s="163" customFormat="1" x14ac:dyDescent="0.3">
      <c r="A153" s="161"/>
      <c r="B153" s="321"/>
      <c r="C153" s="226"/>
      <c r="D153" s="226"/>
      <c r="E153" s="92"/>
      <c r="F153" s="226"/>
      <c r="G153" s="226"/>
      <c r="H153" s="161"/>
      <c r="I153" s="111"/>
      <c r="J153" s="319"/>
      <c r="K153" s="324"/>
      <c r="L153" s="310"/>
      <c r="M153" s="621"/>
      <c r="N153" s="325"/>
      <c r="O153" s="221"/>
      <c r="P153" s="224"/>
    </row>
    <row r="154" spans="1:16" s="163" customFormat="1" x14ac:dyDescent="0.3">
      <c r="A154" s="161"/>
      <c r="B154" s="321"/>
      <c r="C154" s="226"/>
      <c r="D154" s="226"/>
      <c r="E154" s="92"/>
      <c r="F154" s="226"/>
      <c r="G154" s="226"/>
      <c r="H154" s="161"/>
      <c r="I154" s="111"/>
      <c r="J154" s="319"/>
      <c r="K154" s="324"/>
      <c r="L154" s="310"/>
      <c r="M154" s="621"/>
      <c r="N154" s="325"/>
      <c r="O154" s="221"/>
      <c r="P154" s="224"/>
    </row>
    <row r="155" spans="1:16" s="163" customFormat="1" x14ac:dyDescent="0.3">
      <c r="A155" s="161"/>
      <c r="B155" s="321"/>
      <c r="C155" s="226"/>
      <c r="D155" s="226"/>
      <c r="E155" s="92"/>
      <c r="F155" s="226"/>
      <c r="G155" s="226"/>
      <c r="H155" s="161"/>
      <c r="I155" s="111"/>
      <c r="J155" s="319"/>
      <c r="K155" s="324"/>
      <c r="L155" s="310"/>
      <c r="M155" s="621"/>
      <c r="N155" s="325"/>
      <c r="O155" s="221"/>
      <c r="P155" s="224"/>
    </row>
    <row r="156" spans="1:16" s="163" customFormat="1" x14ac:dyDescent="0.3">
      <c r="A156" s="161"/>
      <c r="B156" s="321"/>
      <c r="C156" s="80" t="s">
        <v>322</v>
      </c>
      <c r="D156" s="226"/>
      <c r="E156" s="92"/>
      <c r="F156" s="226"/>
      <c r="G156" s="226"/>
      <c r="H156" s="161" t="s">
        <v>330</v>
      </c>
      <c r="I156" s="111"/>
      <c r="J156" s="319"/>
      <c r="K156" s="324"/>
      <c r="L156" s="310"/>
      <c r="M156" s="621"/>
      <c r="N156" s="325"/>
      <c r="O156" s="221"/>
      <c r="P156" s="224"/>
    </row>
    <row r="157" spans="1:16" s="163" customFormat="1" x14ac:dyDescent="0.3">
      <c r="A157" s="161"/>
      <c r="B157" s="321"/>
      <c r="C157" s="226"/>
      <c r="D157" s="226"/>
      <c r="E157" s="92"/>
      <c r="F157" s="226"/>
      <c r="G157" s="226"/>
      <c r="H157" s="161"/>
      <c r="I157" s="111"/>
      <c r="J157" s="319"/>
      <c r="K157" s="324"/>
      <c r="L157" s="310"/>
      <c r="M157" s="621"/>
      <c r="N157" s="325"/>
      <c r="O157" s="221"/>
      <c r="P157" s="224"/>
    </row>
    <row r="158" spans="1:16" s="163" customFormat="1" x14ac:dyDescent="0.3">
      <c r="A158" s="161"/>
      <c r="B158" s="321"/>
      <c r="C158" s="226"/>
      <c r="D158" s="226"/>
      <c r="E158" s="92"/>
      <c r="F158" s="226"/>
      <c r="G158" s="226"/>
      <c r="H158" s="161"/>
      <c r="I158" s="111"/>
      <c r="J158" s="319"/>
      <c r="K158" s="324"/>
      <c r="L158" s="310"/>
      <c r="M158" s="621"/>
      <c r="N158" s="325"/>
      <c r="O158" s="221"/>
      <c r="P158" s="224"/>
    </row>
    <row r="159" spans="1:16" s="163" customFormat="1" ht="30" customHeight="1" x14ac:dyDescent="0.25">
      <c r="A159" s="161"/>
      <c r="B159" s="321"/>
      <c r="C159" s="257" t="s">
        <v>332</v>
      </c>
      <c r="D159" s="376"/>
      <c r="E159" s="73"/>
      <c r="F159" s="376"/>
      <c r="G159" s="376"/>
      <c r="H159" s="60" t="s">
        <v>1069</v>
      </c>
      <c r="I159" s="111"/>
      <c r="J159" s="319"/>
      <c r="K159" s="324"/>
      <c r="L159" s="310"/>
      <c r="M159" s="621"/>
      <c r="N159" s="325"/>
      <c r="O159" s="221"/>
      <c r="P159" s="224"/>
    </row>
    <row r="160" spans="1:16" s="163" customFormat="1" x14ac:dyDescent="0.3">
      <c r="A160" s="161"/>
      <c r="B160" s="321"/>
      <c r="C160" s="226" t="s">
        <v>323</v>
      </c>
      <c r="D160" s="226"/>
      <c r="E160" s="92"/>
      <c r="F160" s="226"/>
      <c r="G160" s="226"/>
      <c r="H160" s="334" t="s">
        <v>331</v>
      </c>
      <c r="I160" s="111"/>
      <c r="J160" s="319"/>
      <c r="K160" s="324"/>
      <c r="L160" s="310"/>
      <c r="M160" s="621"/>
      <c r="N160" s="325"/>
      <c r="O160" s="221"/>
      <c r="P160" s="224"/>
    </row>
    <row r="161" spans="1:16" s="163" customFormat="1" x14ac:dyDescent="0.3">
      <c r="A161" s="161"/>
      <c r="B161" s="318" t="s">
        <v>129</v>
      </c>
      <c r="C161" s="161"/>
      <c r="D161" s="240"/>
      <c r="E161" s="319"/>
      <c r="F161" s="319"/>
      <c r="G161" s="240"/>
      <c r="H161" s="240" t="s">
        <v>104</v>
      </c>
      <c r="I161" s="111"/>
      <c r="J161" s="319"/>
      <c r="K161" s="319"/>
      <c r="L161" s="310"/>
      <c r="M161" s="621"/>
      <c r="N161" s="325"/>
      <c r="O161" s="221"/>
      <c r="P161" s="224"/>
    </row>
    <row r="162" spans="1:16" s="163" customFormat="1" x14ac:dyDescent="0.3">
      <c r="A162" s="161"/>
      <c r="B162" s="326" t="s">
        <v>1026</v>
      </c>
      <c r="D162" s="240"/>
      <c r="E162" s="319"/>
      <c r="F162" s="319"/>
      <c r="G162" s="240"/>
      <c r="H162" s="326"/>
      <c r="I162" s="111"/>
      <c r="J162" s="319"/>
      <c r="K162" s="319"/>
      <c r="L162" s="310"/>
      <c r="M162" s="621"/>
      <c r="N162" s="325"/>
      <c r="O162" s="221"/>
      <c r="P162" s="224"/>
    </row>
    <row r="163" spans="1:16" s="163" customFormat="1" x14ac:dyDescent="0.3">
      <c r="A163" s="161"/>
      <c r="B163" s="326"/>
      <c r="D163" s="240"/>
      <c r="E163" s="319"/>
      <c r="F163" s="319"/>
      <c r="G163" s="240"/>
      <c r="H163" s="240"/>
      <c r="I163" s="111"/>
      <c r="J163" s="319"/>
      <c r="K163" s="319"/>
      <c r="L163" s="310"/>
      <c r="M163" s="621"/>
      <c r="N163" s="325"/>
      <c r="O163" s="221"/>
      <c r="P163" s="224"/>
    </row>
    <row r="164" spans="1:16" ht="17.399999999999999" customHeight="1" x14ac:dyDescent="0.3">
      <c r="A164" s="161"/>
      <c r="B164" s="66"/>
      <c r="C164" s="66" t="s">
        <v>108</v>
      </c>
      <c r="D164" s="66" t="s">
        <v>158</v>
      </c>
      <c r="E164" s="281" t="s">
        <v>146</v>
      </c>
      <c r="F164" s="66" t="s">
        <v>161</v>
      </c>
      <c r="G164" s="65"/>
      <c r="H164" s="66" t="s">
        <v>109</v>
      </c>
      <c r="I164" s="66" t="s">
        <v>158</v>
      </c>
      <c r="J164" s="281" t="s">
        <v>146</v>
      </c>
      <c r="K164" s="66" t="s">
        <v>161</v>
      </c>
    </row>
    <row r="165" spans="1:16" s="163" customFormat="1" ht="18" customHeight="1" x14ac:dyDescent="0.3">
      <c r="A165" s="240"/>
      <c r="B165" s="73">
        <v>1</v>
      </c>
      <c r="C165" s="90" t="s">
        <v>374</v>
      </c>
      <c r="D165" s="533" t="s">
        <v>383</v>
      </c>
      <c r="E165" s="107"/>
      <c r="F165" s="109"/>
      <c r="G165" s="73">
        <v>1</v>
      </c>
      <c r="H165" s="90" t="s">
        <v>42</v>
      </c>
      <c r="I165" s="526" t="s">
        <v>176</v>
      </c>
      <c r="J165" s="107"/>
      <c r="K165" s="109"/>
      <c r="L165" s="310"/>
      <c r="M165" s="579" t="s">
        <v>41</v>
      </c>
      <c r="N165" s="580" t="s">
        <v>173</v>
      </c>
      <c r="O165" s="221"/>
      <c r="P165" s="224"/>
    </row>
    <row r="166" spans="1:16" s="163" customFormat="1" ht="18" customHeight="1" x14ac:dyDescent="0.3">
      <c r="A166" s="161"/>
      <c r="B166" s="73">
        <v>2</v>
      </c>
      <c r="C166" s="90" t="s">
        <v>39</v>
      </c>
      <c r="D166" s="526" t="s">
        <v>172</v>
      </c>
      <c r="E166" s="107"/>
      <c r="F166" s="109"/>
      <c r="G166" s="73">
        <v>2</v>
      </c>
      <c r="H166" s="90" t="s">
        <v>43</v>
      </c>
      <c r="I166" s="526" t="s">
        <v>178</v>
      </c>
      <c r="J166" s="107"/>
      <c r="K166" s="109"/>
      <c r="L166" s="310"/>
      <c r="M166" s="579" t="s">
        <v>123</v>
      </c>
      <c r="N166" s="580" t="s">
        <v>182</v>
      </c>
      <c r="O166" s="221"/>
      <c r="P166" s="224"/>
    </row>
    <row r="167" spans="1:16" s="163" customFormat="1" ht="18" customHeight="1" x14ac:dyDescent="0.3">
      <c r="A167" s="161"/>
      <c r="B167" s="73">
        <v>3</v>
      </c>
      <c r="C167" s="242" t="s">
        <v>40</v>
      </c>
      <c r="D167" s="526" t="s">
        <v>174</v>
      </c>
      <c r="E167" s="107"/>
      <c r="F167" s="109"/>
      <c r="G167" s="73">
        <v>3</v>
      </c>
      <c r="H167" s="90" t="s">
        <v>122</v>
      </c>
      <c r="I167" s="526" t="s">
        <v>181</v>
      </c>
      <c r="J167" s="227"/>
      <c r="K167" s="109"/>
      <c r="L167" s="310"/>
      <c r="M167" s="90" t="s">
        <v>311</v>
      </c>
      <c r="N167" s="107" t="s">
        <v>384</v>
      </c>
      <c r="O167" s="221"/>
      <c r="P167" s="224"/>
    </row>
    <row r="168" spans="1:16" s="163" customFormat="1" ht="18" customHeight="1" x14ac:dyDescent="0.3">
      <c r="A168" s="161"/>
      <c r="B168" s="73">
        <v>4</v>
      </c>
      <c r="C168" s="90" t="s">
        <v>44</v>
      </c>
      <c r="D168" s="575" t="s">
        <v>177</v>
      </c>
      <c r="E168" s="107"/>
      <c r="F168" s="107"/>
      <c r="G168" s="73">
        <v>4</v>
      </c>
      <c r="H168" s="162"/>
      <c r="I168" s="375"/>
      <c r="J168" s="107"/>
      <c r="K168" s="107"/>
      <c r="L168" s="161"/>
      <c r="M168" s="290"/>
      <c r="N168" s="290"/>
      <c r="O168" s="221"/>
      <c r="P168" s="224"/>
    </row>
    <row r="169" spans="1:16" s="163" customFormat="1" ht="18" customHeight="1" x14ac:dyDescent="0.3">
      <c r="A169" s="161"/>
      <c r="B169" s="73">
        <v>5</v>
      </c>
      <c r="C169" s="90" t="s">
        <v>45</v>
      </c>
      <c r="D169" s="575" t="s">
        <v>179</v>
      </c>
      <c r="E169" s="296"/>
      <c r="F169" s="107"/>
      <c r="G169" s="73">
        <v>5</v>
      </c>
      <c r="H169" s="90"/>
      <c r="I169" s="107"/>
      <c r="J169" s="107"/>
      <c r="K169" s="107"/>
      <c r="L169" s="161"/>
      <c r="O169" s="221"/>
      <c r="P169" s="224"/>
    </row>
    <row r="170" spans="1:16" s="163" customFormat="1" ht="18" customHeight="1" x14ac:dyDescent="0.3">
      <c r="A170" s="161"/>
      <c r="B170" s="73">
        <v>6</v>
      </c>
      <c r="C170" s="90" t="s">
        <v>46</v>
      </c>
      <c r="D170" s="536" t="s">
        <v>180</v>
      </c>
      <c r="E170" s="107"/>
      <c r="F170" s="113"/>
      <c r="G170" s="73">
        <v>6</v>
      </c>
      <c r="H170" s="90"/>
      <c r="I170" s="107"/>
      <c r="J170" s="107"/>
      <c r="K170" s="113"/>
      <c r="L170" s="161"/>
      <c r="O170" s="221"/>
      <c r="P170" s="224"/>
    </row>
    <row r="171" spans="1:16" s="163" customFormat="1" ht="18" hidden="1" customHeight="1" x14ac:dyDescent="0.3">
      <c r="A171" s="161"/>
      <c r="B171" s="73">
        <v>7</v>
      </c>
      <c r="C171" s="162"/>
      <c r="D171" s="162"/>
      <c r="E171" s="227"/>
      <c r="F171" s="107"/>
      <c r="G171" s="73">
        <v>7</v>
      </c>
      <c r="H171" s="241"/>
      <c r="I171" s="113"/>
      <c r="J171" s="227"/>
      <c r="K171" s="107"/>
      <c r="L171" s="161"/>
      <c r="M171" s="290"/>
      <c r="N171" s="290"/>
      <c r="O171" s="223"/>
      <c r="P171" s="224"/>
    </row>
    <row r="172" spans="1:16" s="163" customFormat="1" ht="18" hidden="1" customHeight="1" x14ac:dyDescent="0.3">
      <c r="A172" s="161"/>
      <c r="B172" s="73">
        <v>8</v>
      </c>
      <c r="C172" s="90"/>
      <c r="D172" s="107"/>
      <c r="E172" s="107"/>
      <c r="F172" s="109"/>
      <c r="G172" s="73">
        <v>8</v>
      </c>
      <c r="H172" s="375"/>
      <c r="I172" s="375"/>
      <c r="J172" s="107"/>
      <c r="K172" s="109"/>
      <c r="L172" s="310"/>
      <c r="M172" s="621"/>
      <c r="N172" s="325"/>
      <c r="O172" s="221"/>
      <c r="P172" s="224"/>
    </row>
    <row r="173" spans="1:16" s="163" customFormat="1" ht="18" hidden="1" customHeight="1" x14ac:dyDescent="0.3">
      <c r="A173" s="161"/>
      <c r="B173" s="73">
        <v>9</v>
      </c>
      <c r="C173" s="90"/>
      <c r="D173" s="107"/>
      <c r="E173" s="107"/>
      <c r="F173" s="109"/>
      <c r="G173" s="73">
        <v>9</v>
      </c>
      <c r="H173" s="375"/>
      <c r="I173" s="375"/>
      <c r="J173" s="107"/>
      <c r="K173" s="109"/>
      <c r="L173" s="310"/>
      <c r="M173" s="621"/>
      <c r="N173" s="325"/>
      <c r="O173" s="221"/>
      <c r="P173" s="224"/>
    </row>
    <row r="174" spans="1:16" s="163" customFormat="1" ht="39.6" hidden="1" x14ac:dyDescent="0.3">
      <c r="A174" s="161"/>
      <c r="B174" s="73">
        <v>10</v>
      </c>
      <c r="C174" s="375"/>
      <c r="D174" s="375"/>
      <c r="E174" s="241"/>
      <c r="F174" s="107"/>
      <c r="G174" s="73">
        <v>10</v>
      </c>
      <c r="H174" s="375"/>
      <c r="I174" s="375"/>
      <c r="J174" s="107" t="s">
        <v>160</v>
      </c>
      <c r="K174" s="107"/>
      <c r="L174" s="310"/>
      <c r="M174" s="621"/>
      <c r="N174" s="325"/>
      <c r="O174" s="221"/>
      <c r="P174" s="224"/>
    </row>
    <row r="175" spans="1:16" s="163" customFormat="1" ht="18" customHeight="1" x14ac:dyDescent="0.3">
      <c r="A175" s="161"/>
      <c r="B175" s="73"/>
      <c r="E175" s="314"/>
      <c r="F175" s="92"/>
      <c r="G175" s="73"/>
      <c r="I175" s="161"/>
      <c r="J175" s="92"/>
      <c r="K175" s="92"/>
      <c r="L175" s="310"/>
      <c r="M175" s="621"/>
      <c r="N175" s="325"/>
      <c r="O175" s="221"/>
      <c r="P175" s="224"/>
    </row>
    <row r="176" spans="1:16" s="163" customFormat="1" ht="24.6" customHeight="1" x14ac:dyDescent="0.3">
      <c r="A176" s="839" t="s">
        <v>110</v>
      </c>
      <c r="B176" s="839"/>
      <c r="C176" s="839"/>
      <c r="D176" s="839"/>
      <c r="E176" s="314"/>
      <c r="F176" s="115"/>
      <c r="G176" s="75">
        <v>9</v>
      </c>
      <c r="H176" s="161"/>
      <c r="I176" s="421"/>
      <c r="J176" s="115"/>
      <c r="K176" s="115"/>
      <c r="L176" s="310"/>
      <c r="M176" s="621"/>
      <c r="N176" s="325"/>
      <c r="O176" s="221"/>
      <c r="P176" s="224"/>
    </row>
    <row r="177" spans="1:16" s="163" customFormat="1" ht="24.6" customHeight="1" x14ac:dyDescent="0.3">
      <c r="A177" s="226"/>
      <c r="B177" s="226"/>
      <c r="C177" s="226"/>
      <c r="D177" s="226"/>
      <c r="E177" s="92"/>
      <c r="F177" s="226"/>
      <c r="G177" s="226"/>
      <c r="H177" s="161"/>
      <c r="I177" s="111"/>
      <c r="J177" s="115"/>
      <c r="K177" s="115"/>
      <c r="L177" s="310"/>
      <c r="M177" s="621"/>
      <c r="N177" s="325"/>
      <c r="O177" s="221"/>
      <c r="P177" s="224"/>
    </row>
    <row r="178" spans="1:16" s="163" customFormat="1" x14ac:dyDescent="0.3">
      <c r="A178" s="226"/>
      <c r="B178" s="321"/>
      <c r="C178" s="226"/>
      <c r="D178" s="226"/>
      <c r="E178" s="92"/>
      <c r="F178" s="226"/>
      <c r="G178" s="226"/>
      <c r="H178" s="161"/>
      <c r="I178" s="111"/>
      <c r="J178" s="319"/>
      <c r="K178" s="324"/>
      <c r="L178" s="310"/>
      <c r="M178" s="621"/>
      <c r="N178" s="325"/>
      <c r="O178" s="221"/>
      <c r="P178" s="224"/>
    </row>
    <row r="179" spans="1:16" s="163" customFormat="1" x14ac:dyDescent="0.3">
      <c r="A179" s="161"/>
      <c r="B179" s="321"/>
      <c r="C179" s="226"/>
      <c r="D179" s="226"/>
      <c r="E179" s="92"/>
      <c r="F179" s="226"/>
      <c r="G179" s="226"/>
      <c r="H179" s="161"/>
      <c r="I179" s="111"/>
      <c r="J179" s="319"/>
      <c r="K179" s="324"/>
      <c r="L179" s="310"/>
      <c r="M179" s="621"/>
      <c r="N179" s="325"/>
      <c r="O179" s="221"/>
      <c r="P179" s="224"/>
    </row>
    <row r="180" spans="1:16" s="163" customFormat="1" x14ac:dyDescent="0.3">
      <c r="A180" s="161"/>
      <c r="B180" s="321"/>
      <c r="C180" s="226"/>
      <c r="D180" s="226"/>
      <c r="E180" s="92"/>
      <c r="F180" s="226"/>
      <c r="G180" s="226"/>
      <c r="H180" s="161"/>
      <c r="I180" s="111"/>
      <c r="J180" s="319"/>
      <c r="K180" s="324"/>
      <c r="L180" s="310"/>
      <c r="M180" s="621"/>
      <c r="N180" s="325"/>
      <c r="O180" s="221"/>
      <c r="P180" s="224"/>
    </row>
    <row r="181" spans="1:16" s="163" customFormat="1" x14ac:dyDescent="0.3">
      <c r="A181" s="161"/>
      <c r="B181" s="321"/>
      <c r="C181" s="226"/>
      <c r="D181" s="226"/>
      <c r="E181" s="92"/>
      <c r="F181" s="226"/>
      <c r="G181" s="226"/>
      <c r="H181" s="161"/>
      <c r="I181" s="111"/>
      <c r="J181" s="319"/>
      <c r="K181" s="324"/>
      <c r="L181" s="310"/>
      <c r="M181" s="621"/>
      <c r="N181" s="325"/>
      <c r="O181" s="221"/>
      <c r="P181" s="224"/>
    </row>
    <row r="182" spans="1:16" s="163" customFormat="1" x14ac:dyDescent="0.3">
      <c r="A182" s="161"/>
      <c r="B182" s="321"/>
      <c r="C182" s="80" t="s">
        <v>322</v>
      </c>
      <c r="D182" s="226"/>
      <c r="E182" s="92"/>
      <c r="F182" s="226"/>
      <c r="G182" s="226"/>
      <c r="H182" s="161" t="s">
        <v>330</v>
      </c>
      <c r="I182" s="111"/>
      <c r="J182" s="319"/>
      <c r="K182" s="324"/>
      <c r="L182" s="310"/>
      <c r="M182" s="621"/>
      <c r="N182" s="325"/>
      <c r="O182" s="221"/>
      <c r="P182" s="224"/>
    </row>
    <row r="183" spans="1:16" s="163" customFormat="1" x14ac:dyDescent="0.3">
      <c r="A183" s="161"/>
      <c r="B183" s="321"/>
      <c r="C183" s="226"/>
      <c r="D183" s="226"/>
      <c r="E183" s="92"/>
      <c r="F183" s="226"/>
      <c r="G183" s="226"/>
      <c r="H183" s="161"/>
      <c r="I183" s="111"/>
      <c r="J183" s="319"/>
      <c r="K183" s="324"/>
      <c r="L183" s="310"/>
      <c r="M183" s="621"/>
      <c r="N183" s="325"/>
      <c r="O183" s="221"/>
      <c r="P183" s="224"/>
    </row>
    <row r="184" spans="1:16" s="163" customFormat="1" x14ac:dyDescent="0.3">
      <c r="A184" s="161"/>
      <c r="B184" s="321"/>
      <c r="C184" s="226"/>
      <c r="D184" s="226"/>
      <c r="E184" s="92"/>
      <c r="F184" s="226"/>
      <c r="G184" s="226"/>
      <c r="H184" s="161"/>
      <c r="I184" s="111"/>
      <c r="J184" s="319"/>
      <c r="K184" s="324"/>
      <c r="L184" s="310"/>
      <c r="M184" s="621"/>
      <c r="N184" s="325"/>
      <c r="O184" s="221"/>
      <c r="P184" s="224"/>
    </row>
    <row r="185" spans="1:16" s="163" customFormat="1" ht="30" customHeight="1" x14ac:dyDescent="0.25">
      <c r="A185" s="161"/>
      <c r="B185" s="321"/>
      <c r="C185" s="257" t="s">
        <v>332</v>
      </c>
      <c r="D185" s="376"/>
      <c r="E185" s="73"/>
      <c r="F185" s="376"/>
      <c r="G185" s="376"/>
      <c r="H185" s="60" t="s">
        <v>1069</v>
      </c>
      <c r="I185" s="111"/>
      <c r="J185" s="319"/>
      <c r="K185" s="324"/>
      <c r="L185" s="310"/>
      <c r="M185" s="621"/>
      <c r="N185" s="325"/>
      <c r="O185" s="221"/>
      <c r="P185" s="224"/>
    </row>
    <row r="186" spans="1:16" s="163" customFormat="1" x14ac:dyDescent="0.3">
      <c r="A186" s="161"/>
      <c r="B186" s="321"/>
      <c r="C186" s="226" t="s">
        <v>323</v>
      </c>
      <c r="D186" s="226"/>
      <c r="E186" s="92"/>
      <c r="F186" s="226"/>
      <c r="G186" s="226"/>
      <c r="H186" s="334" t="s">
        <v>331</v>
      </c>
      <c r="I186" s="111"/>
      <c r="J186" s="319"/>
      <c r="K186" s="324"/>
      <c r="L186" s="310"/>
      <c r="M186" s="621"/>
      <c r="N186" s="325"/>
      <c r="O186" s="221"/>
      <c r="P186" s="224"/>
    </row>
    <row r="187" spans="1:16" x14ac:dyDescent="0.3">
      <c r="A187" s="161"/>
      <c r="B187" s="318" t="s">
        <v>132</v>
      </c>
      <c r="D187" s="191"/>
      <c r="E187" s="319"/>
      <c r="F187" s="319"/>
      <c r="I187" s="117"/>
      <c r="J187" s="319"/>
      <c r="K187" s="319"/>
    </row>
    <row r="188" spans="1:16" s="163" customFormat="1" x14ac:dyDescent="0.3">
      <c r="A188" s="240"/>
      <c r="B188" s="321" t="s">
        <v>257</v>
      </c>
      <c r="C188" s="321"/>
      <c r="D188" s="191"/>
      <c r="E188" s="319"/>
      <c r="F188" s="319"/>
      <c r="G188" s="240"/>
      <c r="H188" s="240"/>
      <c r="I188" s="117"/>
      <c r="J188" s="319"/>
      <c r="K188" s="319"/>
      <c r="L188" s="310"/>
      <c r="M188" s="621"/>
      <c r="N188" s="325"/>
      <c r="O188" s="221"/>
      <c r="P188" s="224"/>
    </row>
    <row r="189" spans="1:16" s="163" customFormat="1" x14ac:dyDescent="0.3">
      <c r="A189" s="161"/>
      <c r="B189" s="321"/>
      <c r="C189" s="321"/>
      <c r="D189" s="191"/>
      <c r="E189" s="319"/>
      <c r="F189" s="319"/>
      <c r="G189" s="240"/>
      <c r="H189" s="240"/>
      <c r="I189" s="117"/>
      <c r="J189" s="319"/>
      <c r="K189" s="319"/>
      <c r="L189" s="310"/>
      <c r="M189" s="621"/>
      <c r="N189" s="325"/>
      <c r="O189" s="221"/>
      <c r="P189" s="224"/>
    </row>
    <row r="190" spans="1:16" ht="17.399999999999999" customHeight="1" x14ac:dyDescent="0.3">
      <c r="A190" s="161"/>
      <c r="B190" s="66"/>
      <c r="C190" s="66" t="s">
        <v>108</v>
      </c>
      <c r="D190" s="66" t="s">
        <v>158</v>
      </c>
      <c r="E190" s="281" t="s">
        <v>146</v>
      </c>
      <c r="F190" s="66" t="s">
        <v>161</v>
      </c>
      <c r="G190" s="65"/>
      <c r="H190" s="66" t="s">
        <v>109</v>
      </c>
      <c r="I190" s="66" t="s">
        <v>158</v>
      </c>
      <c r="J190" s="281" t="s">
        <v>146</v>
      </c>
      <c r="K190" s="66" t="s">
        <v>161</v>
      </c>
    </row>
    <row r="191" spans="1:16" s="163" customFormat="1" ht="21.6" customHeight="1" x14ac:dyDescent="0.3">
      <c r="A191" s="240"/>
      <c r="B191" s="73">
        <v>1</v>
      </c>
      <c r="C191" s="90" t="s">
        <v>67</v>
      </c>
      <c r="D191" s="526" t="s">
        <v>183</v>
      </c>
      <c r="E191" s="107"/>
      <c r="F191" s="109"/>
      <c r="G191" s="73">
        <v>1</v>
      </c>
      <c r="H191" s="90" t="s">
        <v>66</v>
      </c>
      <c r="I191" s="526" t="s">
        <v>186</v>
      </c>
      <c r="J191" s="107"/>
      <c r="K191" s="109"/>
      <c r="L191" s="310"/>
      <c r="M191" s="242" t="s">
        <v>125</v>
      </c>
      <c r="N191" s="113" t="s">
        <v>184</v>
      </c>
      <c r="O191" s="221"/>
      <c r="P191" s="224"/>
    </row>
    <row r="192" spans="1:16" s="163" customFormat="1" ht="21.6" customHeight="1" x14ac:dyDescent="0.3">
      <c r="A192" s="161"/>
      <c r="B192" s="73">
        <v>2</v>
      </c>
      <c r="C192" s="90" t="s">
        <v>1017</v>
      </c>
      <c r="D192" s="247"/>
      <c r="E192" s="107"/>
      <c r="F192" s="109"/>
      <c r="G192" s="73">
        <v>2</v>
      </c>
      <c r="H192" s="90" t="s">
        <v>73</v>
      </c>
      <c r="I192" s="526" t="s">
        <v>188</v>
      </c>
      <c r="J192" s="107"/>
      <c r="K192" s="109"/>
      <c r="L192" s="310"/>
      <c r="M192" s="621"/>
      <c r="N192" s="325"/>
      <c r="O192" s="221"/>
      <c r="P192" s="224"/>
    </row>
    <row r="193" spans="1:16" s="163" customFormat="1" ht="21.6" customHeight="1" x14ac:dyDescent="0.3">
      <c r="A193" s="161"/>
      <c r="B193" s="73">
        <v>3</v>
      </c>
      <c r="C193" s="90" t="s">
        <v>436</v>
      </c>
      <c r="D193" s="526" t="s">
        <v>185</v>
      </c>
      <c r="E193" s="284"/>
      <c r="F193" s="109"/>
      <c r="G193" s="73">
        <v>3</v>
      </c>
      <c r="H193" s="90" t="s">
        <v>126</v>
      </c>
      <c r="I193" s="526" t="s">
        <v>190</v>
      </c>
      <c r="J193" s="107"/>
      <c r="K193" s="109"/>
      <c r="L193" s="310"/>
      <c r="M193" s="621"/>
      <c r="N193" s="325"/>
      <c r="O193" s="221"/>
      <c r="P193" s="224"/>
    </row>
    <row r="194" spans="1:16" s="163" customFormat="1" ht="21.6" customHeight="1" x14ac:dyDescent="0.3">
      <c r="A194" s="161"/>
      <c r="B194" s="73">
        <v>4</v>
      </c>
      <c r="C194" s="90" t="s">
        <v>69</v>
      </c>
      <c r="D194" s="526" t="s">
        <v>187</v>
      </c>
      <c r="E194" s="227"/>
      <c r="F194" s="107"/>
      <c r="G194" s="73">
        <v>4</v>
      </c>
      <c r="H194" s="90" t="s">
        <v>127</v>
      </c>
      <c r="I194" s="526" t="s">
        <v>191</v>
      </c>
      <c r="J194" s="107"/>
      <c r="K194" s="107"/>
      <c r="L194" s="310"/>
      <c r="M194" s="621"/>
      <c r="N194" s="325"/>
      <c r="O194" s="221"/>
      <c r="P194" s="224"/>
    </row>
    <row r="195" spans="1:16" s="163" customFormat="1" ht="21.6" customHeight="1" x14ac:dyDescent="0.3">
      <c r="A195" s="161"/>
      <c r="B195" s="73">
        <v>5</v>
      </c>
      <c r="C195" s="90" t="s">
        <v>70</v>
      </c>
      <c r="D195" s="526" t="s">
        <v>189</v>
      </c>
      <c r="E195" s="227"/>
      <c r="F195" s="107"/>
      <c r="G195" s="73">
        <v>5</v>
      </c>
      <c r="H195" s="90" t="s">
        <v>68</v>
      </c>
      <c r="I195" s="526" t="s">
        <v>193</v>
      </c>
      <c r="J195" s="107"/>
      <c r="K195" s="107"/>
      <c r="L195" s="310"/>
      <c r="M195" s="621"/>
      <c r="N195" s="325"/>
      <c r="O195" s="221"/>
      <c r="P195" s="224"/>
    </row>
    <row r="196" spans="1:16" s="163" customFormat="1" ht="21.6" customHeight="1" x14ac:dyDescent="0.3">
      <c r="A196" s="161"/>
      <c r="B196" s="73">
        <v>6</v>
      </c>
      <c r="C196" s="242" t="s">
        <v>71</v>
      </c>
      <c r="D196" s="643" t="s">
        <v>385</v>
      </c>
      <c r="E196" s="227"/>
      <c r="F196" s="113"/>
      <c r="G196" s="73">
        <v>6</v>
      </c>
      <c r="H196" s="241" t="s">
        <v>305</v>
      </c>
      <c r="I196" s="632" t="s">
        <v>303</v>
      </c>
      <c r="J196" s="227"/>
      <c r="K196" s="113"/>
      <c r="L196" s="310"/>
      <c r="M196" s="621"/>
      <c r="N196" s="325"/>
      <c r="O196" s="221"/>
      <c r="P196" s="224"/>
    </row>
    <row r="197" spans="1:16" s="163" customFormat="1" ht="21.6" customHeight="1" x14ac:dyDescent="0.3">
      <c r="A197" s="161"/>
      <c r="B197" s="73">
        <v>7</v>
      </c>
      <c r="C197" s="90" t="s">
        <v>128</v>
      </c>
      <c r="D197" s="526" t="s">
        <v>192</v>
      </c>
      <c r="E197" s="227"/>
      <c r="F197" s="109"/>
      <c r="G197" s="73">
        <v>7</v>
      </c>
      <c r="H197" s="162"/>
      <c r="I197" s="375"/>
      <c r="J197" s="107"/>
      <c r="K197" s="109"/>
      <c r="L197" s="310"/>
      <c r="M197" s="621"/>
      <c r="N197" s="325"/>
      <c r="O197" s="221"/>
      <c r="P197" s="224"/>
    </row>
    <row r="198" spans="1:16" s="163" customFormat="1" ht="21.6" hidden="1" customHeight="1" x14ac:dyDescent="0.3">
      <c r="A198" s="161"/>
      <c r="B198" s="73">
        <v>8</v>
      </c>
      <c r="C198" s="243"/>
      <c r="D198" s="375"/>
      <c r="E198" s="227"/>
      <c r="F198" s="109"/>
      <c r="G198" s="73">
        <v>8</v>
      </c>
      <c r="H198" s="375"/>
      <c r="I198" s="375"/>
      <c r="J198" s="107"/>
      <c r="K198" s="109"/>
      <c r="L198" s="310"/>
      <c r="M198" s="621"/>
      <c r="N198" s="325"/>
      <c r="O198" s="221"/>
      <c r="P198" s="224"/>
    </row>
    <row r="199" spans="1:16" s="163" customFormat="1" ht="21.6" hidden="1" customHeight="1" x14ac:dyDescent="0.3">
      <c r="A199" s="161"/>
      <c r="B199" s="73">
        <v>9</v>
      </c>
      <c r="C199" s="375"/>
      <c r="D199" s="375"/>
      <c r="E199" s="227"/>
      <c r="F199" s="109"/>
      <c r="G199" s="73">
        <v>9</v>
      </c>
      <c r="H199" s="90"/>
      <c r="I199" s="107"/>
      <c r="J199" s="107"/>
      <c r="K199" s="109"/>
      <c r="L199" s="310"/>
      <c r="M199" s="621"/>
      <c r="N199" s="325"/>
      <c r="O199" s="221"/>
      <c r="P199" s="224"/>
    </row>
    <row r="200" spans="1:16" s="163" customFormat="1" hidden="1" x14ac:dyDescent="0.3">
      <c r="A200" s="161"/>
      <c r="B200" s="73">
        <v>10</v>
      </c>
      <c r="C200" s="139"/>
      <c r="D200" s="107"/>
      <c r="E200" s="227"/>
      <c r="F200" s="109"/>
      <c r="G200" s="73">
        <v>10</v>
      </c>
      <c r="H200" s="90"/>
      <c r="I200" s="107"/>
      <c r="J200" s="107"/>
      <c r="K200" s="109"/>
      <c r="L200" s="310"/>
      <c r="M200" s="621"/>
      <c r="N200" s="325"/>
      <c r="O200" s="221"/>
      <c r="P200" s="224"/>
    </row>
    <row r="201" spans="1:16" s="163" customFormat="1" ht="18.600000000000001" customHeight="1" x14ac:dyDescent="0.3">
      <c r="A201" s="161"/>
      <c r="B201" s="73"/>
      <c r="C201" s="248"/>
      <c r="D201" s="239"/>
      <c r="E201" s="285"/>
      <c r="F201" s="160"/>
      <c r="G201" s="73"/>
      <c r="H201" s="78"/>
      <c r="I201" s="92"/>
      <c r="J201" s="92"/>
      <c r="K201" s="160"/>
      <c r="L201" s="310"/>
      <c r="M201" s="621"/>
      <c r="N201" s="325"/>
      <c r="O201" s="221"/>
      <c r="P201" s="224"/>
    </row>
    <row r="202" spans="1:16" s="163" customFormat="1" ht="24.6" customHeight="1" x14ac:dyDescent="0.3">
      <c r="A202" s="839" t="s">
        <v>110</v>
      </c>
      <c r="B202" s="839"/>
      <c r="C202" s="839"/>
      <c r="D202" s="839"/>
      <c r="E202" s="115"/>
      <c r="F202" s="115"/>
      <c r="G202" s="75">
        <v>13</v>
      </c>
      <c r="H202" s="161"/>
      <c r="I202" s="111"/>
      <c r="J202" s="115"/>
      <c r="K202" s="115"/>
      <c r="L202" s="310"/>
      <c r="M202" s="621"/>
      <c r="N202" s="325"/>
      <c r="O202" s="221"/>
      <c r="P202" s="224"/>
    </row>
    <row r="203" spans="1:16" s="163" customFormat="1" ht="7.95" customHeight="1" x14ac:dyDescent="0.3">
      <c r="A203" s="226"/>
      <c r="B203" s="226"/>
      <c r="C203" s="226"/>
      <c r="D203" s="226"/>
      <c r="E203" s="92"/>
      <c r="F203" s="226"/>
      <c r="G203" s="226"/>
      <c r="H203" s="161"/>
      <c r="I203" s="111"/>
      <c r="J203" s="115"/>
      <c r="K203" s="115"/>
      <c r="L203" s="310"/>
      <c r="M203" s="621"/>
      <c r="N203" s="325"/>
      <c r="O203" s="221"/>
      <c r="P203" s="224"/>
    </row>
    <row r="204" spans="1:16" s="163" customFormat="1" x14ac:dyDescent="0.3">
      <c r="A204" s="226"/>
      <c r="B204" s="321"/>
      <c r="C204" s="226"/>
      <c r="D204" s="226"/>
      <c r="E204" s="92"/>
      <c r="F204" s="226"/>
      <c r="G204" s="226"/>
      <c r="H204" s="161"/>
      <c r="I204" s="111"/>
      <c r="J204" s="319"/>
      <c r="K204" s="324"/>
      <c r="L204" s="310"/>
      <c r="M204" s="621"/>
      <c r="N204" s="325"/>
      <c r="O204" s="221"/>
      <c r="P204" s="224"/>
    </row>
    <row r="205" spans="1:16" s="163" customFormat="1" x14ac:dyDescent="0.3">
      <c r="A205" s="161"/>
      <c r="B205" s="321"/>
      <c r="C205" s="226"/>
      <c r="D205" s="226"/>
      <c r="E205" s="92"/>
      <c r="F205" s="226"/>
      <c r="G205" s="226"/>
      <c r="H205" s="161"/>
      <c r="I205" s="111"/>
      <c r="J205" s="319"/>
      <c r="K205" s="324"/>
      <c r="L205" s="310"/>
      <c r="M205" s="621"/>
      <c r="N205" s="325"/>
      <c r="O205" s="221"/>
      <c r="P205" s="224"/>
    </row>
    <row r="206" spans="1:16" s="163" customFormat="1" x14ac:dyDescent="0.3">
      <c r="A206" s="161"/>
      <c r="B206" s="321"/>
      <c r="C206" s="226"/>
      <c r="D206" s="226"/>
      <c r="E206" s="92"/>
      <c r="F206" s="226"/>
      <c r="G206" s="226"/>
      <c r="H206" s="161"/>
      <c r="I206" s="111"/>
      <c r="J206" s="319"/>
      <c r="K206" s="324"/>
      <c r="L206" s="310"/>
      <c r="M206" s="621"/>
      <c r="N206" s="325"/>
      <c r="O206" s="221"/>
      <c r="P206" s="224"/>
    </row>
    <row r="207" spans="1:16" s="163" customFormat="1" x14ac:dyDescent="0.3">
      <c r="A207" s="161"/>
      <c r="B207" s="321"/>
      <c r="C207" s="226"/>
      <c r="D207" s="226"/>
      <c r="E207" s="92"/>
      <c r="F207" s="226"/>
      <c r="G207" s="226"/>
      <c r="H207" s="161"/>
      <c r="I207" s="111"/>
      <c r="J207" s="319"/>
      <c r="K207" s="324"/>
      <c r="L207" s="310"/>
      <c r="M207" s="621"/>
      <c r="N207" s="325"/>
      <c r="O207" s="221"/>
      <c r="P207" s="224"/>
    </row>
    <row r="208" spans="1:16" s="163" customFormat="1" x14ac:dyDescent="0.3">
      <c r="A208" s="161"/>
      <c r="B208" s="321"/>
      <c r="C208" s="80" t="s">
        <v>322</v>
      </c>
      <c r="D208" s="226"/>
      <c r="E208" s="92"/>
      <c r="F208" s="226"/>
      <c r="G208" s="226"/>
      <c r="H208" s="161" t="s">
        <v>330</v>
      </c>
      <c r="I208" s="111"/>
      <c r="J208" s="319"/>
      <c r="K208" s="324"/>
      <c r="L208" s="310"/>
      <c r="M208" s="621"/>
      <c r="N208" s="325"/>
      <c r="O208" s="221"/>
      <c r="P208" s="224"/>
    </row>
    <row r="209" spans="1:16" s="163" customFormat="1" x14ac:dyDescent="0.3">
      <c r="A209" s="161"/>
      <c r="B209" s="321"/>
      <c r="C209" s="226"/>
      <c r="D209" s="226"/>
      <c r="E209" s="92"/>
      <c r="F209" s="226"/>
      <c r="G209" s="226"/>
      <c r="H209" s="161"/>
      <c r="I209" s="111"/>
      <c r="J209" s="319"/>
      <c r="K209" s="324"/>
      <c r="L209" s="310"/>
      <c r="M209" s="621"/>
      <c r="N209" s="325"/>
      <c r="O209" s="221"/>
      <c r="P209" s="224"/>
    </row>
    <row r="210" spans="1:16" s="163" customFormat="1" x14ac:dyDescent="0.3">
      <c r="A210" s="161"/>
      <c r="B210" s="321"/>
      <c r="C210" s="226"/>
      <c r="D210" s="226"/>
      <c r="E210" s="92"/>
      <c r="F210" s="226"/>
      <c r="G210" s="226"/>
      <c r="H210" s="161"/>
      <c r="I210" s="111"/>
      <c r="J210" s="319"/>
      <c r="K210" s="324"/>
      <c r="L210" s="310"/>
      <c r="M210" s="621"/>
      <c r="N210" s="325"/>
      <c r="O210" s="221"/>
      <c r="P210" s="224"/>
    </row>
    <row r="211" spans="1:16" s="163" customFormat="1" ht="30" customHeight="1" x14ac:dyDescent="0.25">
      <c r="A211" s="161"/>
      <c r="B211" s="321"/>
      <c r="C211" s="257" t="s">
        <v>332</v>
      </c>
      <c r="D211" s="376"/>
      <c r="E211" s="73"/>
      <c r="F211" s="376"/>
      <c r="G211" s="376"/>
      <c r="H211" s="60" t="s">
        <v>1069</v>
      </c>
      <c r="I211" s="111"/>
      <c r="J211" s="319"/>
      <c r="K211" s="324"/>
      <c r="L211" s="310"/>
      <c r="M211" s="621"/>
      <c r="N211" s="325"/>
      <c r="O211" s="221"/>
      <c r="P211" s="224"/>
    </row>
    <row r="212" spans="1:16" s="163" customFormat="1" x14ac:dyDescent="0.3">
      <c r="A212" s="161"/>
      <c r="B212" s="321"/>
      <c r="C212" s="226" t="s">
        <v>323</v>
      </c>
      <c r="D212" s="226"/>
      <c r="E212" s="92"/>
      <c r="F212" s="226"/>
      <c r="G212" s="226"/>
      <c r="H212" s="334" t="s">
        <v>331</v>
      </c>
      <c r="I212" s="111"/>
      <c r="J212" s="319"/>
      <c r="K212" s="324"/>
      <c r="L212" s="310"/>
      <c r="M212" s="621"/>
      <c r="N212" s="325"/>
      <c r="O212" s="221"/>
      <c r="P212" s="224"/>
    </row>
    <row r="213" spans="1:16" s="163" customFormat="1" x14ac:dyDescent="0.3">
      <c r="A213" s="161"/>
      <c r="B213" s="318" t="s">
        <v>133</v>
      </c>
      <c r="C213" s="83"/>
      <c r="D213" s="191"/>
      <c r="E213" s="319"/>
      <c r="F213" s="319"/>
      <c r="G213" s="240"/>
      <c r="H213" s="240"/>
      <c r="I213" s="111"/>
      <c r="J213" s="319"/>
      <c r="K213" s="319"/>
      <c r="L213" s="310"/>
      <c r="M213" s="621"/>
      <c r="N213" s="325"/>
      <c r="O213" s="221"/>
      <c r="P213" s="224"/>
    </row>
    <row r="214" spans="1:16" s="163" customFormat="1" x14ac:dyDescent="0.3">
      <c r="A214" s="161"/>
      <c r="B214" s="321" t="s">
        <v>252</v>
      </c>
      <c r="C214" s="240"/>
      <c r="D214" s="240"/>
      <c r="E214" s="319"/>
      <c r="F214" s="319"/>
      <c r="G214" s="240"/>
      <c r="H214" s="240"/>
      <c r="I214" s="111"/>
      <c r="J214" s="319"/>
      <c r="K214" s="319"/>
      <c r="L214" s="310"/>
      <c r="M214" s="621"/>
      <c r="N214" s="325"/>
      <c r="O214" s="221"/>
      <c r="P214" s="224"/>
    </row>
    <row r="215" spans="1:16" s="163" customFormat="1" x14ac:dyDescent="0.3">
      <c r="A215" s="161"/>
      <c r="B215" s="321"/>
      <c r="C215" s="240"/>
      <c r="D215" s="240"/>
      <c r="E215" s="319"/>
      <c r="F215" s="319"/>
      <c r="G215" s="240"/>
      <c r="H215" s="240"/>
      <c r="I215" s="111"/>
      <c r="J215" s="319"/>
      <c r="K215" s="319"/>
      <c r="L215" s="310"/>
      <c r="M215" s="621"/>
      <c r="N215" s="325"/>
      <c r="O215" s="221"/>
      <c r="P215" s="224"/>
    </row>
    <row r="216" spans="1:16" ht="17.399999999999999" customHeight="1" x14ac:dyDescent="0.3">
      <c r="A216" s="161"/>
      <c r="B216" s="66"/>
      <c r="C216" s="66" t="s">
        <v>108</v>
      </c>
      <c r="D216" s="66" t="s">
        <v>158</v>
      </c>
      <c r="E216" s="281" t="s">
        <v>146</v>
      </c>
      <c r="F216" s="66" t="s">
        <v>161</v>
      </c>
      <c r="G216" s="65"/>
      <c r="H216" s="66" t="s">
        <v>109</v>
      </c>
      <c r="I216" s="66" t="s">
        <v>158</v>
      </c>
      <c r="J216" s="281" t="s">
        <v>146</v>
      </c>
      <c r="K216" s="66" t="s">
        <v>161</v>
      </c>
    </row>
    <row r="217" spans="1:16" s="163" customFormat="1" ht="21.6" customHeight="1" x14ac:dyDescent="0.3">
      <c r="A217" s="240"/>
      <c r="B217" s="73">
        <v>1</v>
      </c>
      <c r="C217" s="67" t="s">
        <v>48</v>
      </c>
      <c r="D217" s="116" t="s">
        <v>196</v>
      </c>
      <c r="E217" s="107" t="s">
        <v>231</v>
      </c>
      <c r="F217" s="109"/>
      <c r="G217" s="73">
        <v>1</v>
      </c>
      <c r="H217" s="82" t="s">
        <v>636</v>
      </c>
      <c r="I217" s="633" t="s">
        <v>637</v>
      </c>
      <c r="J217" s="107"/>
      <c r="K217" s="109"/>
      <c r="L217" s="310"/>
      <c r="M217" s="90" t="s">
        <v>96</v>
      </c>
      <c r="N217" s="107" t="s">
        <v>194</v>
      </c>
      <c r="O217" s="90" t="s">
        <v>53</v>
      </c>
      <c r="P217" s="107" t="s">
        <v>200</v>
      </c>
    </row>
    <row r="218" spans="1:16" s="163" customFormat="1" ht="21.6" customHeight="1" x14ac:dyDescent="0.3">
      <c r="A218" s="161"/>
      <c r="B218" s="73">
        <v>2</v>
      </c>
      <c r="C218" s="67" t="s">
        <v>669</v>
      </c>
      <c r="D218" s="162"/>
      <c r="E218" s="107"/>
      <c r="F218" s="109"/>
      <c r="G218" s="73">
        <v>2</v>
      </c>
      <c r="H218" s="162"/>
      <c r="I218" s="375"/>
      <c r="J218" s="107"/>
      <c r="K218" s="109"/>
      <c r="L218" s="310"/>
      <c r="M218" s="90" t="s">
        <v>49</v>
      </c>
      <c r="N218" s="107" t="s">
        <v>198</v>
      </c>
      <c r="O218" s="90" t="s">
        <v>130</v>
      </c>
      <c r="P218" s="107" t="s">
        <v>202</v>
      </c>
    </row>
    <row r="219" spans="1:16" s="163" customFormat="1" ht="21.6" customHeight="1" x14ac:dyDescent="0.3">
      <c r="A219" s="161"/>
      <c r="B219" s="73">
        <v>3</v>
      </c>
      <c r="C219" s="67" t="s">
        <v>674</v>
      </c>
      <c r="D219" s="116"/>
      <c r="E219" s="107"/>
      <c r="F219" s="109"/>
      <c r="G219" s="73">
        <v>3</v>
      </c>
      <c r="H219" s="162"/>
      <c r="I219" s="375"/>
      <c r="J219" s="634" t="s">
        <v>162</v>
      </c>
      <c r="K219" s="109"/>
      <c r="L219" s="310"/>
      <c r="M219" s="90" t="s">
        <v>131</v>
      </c>
      <c r="N219" s="107" t="s">
        <v>203</v>
      </c>
      <c r="O219" s="90" t="s">
        <v>54</v>
      </c>
      <c r="P219" s="107" t="s">
        <v>204</v>
      </c>
    </row>
    <row r="220" spans="1:16" s="163" customFormat="1" ht="21" customHeight="1" x14ac:dyDescent="0.3">
      <c r="A220" s="161"/>
      <c r="B220" s="73">
        <v>4</v>
      </c>
      <c r="C220" s="67" t="s">
        <v>50</v>
      </c>
      <c r="D220" s="116" t="s">
        <v>201</v>
      </c>
      <c r="E220" s="107"/>
      <c r="F220" s="107"/>
      <c r="G220" s="73">
        <v>4</v>
      </c>
      <c r="H220" s="162"/>
      <c r="I220" s="375"/>
      <c r="J220" s="634" t="s">
        <v>162</v>
      </c>
      <c r="K220" s="375"/>
      <c r="L220" s="310"/>
      <c r="M220" s="241" t="s">
        <v>47</v>
      </c>
      <c r="N220" s="113" t="s">
        <v>195</v>
      </c>
      <c r="O220" s="90" t="s">
        <v>56</v>
      </c>
      <c r="P220" s="107" t="s">
        <v>206</v>
      </c>
    </row>
    <row r="221" spans="1:16" s="163" customFormat="1" ht="21" customHeight="1" x14ac:dyDescent="0.3">
      <c r="A221" s="161"/>
      <c r="B221" s="73">
        <v>5</v>
      </c>
      <c r="C221" s="67" t="s">
        <v>55</v>
      </c>
      <c r="D221" s="116" t="s">
        <v>205</v>
      </c>
      <c r="E221" s="107"/>
      <c r="F221" s="107"/>
      <c r="G221" s="73">
        <v>5</v>
      </c>
      <c r="H221" s="162"/>
      <c r="I221" s="375"/>
      <c r="J221" s="619"/>
      <c r="K221" s="107"/>
      <c r="L221" s="310"/>
      <c r="M221" s="90" t="s">
        <v>51</v>
      </c>
      <c r="N221" s="107" t="s">
        <v>197</v>
      </c>
      <c r="O221" s="621"/>
      <c r="P221" s="325"/>
    </row>
    <row r="222" spans="1:16" s="163" customFormat="1" ht="21.6" customHeight="1" x14ac:dyDescent="0.3">
      <c r="A222" s="161"/>
      <c r="B222" s="73">
        <v>6</v>
      </c>
      <c r="C222" s="67" t="s">
        <v>667</v>
      </c>
      <c r="D222" s="116"/>
      <c r="E222" s="227"/>
      <c r="F222" s="113"/>
      <c r="G222" s="73">
        <v>6</v>
      </c>
      <c r="H222" s="162"/>
      <c r="I222" s="375"/>
      <c r="J222" s="618"/>
      <c r="K222" s="113"/>
      <c r="L222" s="310"/>
      <c r="M222" s="90" t="s">
        <v>52</v>
      </c>
      <c r="N222" s="107" t="s">
        <v>199</v>
      </c>
      <c r="O222" s="626" t="s">
        <v>638</v>
      </c>
      <c r="P222" s="635" t="s">
        <v>639</v>
      </c>
    </row>
    <row r="223" spans="1:16" s="163" customFormat="1" ht="16.2" hidden="1" customHeight="1" x14ac:dyDescent="0.3">
      <c r="A223" s="161"/>
      <c r="B223" s="73">
        <v>7</v>
      </c>
      <c r="C223" s="162"/>
      <c r="D223" s="162"/>
      <c r="E223" s="618"/>
      <c r="F223" s="109"/>
      <c r="G223" s="73">
        <v>7</v>
      </c>
      <c r="H223" s="162"/>
      <c r="I223" s="375"/>
      <c r="J223" s="619"/>
      <c r="K223" s="109"/>
      <c r="L223" s="310"/>
      <c r="O223" s="221"/>
      <c r="P223" s="224"/>
    </row>
    <row r="224" spans="1:16" s="163" customFormat="1" ht="16.2" hidden="1" customHeight="1" x14ac:dyDescent="0.3">
      <c r="A224" s="161"/>
      <c r="B224" s="73">
        <v>8</v>
      </c>
      <c r="C224" s="162"/>
      <c r="D224" s="162"/>
      <c r="E224" s="618"/>
      <c r="F224" s="109"/>
      <c r="G224" s="73">
        <v>8</v>
      </c>
      <c r="H224" s="162"/>
      <c r="I224" s="375"/>
      <c r="J224" s="619"/>
      <c r="K224" s="109"/>
      <c r="L224" s="310"/>
      <c r="O224" s="221"/>
      <c r="P224" s="224"/>
    </row>
    <row r="225" spans="1:16" s="163" customFormat="1" ht="16.2" hidden="1" customHeight="1" x14ac:dyDescent="0.3">
      <c r="A225" s="161"/>
      <c r="B225" s="73">
        <v>9</v>
      </c>
      <c r="C225" s="162"/>
      <c r="D225" s="162"/>
      <c r="E225" s="92"/>
      <c r="F225" s="92"/>
      <c r="G225" s="73">
        <v>9</v>
      </c>
      <c r="H225" s="162"/>
      <c r="I225" s="375"/>
      <c r="J225" s="92"/>
      <c r="K225" s="92"/>
      <c r="L225" s="310"/>
      <c r="O225" s="221"/>
      <c r="P225" s="224"/>
    </row>
    <row r="226" spans="1:16" s="163" customFormat="1" ht="16.2" customHeight="1" x14ac:dyDescent="0.3">
      <c r="A226" s="161"/>
      <c r="B226" s="73"/>
      <c r="E226" s="92"/>
      <c r="F226" s="92"/>
      <c r="G226" s="73"/>
      <c r="I226" s="161"/>
      <c r="J226" s="92"/>
      <c r="K226" s="92"/>
      <c r="L226" s="310"/>
      <c r="O226" s="221"/>
      <c r="P226" s="224"/>
    </row>
    <row r="227" spans="1:16" s="163" customFormat="1" ht="24.6" customHeight="1" x14ac:dyDescent="0.3">
      <c r="A227" s="839" t="s">
        <v>110</v>
      </c>
      <c r="B227" s="839"/>
      <c r="C227" s="839"/>
      <c r="D227" s="839"/>
      <c r="E227" s="92"/>
      <c r="F227" s="115"/>
      <c r="G227" s="75">
        <v>7</v>
      </c>
      <c r="H227" s="161"/>
      <c r="I227" s="111"/>
      <c r="J227" s="115"/>
      <c r="K227" s="115"/>
      <c r="L227" s="310"/>
      <c r="O227" s="221"/>
      <c r="P227" s="224"/>
    </row>
    <row r="228" spans="1:16" s="163" customFormat="1" ht="6.6" customHeight="1" x14ac:dyDescent="0.3">
      <c r="A228" s="226"/>
      <c r="B228" s="226"/>
      <c r="C228" s="226"/>
      <c r="D228" s="226"/>
      <c r="E228" s="92"/>
      <c r="F228" s="226"/>
      <c r="G228" s="226"/>
      <c r="H228" s="161"/>
      <c r="I228" s="111"/>
      <c r="J228" s="115"/>
      <c r="K228" s="115"/>
      <c r="L228" s="310"/>
      <c r="O228" s="221"/>
      <c r="P228" s="224"/>
    </row>
    <row r="229" spans="1:16" s="163" customFormat="1" x14ac:dyDescent="0.3">
      <c r="A229" s="226"/>
      <c r="B229" s="321"/>
      <c r="C229" s="226"/>
      <c r="D229" s="226"/>
      <c r="E229" s="92"/>
      <c r="F229" s="226"/>
      <c r="G229" s="226"/>
      <c r="H229" s="161"/>
      <c r="I229" s="111"/>
      <c r="J229" s="319"/>
      <c r="K229" s="324"/>
      <c r="L229" s="310"/>
      <c r="O229" s="221"/>
      <c r="P229" s="224"/>
    </row>
    <row r="230" spans="1:16" s="163" customFormat="1" x14ac:dyDescent="0.3">
      <c r="A230" s="161"/>
      <c r="B230" s="321"/>
      <c r="C230" s="226"/>
      <c r="D230" s="226"/>
      <c r="E230" s="92"/>
      <c r="F230" s="226"/>
      <c r="G230" s="226"/>
      <c r="H230" s="161"/>
      <c r="I230" s="111"/>
      <c r="J230" s="319"/>
      <c r="K230" s="324"/>
      <c r="L230" s="310"/>
      <c r="M230" s="621"/>
      <c r="N230" s="325"/>
      <c r="O230" s="221"/>
      <c r="P230" s="224"/>
    </row>
    <row r="231" spans="1:16" s="163" customFormat="1" x14ac:dyDescent="0.3">
      <c r="A231" s="161"/>
      <c r="B231" s="321"/>
      <c r="C231" s="226"/>
      <c r="D231" s="226"/>
      <c r="E231" s="92"/>
      <c r="F231" s="226"/>
      <c r="G231" s="226"/>
      <c r="H231" s="161"/>
      <c r="I231" s="111"/>
      <c r="J231" s="319"/>
      <c r="K231" s="324"/>
      <c r="L231" s="310"/>
      <c r="M231" s="621"/>
      <c r="N231" s="325"/>
      <c r="O231" s="221"/>
      <c r="P231" s="224"/>
    </row>
    <row r="232" spans="1:16" s="163" customFormat="1" x14ac:dyDescent="0.3">
      <c r="A232" s="161"/>
      <c r="B232" s="321"/>
      <c r="C232" s="226"/>
      <c r="D232" s="226"/>
      <c r="E232" s="92"/>
      <c r="F232" s="226"/>
      <c r="G232" s="226"/>
      <c r="H232" s="161"/>
      <c r="I232" s="111"/>
      <c r="J232" s="319"/>
      <c r="K232" s="324"/>
      <c r="L232" s="310"/>
      <c r="M232" s="621"/>
      <c r="N232" s="325"/>
      <c r="O232" s="221"/>
      <c r="P232" s="224"/>
    </row>
    <row r="233" spans="1:16" s="163" customFormat="1" x14ac:dyDescent="0.3">
      <c r="A233" s="161"/>
      <c r="B233" s="321"/>
      <c r="C233" s="80" t="s">
        <v>322</v>
      </c>
      <c r="D233" s="226"/>
      <c r="E233" s="92"/>
      <c r="F233" s="226"/>
      <c r="G233" s="226"/>
      <c r="H233" s="161" t="s">
        <v>330</v>
      </c>
      <c r="I233" s="111"/>
      <c r="J233" s="319"/>
      <c r="K233" s="324"/>
      <c r="L233" s="310"/>
      <c r="M233" s="621"/>
      <c r="N233" s="325"/>
      <c r="O233" s="221"/>
      <c r="P233" s="224"/>
    </row>
    <row r="234" spans="1:16" s="163" customFormat="1" x14ac:dyDescent="0.3">
      <c r="A234" s="161"/>
      <c r="B234" s="321"/>
      <c r="C234" s="226"/>
      <c r="D234" s="226"/>
      <c r="E234" s="92"/>
      <c r="F234" s="226"/>
      <c r="G234" s="226"/>
      <c r="H234" s="161"/>
      <c r="I234" s="111"/>
      <c r="J234" s="319"/>
      <c r="K234" s="324"/>
      <c r="L234" s="310"/>
      <c r="M234" s="621"/>
      <c r="N234" s="325"/>
      <c r="O234" s="221"/>
      <c r="P234" s="224"/>
    </row>
    <row r="235" spans="1:16" s="163" customFormat="1" x14ac:dyDescent="0.3">
      <c r="A235" s="161"/>
      <c r="B235" s="321"/>
      <c r="C235" s="226"/>
      <c r="D235" s="226"/>
      <c r="E235" s="92"/>
      <c r="F235" s="226"/>
      <c r="G235" s="226"/>
      <c r="H235" s="161"/>
      <c r="I235" s="111"/>
      <c r="J235" s="319"/>
      <c r="K235" s="324"/>
      <c r="L235" s="310"/>
      <c r="M235" s="621"/>
      <c r="N235" s="325"/>
      <c r="O235" s="221"/>
      <c r="P235" s="224"/>
    </row>
    <row r="236" spans="1:16" s="163" customFormat="1" ht="30" customHeight="1" x14ac:dyDescent="0.25">
      <c r="A236" s="161"/>
      <c r="B236" s="321"/>
      <c r="C236" s="257" t="s">
        <v>332</v>
      </c>
      <c r="D236" s="376"/>
      <c r="E236" s="73"/>
      <c r="F236" s="376"/>
      <c r="G236" s="376"/>
      <c r="H236" s="60" t="s">
        <v>1069</v>
      </c>
      <c r="I236" s="111"/>
      <c r="J236" s="319"/>
      <c r="K236" s="324"/>
      <c r="L236" s="310"/>
      <c r="M236" s="621"/>
      <c r="N236" s="325"/>
      <c r="O236" s="221"/>
      <c r="P236" s="224"/>
    </row>
    <row r="237" spans="1:16" s="163" customFormat="1" x14ac:dyDescent="0.3">
      <c r="A237" s="161"/>
      <c r="B237" s="321"/>
      <c r="C237" s="226" t="s">
        <v>323</v>
      </c>
      <c r="D237" s="226"/>
      <c r="E237" s="92"/>
      <c r="F237" s="226"/>
      <c r="G237" s="226"/>
      <c r="H237" s="334" t="s">
        <v>331</v>
      </c>
      <c r="I237" s="111"/>
      <c r="J237" s="319"/>
      <c r="K237" s="324"/>
      <c r="L237" s="310"/>
      <c r="M237" s="621"/>
      <c r="N237" s="325"/>
      <c r="O237" s="221"/>
      <c r="P237" s="224"/>
    </row>
    <row r="238" spans="1:16" ht="21" x14ac:dyDescent="0.3">
      <c r="A238" s="161"/>
      <c r="B238" s="318" t="s">
        <v>134</v>
      </c>
      <c r="C238" s="340"/>
      <c r="G238" s="319"/>
      <c r="I238" s="111"/>
      <c r="J238" s="319"/>
      <c r="K238" s="319"/>
    </row>
    <row r="239" spans="1:16" x14ac:dyDescent="0.3">
      <c r="B239" s="321" t="s">
        <v>1028</v>
      </c>
      <c r="E239" s="319"/>
      <c r="F239" s="319"/>
      <c r="I239" s="111"/>
      <c r="J239" s="319"/>
      <c r="K239" s="319"/>
    </row>
    <row r="240" spans="1:16" x14ac:dyDescent="0.3">
      <c r="B240" s="321"/>
      <c r="C240" s="314"/>
      <c r="E240" s="319"/>
      <c r="F240" s="319"/>
      <c r="I240" s="111"/>
      <c r="J240" s="319"/>
      <c r="K240" s="319"/>
    </row>
    <row r="241" spans="1:16" ht="17.399999999999999" customHeight="1" x14ac:dyDescent="0.3">
      <c r="B241" s="66"/>
      <c r="C241" s="66" t="s">
        <v>108</v>
      </c>
      <c r="D241" s="66" t="s">
        <v>158</v>
      </c>
      <c r="E241" s="281" t="s">
        <v>146</v>
      </c>
      <c r="F241" s="66" t="s">
        <v>161</v>
      </c>
      <c r="G241" s="65"/>
      <c r="H241" s="66" t="s">
        <v>109</v>
      </c>
      <c r="I241" s="66" t="s">
        <v>158</v>
      </c>
      <c r="J241" s="281" t="s">
        <v>146</v>
      </c>
      <c r="K241" s="66" t="s">
        <v>161</v>
      </c>
    </row>
    <row r="242" spans="1:16" ht="24.6" customHeight="1" x14ac:dyDescent="0.3">
      <c r="B242" s="73">
        <v>1</v>
      </c>
      <c r="C242" s="90" t="s">
        <v>308</v>
      </c>
      <c r="D242" s="107" t="s">
        <v>403</v>
      </c>
      <c r="E242" s="107" t="s">
        <v>231</v>
      </c>
      <c r="F242" s="109"/>
      <c r="G242" s="73">
        <v>1</v>
      </c>
      <c r="H242" s="90" t="s">
        <v>57</v>
      </c>
      <c r="I242" s="526" t="s">
        <v>404</v>
      </c>
      <c r="J242" s="107" t="s">
        <v>231</v>
      </c>
      <c r="K242" s="109"/>
      <c r="O242" s="314"/>
      <c r="P242" s="314"/>
    </row>
    <row r="243" spans="1:16" s="84" customFormat="1" ht="24.6" customHeight="1" x14ac:dyDescent="0.3">
      <c r="A243" s="240"/>
      <c r="B243" s="73">
        <v>2</v>
      </c>
      <c r="C243" s="652" t="s">
        <v>58</v>
      </c>
      <c r="D243" s="247" t="s">
        <v>405</v>
      </c>
      <c r="F243" s="109"/>
      <c r="G243" s="73">
        <v>2</v>
      </c>
      <c r="H243" s="375"/>
      <c r="I243" s="375"/>
      <c r="J243" s="107"/>
      <c r="K243" s="109"/>
      <c r="L243" s="389"/>
      <c r="M243" s="620"/>
      <c r="N243" s="620"/>
      <c r="O243" s="225"/>
      <c r="P243" s="218"/>
    </row>
    <row r="244" spans="1:16" ht="30.6" hidden="1" customHeight="1" x14ac:dyDescent="0.3">
      <c r="A244" s="58"/>
      <c r="B244" s="73">
        <v>3</v>
      </c>
      <c r="C244" s="241"/>
      <c r="D244" s="107"/>
      <c r="E244" s="107"/>
      <c r="F244" s="109"/>
      <c r="G244" s="73">
        <v>3</v>
      </c>
      <c r="H244" s="82"/>
      <c r="I244" s="107"/>
      <c r="J244" s="227"/>
      <c r="K244" s="109"/>
    </row>
    <row r="245" spans="1:16" ht="24" hidden="1" customHeight="1" x14ac:dyDescent="0.3">
      <c r="B245" s="73">
        <v>4</v>
      </c>
      <c r="C245" s="241"/>
      <c r="D245" s="241"/>
      <c r="E245" s="92"/>
      <c r="F245" s="160"/>
      <c r="G245" s="73">
        <v>4</v>
      </c>
      <c r="H245" s="90"/>
      <c r="I245" s="107"/>
      <c r="J245" s="285"/>
      <c r="K245" s="160"/>
    </row>
    <row r="246" spans="1:16" ht="6" customHeight="1" x14ac:dyDescent="0.3">
      <c r="B246" s="73"/>
      <c r="E246" s="92"/>
      <c r="F246" s="160"/>
      <c r="G246" s="73"/>
      <c r="H246" s="78"/>
      <c r="I246" s="92"/>
      <c r="J246" s="285"/>
      <c r="K246" s="160"/>
    </row>
    <row r="247" spans="1:16" s="163" customFormat="1" ht="24.6" customHeight="1" x14ac:dyDescent="0.3">
      <c r="A247" s="839" t="s">
        <v>110</v>
      </c>
      <c r="B247" s="839"/>
      <c r="C247" s="839"/>
      <c r="D247" s="839"/>
      <c r="E247" s="115"/>
      <c r="F247" s="115"/>
      <c r="G247" s="75">
        <v>3</v>
      </c>
      <c r="H247" s="240"/>
      <c r="I247" s="310"/>
      <c r="J247" s="115"/>
      <c r="K247" s="115"/>
      <c r="L247" s="310"/>
      <c r="M247" s="621"/>
      <c r="N247" s="325"/>
      <c r="O247" s="221"/>
      <c r="P247" s="224"/>
    </row>
    <row r="248" spans="1:16" s="163" customFormat="1" ht="27.6" customHeight="1" x14ac:dyDescent="0.3">
      <c r="A248" s="226"/>
      <c r="B248" s="226"/>
      <c r="C248" s="226"/>
      <c r="D248" s="226"/>
      <c r="E248" s="92"/>
      <c r="F248" s="226"/>
      <c r="G248" s="226"/>
      <c r="H248" s="161"/>
      <c r="I248" s="111"/>
      <c r="J248" s="115"/>
      <c r="K248" s="115"/>
      <c r="L248" s="310"/>
      <c r="M248" s="621"/>
      <c r="N248" s="325"/>
      <c r="O248" s="221"/>
      <c r="P248" s="224"/>
    </row>
    <row r="249" spans="1:16" s="163" customFormat="1" hidden="1" x14ac:dyDescent="0.3">
      <c r="A249" s="226"/>
      <c r="B249" s="321"/>
      <c r="C249" s="226"/>
      <c r="D249" s="226"/>
      <c r="E249" s="92"/>
      <c r="F249" s="226"/>
      <c r="G249" s="226"/>
      <c r="H249" s="161"/>
      <c r="I249" s="111"/>
      <c r="J249" s="319"/>
      <c r="K249" s="324"/>
      <c r="L249" s="310"/>
      <c r="M249" s="621"/>
      <c r="N249" s="325"/>
      <c r="O249" s="221"/>
      <c r="P249" s="224"/>
    </row>
    <row r="250" spans="1:16" s="163" customFormat="1" hidden="1" x14ac:dyDescent="0.3">
      <c r="A250" s="161"/>
      <c r="B250" s="321"/>
      <c r="C250" s="226"/>
      <c r="D250" s="226"/>
      <c r="E250" s="92"/>
      <c r="F250" s="226"/>
      <c r="G250" s="226"/>
      <c r="H250" s="161"/>
      <c r="I250" s="111"/>
      <c r="J250" s="319"/>
      <c r="K250" s="324"/>
      <c r="L250" s="310"/>
      <c r="M250" s="621"/>
      <c r="N250" s="325"/>
      <c r="O250" s="221"/>
      <c r="P250" s="224"/>
    </row>
    <row r="251" spans="1:16" s="163" customFormat="1" hidden="1" x14ac:dyDescent="0.3">
      <c r="A251" s="161"/>
      <c r="B251" s="321"/>
      <c r="C251" s="226"/>
      <c r="D251" s="226"/>
      <c r="E251" s="92"/>
      <c r="F251" s="226"/>
      <c r="G251" s="226"/>
      <c r="H251" s="161"/>
      <c r="I251" s="111"/>
      <c r="J251" s="319"/>
      <c r="K251" s="324"/>
      <c r="L251" s="310"/>
      <c r="M251" s="621"/>
      <c r="N251" s="325"/>
      <c r="O251" s="221"/>
      <c r="P251" s="224"/>
    </row>
    <row r="252" spans="1:16" s="163" customFormat="1" hidden="1" x14ac:dyDescent="0.3">
      <c r="A252" s="161"/>
      <c r="B252" s="321"/>
      <c r="C252" s="226"/>
      <c r="D252" s="226"/>
      <c r="E252" s="92"/>
      <c r="F252" s="226"/>
      <c r="G252" s="226"/>
      <c r="H252" s="161"/>
      <c r="I252" s="111"/>
      <c r="J252" s="319"/>
      <c r="K252" s="324"/>
      <c r="L252" s="310"/>
      <c r="M252" s="621"/>
      <c r="N252" s="325"/>
      <c r="O252" s="221"/>
      <c r="P252" s="224"/>
    </row>
    <row r="253" spans="1:16" s="163" customFormat="1" hidden="1" x14ac:dyDescent="0.3">
      <c r="A253" s="161"/>
      <c r="B253" s="321"/>
      <c r="C253" s="80" t="s">
        <v>322</v>
      </c>
      <c r="D253" s="226"/>
      <c r="E253" s="92"/>
      <c r="F253" s="226"/>
      <c r="G253" s="226"/>
      <c r="H253" s="161" t="s">
        <v>330</v>
      </c>
      <c r="I253" s="111"/>
      <c r="J253" s="319"/>
      <c r="K253" s="324"/>
      <c r="L253" s="310"/>
      <c r="M253" s="621"/>
      <c r="N253" s="325"/>
      <c r="O253" s="221"/>
      <c r="P253" s="224"/>
    </row>
    <row r="254" spans="1:16" s="163" customFormat="1" hidden="1" x14ac:dyDescent="0.3">
      <c r="A254" s="161"/>
      <c r="B254" s="321"/>
      <c r="C254" s="226"/>
      <c r="D254" s="226"/>
      <c r="E254" s="92"/>
      <c r="F254" s="226"/>
      <c r="G254" s="226"/>
      <c r="H254" s="161"/>
      <c r="I254" s="111"/>
      <c r="J254" s="319"/>
      <c r="K254" s="324"/>
      <c r="L254" s="310"/>
      <c r="M254" s="621"/>
      <c r="N254" s="325"/>
      <c r="O254" s="221"/>
      <c r="P254" s="224"/>
    </row>
    <row r="255" spans="1:16" s="163" customFormat="1" hidden="1" x14ac:dyDescent="0.3">
      <c r="A255" s="161"/>
      <c r="B255" s="321"/>
      <c r="C255" s="226"/>
      <c r="D255" s="226"/>
      <c r="E255" s="92"/>
      <c r="F255" s="226"/>
      <c r="G255" s="226"/>
      <c r="H255" s="161"/>
      <c r="I255" s="111"/>
      <c r="J255" s="319"/>
      <c r="K255" s="324"/>
      <c r="L255" s="310"/>
      <c r="M255" s="621"/>
      <c r="N255" s="325"/>
      <c r="O255" s="221"/>
      <c r="P255" s="224"/>
    </row>
    <row r="256" spans="1:16" s="163" customFormat="1" ht="30" hidden="1" customHeight="1" x14ac:dyDescent="0.25">
      <c r="A256" s="161"/>
      <c r="B256" s="321"/>
      <c r="C256" s="226" t="s">
        <v>332</v>
      </c>
      <c r="D256" s="376"/>
      <c r="E256" s="73"/>
      <c r="F256" s="376"/>
      <c r="G256" s="376"/>
      <c r="H256" s="60" t="s">
        <v>1069</v>
      </c>
      <c r="I256" s="111"/>
      <c r="J256" s="319"/>
      <c r="K256" s="324"/>
      <c r="L256" s="310"/>
      <c r="M256" s="621"/>
      <c r="N256" s="325"/>
      <c r="O256" s="221"/>
      <c r="P256" s="224"/>
    </row>
    <row r="257" spans="1:16" s="163" customFormat="1" hidden="1" x14ac:dyDescent="0.3">
      <c r="A257" s="161"/>
      <c r="B257" s="321"/>
      <c r="C257" s="226" t="s">
        <v>323</v>
      </c>
      <c r="D257" s="226"/>
      <c r="E257" s="92"/>
      <c r="F257" s="226"/>
      <c r="G257" s="226"/>
      <c r="H257" s="334" t="s">
        <v>331</v>
      </c>
      <c r="I257" s="111"/>
      <c r="J257" s="319"/>
      <c r="K257" s="324"/>
      <c r="L257" s="310"/>
      <c r="M257" s="621"/>
      <c r="N257" s="325"/>
      <c r="O257" s="221"/>
      <c r="P257" s="224"/>
    </row>
    <row r="258" spans="1:16" s="163" customFormat="1" x14ac:dyDescent="0.3">
      <c r="A258" s="161"/>
      <c r="B258" s="318" t="s">
        <v>135</v>
      </c>
      <c r="C258" s="240"/>
      <c r="D258" s="240"/>
      <c r="E258" s="319"/>
      <c r="F258" s="319"/>
      <c r="G258" s="240"/>
      <c r="I258" s="111"/>
      <c r="J258" s="319"/>
      <c r="K258" s="319"/>
      <c r="L258" s="310"/>
      <c r="M258" s="621"/>
      <c r="N258" s="325"/>
      <c r="O258" s="221"/>
      <c r="P258" s="224"/>
    </row>
    <row r="259" spans="1:16" s="163" customFormat="1" x14ac:dyDescent="0.3">
      <c r="A259" s="161"/>
      <c r="B259" s="321" t="s">
        <v>1028</v>
      </c>
      <c r="C259" s="240"/>
      <c r="D259" s="240"/>
      <c r="E259" s="319"/>
      <c r="F259" s="319"/>
      <c r="G259" s="240"/>
      <c r="H259" s="240"/>
      <c r="I259" s="323"/>
      <c r="J259" s="319"/>
      <c r="K259" s="319"/>
      <c r="L259" s="310"/>
      <c r="M259" s="621"/>
      <c r="N259" s="325"/>
      <c r="O259" s="221"/>
      <c r="P259" s="224"/>
    </row>
    <row r="260" spans="1:16" s="163" customFormat="1" x14ac:dyDescent="0.3">
      <c r="A260" s="161"/>
      <c r="B260" s="326"/>
      <c r="C260" s="240"/>
      <c r="D260" s="240"/>
      <c r="E260" s="319"/>
      <c r="F260" s="319"/>
      <c r="G260" s="240"/>
      <c r="H260" s="240"/>
      <c r="I260" s="323"/>
      <c r="J260" s="319"/>
      <c r="K260" s="319"/>
      <c r="L260" s="310"/>
      <c r="M260" s="621"/>
      <c r="N260" s="325"/>
      <c r="O260" s="221"/>
      <c r="P260" s="224"/>
    </row>
    <row r="261" spans="1:16" ht="17.399999999999999" customHeight="1" x14ac:dyDescent="0.3">
      <c r="A261" s="161"/>
      <c r="B261" s="66"/>
      <c r="C261" s="66" t="s">
        <v>108</v>
      </c>
      <c r="D261" s="66" t="s">
        <v>158</v>
      </c>
      <c r="E261" s="281" t="s">
        <v>146</v>
      </c>
      <c r="F261" s="66" t="s">
        <v>161</v>
      </c>
      <c r="G261" s="65"/>
      <c r="H261" s="66" t="s">
        <v>109</v>
      </c>
      <c r="I261" s="66" t="s">
        <v>158</v>
      </c>
      <c r="J261" s="281" t="s">
        <v>146</v>
      </c>
      <c r="K261" s="66" t="s">
        <v>161</v>
      </c>
    </row>
    <row r="262" spans="1:16" s="163" customFormat="1" ht="26.4" x14ac:dyDescent="0.3">
      <c r="A262" s="240"/>
      <c r="B262" s="73">
        <v>1</v>
      </c>
      <c r="C262" s="241" t="s">
        <v>241</v>
      </c>
      <c r="D262" s="526" t="s">
        <v>354</v>
      </c>
      <c r="E262" s="107"/>
      <c r="F262" s="109"/>
      <c r="G262" s="73">
        <v>1</v>
      </c>
      <c r="H262" s="241" t="s">
        <v>993</v>
      </c>
      <c r="I262" s="107"/>
      <c r="J262" s="107" t="s">
        <v>231</v>
      </c>
      <c r="K262" s="109"/>
      <c r="L262" s="310"/>
      <c r="M262" s="579" t="s">
        <v>315</v>
      </c>
      <c r="N262" s="580" t="s">
        <v>406</v>
      </c>
      <c r="O262" s="314"/>
    </row>
    <row r="263" spans="1:16" s="163" customFormat="1" ht="27.6" customHeight="1" x14ac:dyDescent="0.3">
      <c r="A263" s="161"/>
      <c r="B263" s="73">
        <v>2</v>
      </c>
      <c r="C263" s="90" t="s">
        <v>59</v>
      </c>
      <c r="D263" s="526" t="s">
        <v>207</v>
      </c>
      <c r="E263" s="107"/>
      <c r="F263" s="109"/>
      <c r="G263" s="73">
        <v>2</v>
      </c>
      <c r="H263" s="90"/>
      <c r="I263" s="107"/>
      <c r="J263" s="112"/>
      <c r="K263" s="109"/>
      <c r="L263" s="310"/>
      <c r="M263" s="579" t="s">
        <v>1032</v>
      </c>
      <c r="N263" s="580" t="s">
        <v>208</v>
      </c>
      <c r="O263" s="221"/>
      <c r="P263" s="224"/>
    </row>
    <row r="264" spans="1:16" ht="26.4" x14ac:dyDescent="0.3">
      <c r="A264" s="161"/>
      <c r="B264" s="73">
        <v>3</v>
      </c>
      <c r="C264" s="241" t="s">
        <v>313</v>
      </c>
      <c r="D264" s="526" t="s">
        <v>407</v>
      </c>
      <c r="E264" s="107"/>
      <c r="F264" s="109"/>
      <c r="G264" s="73">
        <v>3</v>
      </c>
      <c r="H264" s="162"/>
      <c r="I264" s="375"/>
      <c r="J264" s="107"/>
      <c r="K264" s="109"/>
    </row>
    <row r="265" spans="1:16" s="317" customFormat="1" ht="20.399999999999999" hidden="1" x14ac:dyDescent="0.3">
      <c r="A265" s="240"/>
      <c r="B265" s="73">
        <v>4</v>
      </c>
      <c r="C265" s="422"/>
      <c r="D265" s="422"/>
      <c r="E265" s="107"/>
      <c r="F265" s="107"/>
      <c r="G265" s="73">
        <v>4</v>
      </c>
      <c r="H265" s="577"/>
      <c r="I265" s="422"/>
      <c r="J265" s="227"/>
      <c r="K265" s="107"/>
      <c r="L265" s="310"/>
      <c r="M265" s="621"/>
      <c r="N265" s="622"/>
      <c r="O265" s="221"/>
      <c r="P265" s="414"/>
    </row>
    <row r="266" spans="1:16" s="163" customFormat="1" ht="20.399999999999999" hidden="1" x14ac:dyDescent="0.3">
      <c r="A266" s="316"/>
      <c r="B266" s="73">
        <v>5</v>
      </c>
      <c r="C266" s="422"/>
      <c r="D266" s="422"/>
      <c r="E266" s="227"/>
      <c r="F266" s="107"/>
      <c r="G266" s="73">
        <v>5</v>
      </c>
      <c r="H266" s="162"/>
      <c r="I266" s="375"/>
      <c r="J266" s="107"/>
      <c r="K266" s="107"/>
      <c r="L266" s="310"/>
      <c r="M266" s="621"/>
      <c r="N266" s="622"/>
      <c r="O266" s="221"/>
      <c r="P266" s="224"/>
    </row>
    <row r="267" spans="1:16" s="163" customFormat="1" ht="7.2" customHeight="1" x14ac:dyDescent="0.3">
      <c r="A267" s="161"/>
      <c r="B267" s="73"/>
      <c r="C267" s="249"/>
      <c r="D267" s="250"/>
      <c r="E267" s="285"/>
      <c r="F267" s="92"/>
      <c r="G267" s="73"/>
      <c r="I267" s="161"/>
      <c r="J267" s="92"/>
      <c r="K267" s="92"/>
      <c r="L267" s="310"/>
      <c r="M267" s="621"/>
      <c r="N267" s="325"/>
      <c r="O267" s="221"/>
      <c r="P267" s="224"/>
    </row>
    <row r="268" spans="1:16" s="163" customFormat="1" ht="24.6" customHeight="1" x14ac:dyDescent="0.3">
      <c r="A268" s="839" t="s">
        <v>110</v>
      </c>
      <c r="B268" s="839"/>
      <c r="C268" s="839"/>
      <c r="D268" s="839"/>
      <c r="E268" s="314"/>
      <c r="F268" s="115"/>
      <c r="G268" s="75">
        <v>4</v>
      </c>
      <c r="H268" s="240"/>
      <c r="I268" s="310"/>
      <c r="J268" s="115"/>
      <c r="K268" s="115"/>
      <c r="L268" s="310"/>
      <c r="M268" s="621"/>
      <c r="N268" s="325"/>
      <c r="O268" s="221"/>
      <c r="P268" s="224"/>
    </row>
    <row r="269" spans="1:16" s="163" customFormat="1" ht="28.8" customHeight="1" x14ac:dyDescent="0.3">
      <c r="A269" s="226"/>
      <c r="B269" s="226"/>
      <c r="C269" s="226"/>
      <c r="D269" s="226"/>
      <c r="E269" s="92"/>
      <c r="F269" s="226"/>
      <c r="G269" s="226"/>
      <c r="H269" s="161"/>
      <c r="I269" s="111"/>
      <c r="J269" s="115"/>
      <c r="K269" s="115"/>
      <c r="L269" s="310"/>
      <c r="M269" s="621"/>
      <c r="N269" s="325"/>
      <c r="O269" s="221"/>
      <c r="P269" s="224"/>
    </row>
    <row r="270" spans="1:16" s="163" customFormat="1" x14ac:dyDescent="0.3">
      <c r="A270" s="161"/>
      <c r="B270" s="321"/>
      <c r="C270" s="226"/>
      <c r="D270" s="226"/>
      <c r="E270" s="92"/>
      <c r="F270" s="226"/>
      <c r="G270" s="226"/>
      <c r="H270" s="161"/>
      <c r="I270" s="111"/>
      <c r="J270" s="319"/>
      <c r="K270" s="324"/>
      <c r="L270" s="310"/>
      <c r="M270" s="621"/>
      <c r="N270" s="325"/>
      <c r="O270" s="221"/>
      <c r="P270" s="224"/>
    </row>
    <row r="271" spans="1:16" s="163" customFormat="1" x14ac:dyDescent="0.3">
      <c r="A271" s="161"/>
      <c r="B271" s="321"/>
      <c r="C271" s="226"/>
      <c r="D271" s="226"/>
      <c r="E271" s="92"/>
      <c r="F271" s="226"/>
      <c r="G271" s="226"/>
      <c r="H271" s="161"/>
      <c r="I271" s="111"/>
      <c r="J271" s="319"/>
      <c r="K271" s="324"/>
      <c r="L271" s="310"/>
      <c r="M271" s="621"/>
      <c r="N271" s="325"/>
      <c r="O271" s="221"/>
      <c r="P271" s="224"/>
    </row>
    <row r="272" spans="1:16" s="163" customFormat="1" x14ac:dyDescent="0.3">
      <c r="A272" s="161"/>
      <c r="B272" s="321"/>
      <c r="C272" s="80" t="s">
        <v>322</v>
      </c>
      <c r="D272" s="226"/>
      <c r="E272" s="92"/>
      <c r="F272" s="226"/>
      <c r="G272" s="226"/>
      <c r="H272" s="161" t="s">
        <v>330</v>
      </c>
      <c r="I272" s="111"/>
      <c r="J272" s="319"/>
      <c r="K272" s="324"/>
      <c r="L272" s="310"/>
      <c r="M272" s="621"/>
      <c r="N272" s="325"/>
      <c r="O272" s="221"/>
      <c r="P272" s="224"/>
    </row>
    <row r="273" spans="1:16" s="163" customFormat="1" x14ac:dyDescent="0.3">
      <c r="A273" s="161"/>
      <c r="B273" s="321"/>
      <c r="C273" s="226"/>
      <c r="D273" s="226"/>
      <c r="E273" s="92"/>
      <c r="F273" s="226"/>
      <c r="G273" s="226"/>
      <c r="H273" s="161"/>
      <c r="I273" s="111"/>
      <c r="J273" s="319"/>
      <c r="K273" s="324"/>
      <c r="L273" s="310"/>
      <c r="M273" s="621"/>
      <c r="N273" s="325"/>
      <c r="O273" s="221"/>
      <c r="P273" s="224"/>
    </row>
    <row r="274" spans="1:16" s="163" customFormat="1" x14ac:dyDescent="0.3">
      <c r="A274" s="161"/>
      <c r="B274" s="321"/>
      <c r="C274" s="226"/>
      <c r="D274" s="226"/>
      <c r="E274" s="92"/>
      <c r="F274" s="226"/>
      <c r="G274" s="226"/>
      <c r="H274" s="161"/>
      <c r="I274" s="111"/>
      <c r="J274" s="319"/>
      <c r="K274" s="324"/>
      <c r="L274" s="310"/>
      <c r="M274" s="621"/>
      <c r="N274" s="325"/>
      <c r="O274" s="221"/>
      <c r="P274" s="224"/>
    </row>
    <row r="275" spans="1:16" s="163" customFormat="1" ht="30" customHeight="1" x14ac:dyDescent="0.25">
      <c r="A275" s="161"/>
      <c r="B275" s="321"/>
      <c r="C275" s="257" t="s">
        <v>332</v>
      </c>
      <c r="D275" s="376"/>
      <c r="E275" s="73"/>
      <c r="F275" s="376"/>
      <c r="G275" s="376"/>
      <c r="H275" s="60" t="s">
        <v>1069</v>
      </c>
      <c r="I275" s="111"/>
      <c r="J275" s="319"/>
      <c r="K275" s="324"/>
      <c r="L275" s="310"/>
      <c r="M275" s="621"/>
      <c r="N275" s="325"/>
      <c r="O275" s="221"/>
      <c r="P275" s="224"/>
    </row>
    <row r="276" spans="1:16" s="163" customFormat="1" x14ac:dyDescent="0.3">
      <c r="A276" s="161"/>
      <c r="B276" s="321"/>
      <c r="C276" s="226" t="s">
        <v>323</v>
      </c>
      <c r="D276" s="226"/>
      <c r="E276" s="92"/>
      <c r="F276" s="226"/>
      <c r="G276" s="226"/>
      <c r="H276" s="334" t="s">
        <v>331</v>
      </c>
      <c r="I276" s="111"/>
      <c r="J276" s="319"/>
      <c r="K276" s="324"/>
      <c r="L276" s="310"/>
      <c r="M276" s="621"/>
      <c r="N276" s="325"/>
      <c r="O276" s="221"/>
      <c r="P276" s="224"/>
    </row>
    <row r="277" spans="1:16" s="163" customFormat="1" x14ac:dyDescent="0.3">
      <c r="A277" s="161"/>
      <c r="B277" s="318" t="s">
        <v>139</v>
      </c>
      <c r="C277" s="240"/>
      <c r="D277" s="240"/>
      <c r="E277" s="319"/>
      <c r="F277" s="319"/>
      <c r="G277" s="240"/>
      <c r="H277" s="240"/>
      <c r="I277" s="111"/>
      <c r="J277" s="319"/>
      <c r="K277" s="319"/>
      <c r="L277" s="310"/>
      <c r="M277" s="621"/>
      <c r="N277" s="325"/>
      <c r="O277" s="221"/>
      <c r="P277" s="224"/>
    </row>
    <row r="278" spans="1:16" x14ac:dyDescent="0.3">
      <c r="A278" s="161"/>
      <c r="B278" s="321" t="s">
        <v>258</v>
      </c>
      <c r="E278" s="319"/>
      <c r="F278" s="319"/>
      <c r="I278" s="323"/>
      <c r="J278" s="319"/>
      <c r="K278" s="319"/>
    </row>
    <row r="279" spans="1:16" x14ac:dyDescent="0.3">
      <c r="B279" s="321"/>
      <c r="E279" s="319"/>
      <c r="F279" s="319"/>
      <c r="I279" s="323"/>
      <c r="J279" s="319"/>
      <c r="K279" s="319"/>
    </row>
    <row r="280" spans="1:16" ht="17.399999999999999" customHeight="1" x14ac:dyDescent="0.3">
      <c r="B280" s="66"/>
      <c r="C280" s="66" t="s">
        <v>108</v>
      </c>
      <c r="D280" s="66" t="s">
        <v>158</v>
      </c>
      <c r="E280" s="281" t="s">
        <v>146</v>
      </c>
      <c r="F280" s="66" t="s">
        <v>161</v>
      </c>
      <c r="G280" s="65"/>
      <c r="H280" s="66" t="s">
        <v>109</v>
      </c>
      <c r="I280" s="66" t="s">
        <v>158</v>
      </c>
      <c r="J280" s="281" t="s">
        <v>146</v>
      </c>
      <c r="K280" s="66" t="s">
        <v>161</v>
      </c>
    </row>
    <row r="281" spans="1:16" ht="28.2" customHeight="1" x14ac:dyDescent="0.3">
      <c r="B281" s="73">
        <v>1</v>
      </c>
      <c r="C281" s="90" t="s">
        <v>60</v>
      </c>
      <c r="D281" s="526" t="s">
        <v>408</v>
      </c>
      <c r="E281" s="107"/>
      <c r="F281" s="109"/>
      <c r="G281" s="73">
        <v>1</v>
      </c>
      <c r="H281" s="90" t="s">
        <v>320</v>
      </c>
      <c r="I281" s="526" t="s">
        <v>356</v>
      </c>
      <c r="J281" s="107"/>
      <c r="K281" s="109"/>
      <c r="M281" s="579" t="s">
        <v>1033</v>
      </c>
      <c r="N281" s="580" t="s">
        <v>209</v>
      </c>
    </row>
    <row r="282" spans="1:16" ht="28.2" customHeight="1" x14ac:dyDescent="0.3">
      <c r="B282" s="73">
        <v>2</v>
      </c>
      <c r="C282" s="82" t="s">
        <v>415</v>
      </c>
      <c r="D282" s="536" t="s">
        <v>416</v>
      </c>
      <c r="E282" s="107"/>
      <c r="F282" s="109"/>
      <c r="G282" s="73">
        <v>2</v>
      </c>
      <c r="H282" s="241"/>
      <c r="I282" s="578"/>
      <c r="J282" s="112"/>
      <c r="K282" s="109"/>
    </row>
    <row r="283" spans="1:16" ht="28.2" customHeight="1" x14ac:dyDescent="0.3">
      <c r="B283" s="73">
        <v>3</v>
      </c>
      <c r="C283" s="90" t="s">
        <v>61</v>
      </c>
      <c r="D283" s="526" t="s">
        <v>409</v>
      </c>
      <c r="E283" s="107"/>
      <c r="F283" s="109"/>
      <c r="G283" s="73">
        <v>3</v>
      </c>
      <c r="H283" s="90"/>
      <c r="I283" s="107"/>
      <c r="J283" s="227"/>
      <c r="K283" s="109"/>
    </row>
    <row r="284" spans="1:16" ht="28.2" hidden="1" customHeight="1" x14ac:dyDescent="0.3">
      <c r="B284" s="73">
        <v>4</v>
      </c>
      <c r="C284" s="90"/>
      <c r="D284" s="107"/>
      <c r="E284" s="227"/>
      <c r="F284" s="107"/>
      <c r="G284" s="73">
        <v>4</v>
      </c>
      <c r="H284" s="90"/>
      <c r="I284" s="107"/>
      <c r="J284" s="107"/>
      <c r="K284" s="107"/>
    </row>
    <row r="285" spans="1:16" s="163" customFormat="1" ht="16.8" customHeight="1" x14ac:dyDescent="0.3">
      <c r="A285" s="240"/>
      <c r="B285" s="73"/>
      <c r="C285" s="78"/>
      <c r="D285" s="92"/>
      <c r="E285" s="285"/>
      <c r="F285" s="92"/>
      <c r="G285" s="73"/>
      <c r="H285" s="161"/>
      <c r="I285" s="161"/>
      <c r="J285" s="92"/>
      <c r="K285" s="92"/>
      <c r="L285" s="310"/>
      <c r="M285" s="621"/>
      <c r="N285" s="325"/>
      <c r="O285" s="221"/>
      <c r="P285" s="224"/>
    </row>
    <row r="286" spans="1:16" s="163" customFormat="1" ht="24.6" customHeight="1" x14ac:dyDescent="0.3">
      <c r="A286" s="839" t="s">
        <v>110</v>
      </c>
      <c r="B286" s="839"/>
      <c r="C286" s="839"/>
      <c r="D286" s="839"/>
      <c r="E286" s="115"/>
      <c r="F286" s="115"/>
      <c r="G286" s="75">
        <v>4</v>
      </c>
      <c r="H286" s="240"/>
      <c r="I286" s="310"/>
      <c r="J286" s="115"/>
      <c r="K286" s="161"/>
      <c r="L286" s="310"/>
      <c r="M286" s="621"/>
      <c r="N286" s="325"/>
      <c r="O286" s="221"/>
      <c r="P286" s="224"/>
    </row>
    <row r="287" spans="1:16" s="163" customFormat="1" ht="25.2" customHeight="1" x14ac:dyDescent="0.3">
      <c r="A287" s="226"/>
      <c r="B287" s="226"/>
      <c r="C287" s="226"/>
      <c r="D287" s="226"/>
      <c r="E287" s="92"/>
      <c r="F287" s="226"/>
      <c r="G287" s="226"/>
      <c r="H287" s="161"/>
      <c r="I287" s="111"/>
      <c r="J287" s="319"/>
      <c r="K287" s="324"/>
      <c r="L287" s="310"/>
      <c r="M287" s="621"/>
      <c r="N287" s="325"/>
      <c r="O287" s="221"/>
      <c r="P287" s="224"/>
    </row>
    <row r="288" spans="1:16" s="163" customFormat="1" x14ac:dyDescent="0.3">
      <c r="A288" s="161"/>
      <c r="B288" s="321"/>
      <c r="C288" s="226"/>
      <c r="D288" s="226"/>
      <c r="E288" s="92"/>
      <c r="F288" s="226"/>
      <c r="G288" s="226"/>
      <c r="H288" s="161"/>
      <c r="I288" s="111"/>
      <c r="J288" s="319"/>
      <c r="K288" s="324"/>
      <c r="L288" s="310"/>
      <c r="M288" s="621"/>
      <c r="N288" s="325"/>
      <c r="O288" s="221"/>
      <c r="P288" s="224"/>
    </row>
    <row r="289" spans="1:16" s="163" customFormat="1" x14ac:dyDescent="0.3">
      <c r="A289" s="161"/>
      <c r="B289" s="321"/>
      <c r="C289" s="226"/>
      <c r="D289" s="226"/>
      <c r="E289" s="92"/>
      <c r="F289" s="226"/>
      <c r="G289" s="226"/>
      <c r="H289" s="161"/>
      <c r="I289" s="111"/>
      <c r="J289" s="319"/>
      <c r="K289" s="324"/>
      <c r="L289" s="310"/>
      <c r="M289" s="621"/>
      <c r="N289" s="325"/>
      <c r="O289" s="221"/>
      <c r="P289" s="224"/>
    </row>
    <row r="290" spans="1:16" s="163" customFormat="1" x14ac:dyDescent="0.3">
      <c r="A290" s="161"/>
      <c r="B290" s="321"/>
      <c r="C290" s="226"/>
      <c r="D290" s="226"/>
      <c r="E290" s="92"/>
      <c r="F290" s="226"/>
      <c r="G290" s="226"/>
      <c r="H290" s="161"/>
      <c r="I290" s="111"/>
      <c r="J290" s="319"/>
      <c r="K290" s="324"/>
      <c r="L290" s="310"/>
      <c r="M290" s="621"/>
      <c r="N290" s="325"/>
      <c r="O290" s="221"/>
      <c r="P290" s="224"/>
    </row>
    <row r="291" spans="1:16" s="163" customFormat="1" x14ac:dyDescent="0.3">
      <c r="A291" s="161"/>
      <c r="B291" s="321"/>
      <c r="C291" s="80" t="s">
        <v>322</v>
      </c>
      <c r="D291" s="226"/>
      <c r="E291" s="92"/>
      <c r="F291" s="226"/>
      <c r="G291" s="226"/>
      <c r="H291" s="161" t="s">
        <v>330</v>
      </c>
      <c r="I291" s="111"/>
      <c r="J291" s="319"/>
      <c r="K291" s="324"/>
      <c r="L291" s="310"/>
      <c r="M291" s="621"/>
      <c r="N291" s="325"/>
      <c r="O291" s="221"/>
      <c r="P291" s="224"/>
    </row>
    <row r="292" spans="1:16" s="163" customFormat="1" x14ac:dyDescent="0.3">
      <c r="A292" s="161"/>
      <c r="B292" s="321"/>
      <c r="C292" s="226"/>
      <c r="D292" s="226"/>
      <c r="E292" s="92"/>
      <c r="F292" s="226"/>
      <c r="G292" s="226"/>
      <c r="H292" s="161"/>
      <c r="I292" s="111"/>
      <c r="J292" s="319"/>
      <c r="K292" s="324"/>
      <c r="L292" s="310"/>
      <c r="M292" s="621"/>
      <c r="N292" s="325"/>
      <c r="O292" s="221"/>
      <c r="P292" s="224"/>
    </row>
    <row r="293" spans="1:16" s="163" customFormat="1" x14ac:dyDescent="0.3">
      <c r="A293" s="161"/>
      <c r="B293" s="321"/>
      <c r="C293" s="226"/>
      <c r="D293" s="226"/>
      <c r="E293" s="92"/>
      <c r="F293" s="226"/>
      <c r="G293" s="226"/>
      <c r="H293" s="161"/>
      <c r="I293" s="111"/>
      <c r="J293" s="319"/>
      <c r="K293" s="324"/>
      <c r="L293" s="310"/>
      <c r="M293" s="621"/>
      <c r="N293" s="325"/>
      <c r="O293" s="221"/>
      <c r="P293" s="224"/>
    </row>
    <row r="294" spans="1:16" s="163" customFormat="1" ht="30" customHeight="1" x14ac:dyDescent="0.25">
      <c r="A294" s="161"/>
      <c r="B294" s="321"/>
      <c r="C294" s="257" t="s">
        <v>332</v>
      </c>
      <c r="D294" s="376"/>
      <c r="E294" s="73"/>
      <c r="F294" s="376"/>
      <c r="G294" s="376"/>
      <c r="H294" s="60" t="s">
        <v>1069</v>
      </c>
      <c r="I294" s="111"/>
      <c r="J294" s="319"/>
      <c r="K294" s="324"/>
      <c r="L294" s="310"/>
      <c r="M294" s="621"/>
      <c r="N294" s="325"/>
      <c r="O294" s="221"/>
      <c r="P294" s="224"/>
    </row>
    <row r="295" spans="1:16" s="163" customFormat="1" x14ac:dyDescent="0.3">
      <c r="A295" s="161"/>
      <c r="B295" s="321"/>
      <c r="C295" s="226" t="s">
        <v>323</v>
      </c>
      <c r="D295" s="226"/>
      <c r="E295" s="92"/>
      <c r="F295" s="226"/>
      <c r="G295" s="226"/>
      <c r="H295" s="334" t="s">
        <v>331</v>
      </c>
      <c r="I295" s="111"/>
      <c r="J295" s="319"/>
      <c r="K295" s="324"/>
      <c r="L295" s="310"/>
      <c r="M295" s="621"/>
      <c r="N295" s="325"/>
      <c r="O295" s="221"/>
      <c r="P295" s="224"/>
    </row>
    <row r="296" spans="1:16" s="163" customFormat="1" x14ac:dyDescent="0.3">
      <c r="A296" s="161"/>
      <c r="B296" s="321"/>
      <c r="C296" s="289"/>
      <c r="D296" s="289"/>
      <c r="E296" s="290"/>
      <c r="F296" s="289"/>
      <c r="G296" s="289"/>
      <c r="H296" s="289"/>
      <c r="I296" s="310"/>
      <c r="J296" s="423"/>
      <c r="K296" s="161"/>
      <c r="L296" s="310"/>
      <c r="M296" s="621"/>
      <c r="N296" s="325"/>
      <c r="O296" s="221"/>
      <c r="P296" s="224"/>
    </row>
    <row r="297" spans="1:16" s="163" customFormat="1" ht="22.8" x14ac:dyDescent="0.3">
      <c r="A297" s="840" t="s">
        <v>140</v>
      </c>
      <c r="B297" s="840"/>
      <c r="C297" s="840"/>
      <c r="D297" s="840"/>
      <c r="E297" s="240"/>
      <c r="F297" s="161"/>
      <c r="G297" s="377">
        <f>G286+G268+G247+G227+G202+G176+G26+G150+G126+G78+G100+G49+G14</f>
        <v>101</v>
      </c>
      <c r="H297" s="378"/>
      <c r="I297" s="378"/>
      <c r="J297" s="240"/>
      <c r="K297" s="161"/>
      <c r="L297" s="418"/>
      <c r="M297" s="636"/>
      <c r="N297" s="325"/>
      <c r="O297" s="221"/>
      <c r="P297" s="224"/>
    </row>
    <row r="298" spans="1:16" s="163" customFormat="1" ht="21" x14ac:dyDescent="0.3">
      <c r="A298" s="310"/>
      <c r="B298" s="92"/>
      <c r="C298" s="291"/>
      <c r="D298" s="78"/>
      <c r="E298" s="115"/>
      <c r="F298" s="115"/>
      <c r="G298" s="292"/>
      <c r="H298" s="379"/>
      <c r="I298" s="310"/>
      <c r="J298" s="115"/>
      <c r="K298" s="161"/>
      <c r="L298" s="310"/>
      <c r="M298" s="621"/>
      <c r="N298" s="325"/>
      <c r="O298" s="221"/>
      <c r="P298" s="224"/>
    </row>
    <row r="299" spans="1:16" ht="21" x14ac:dyDescent="0.3">
      <c r="A299" s="161"/>
      <c r="B299" s="92"/>
      <c r="C299" s="294"/>
      <c r="D299" s="78"/>
      <c r="E299" s="115"/>
      <c r="F299" s="115"/>
      <c r="G299" s="295"/>
      <c r="H299" s="378"/>
      <c r="J299" s="115"/>
    </row>
    <row r="300" spans="1:16" x14ac:dyDescent="0.3">
      <c r="B300" s="92"/>
      <c r="C300" s="78"/>
      <c r="D300" s="78"/>
      <c r="E300" s="115"/>
      <c r="F300" s="115"/>
      <c r="G300" s="226"/>
      <c r="H300" s="240" t="s">
        <v>141</v>
      </c>
      <c r="J300" s="115"/>
    </row>
    <row r="301" spans="1:16" x14ac:dyDescent="0.3">
      <c r="B301" s="92"/>
      <c r="C301" s="78"/>
      <c r="D301" s="80"/>
      <c r="E301" s="115"/>
      <c r="F301" s="74"/>
      <c r="G301" s="226"/>
      <c r="H301" s="78"/>
      <c r="J301" s="115"/>
    </row>
    <row r="302" spans="1:16" x14ac:dyDescent="0.3">
      <c r="B302" s="92"/>
      <c r="C302" s="78"/>
      <c r="D302" s="80"/>
      <c r="E302" s="115"/>
      <c r="F302" s="74"/>
      <c r="G302" s="226"/>
      <c r="H302" s="78"/>
      <c r="J302" s="115"/>
    </row>
    <row r="303" spans="1:16" x14ac:dyDescent="0.3">
      <c r="B303" s="92"/>
      <c r="C303" s="78"/>
      <c r="D303" s="78"/>
      <c r="E303" s="115"/>
      <c r="F303" s="115"/>
      <c r="G303" s="226"/>
      <c r="H303" s="78"/>
      <c r="J303" s="115"/>
    </row>
    <row r="304" spans="1:16" x14ac:dyDescent="0.3">
      <c r="B304" s="92"/>
      <c r="C304" s="78"/>
      <c r="D304" s="78"/>
      <c r="E304" s="115"/>
      <c r="F304" s="115"/>
      <c r="G304" s="73"/>
      <c r="H304" s="161"/>
      <c r="J304" s="115"/>
    </row>
    <row r="309" spans="1:16" x14ac:dyDescent="0.3">
      <c r="B309" s="314"/>
      <c r="C309" s="314"/>
      <c r="D309" s="314"/>
      <c r="E309" s="245"/>
      <c r="F309" s="245"/>
      <c r="G309" s="314"/>
      <c r="H309" s="314"/>
    </row>
    <row r="310" spans="1:16" x14ac:dyDescent="0.3">
      <c r="B310" s="314"/>
      <c r="C310" s="314"/>
      <c r="D310" s="314"/>
      <c r="E310" s="245"/>
      <c r="F310" s="245"/>
      <c r="G310" s="314"/>
      <c r="H310" s="314"/>
    </row>
    <row r="311" spans="1:16" x14ac:dyDescent="0.3">
      <c r="B311" s="314"/>
      <c r="C311" s="314"/>
      <c r="D311" s="314"/>
      <c r="E311" s="245"/>
      <c r="F311" s="245"/>
      <c r="G311" s="314"/>
      <c r="H311" s="314"/>
    </row>
    <row r="312" spans="1:16" x14ac:dyDescent="0.3">
      <c r="B312" s="314"/>
      <c r="C312" s="314"/>
      <c r="D312" s="314"/>
      <c r="E312" s="245"/>
      <c r="F312" s="245"/>
      <c r="G312" s="314"/>
      <c r="H312" s="314"/>
    </row>
    <row r="313" spans="1:16" x14ac:dyDescent="0.3">
      <c r="B313" s="314"/>
      <c r="C313" s="314"/>
      <c r="D313" s="314"/>
      <c r="E313" s="245"/>
      <c r="F313" s="245"/>
      <c r="G313" s="314"/>
      <c r="H313" s="314"/>
    </row>
    <row r="314" spans="1:16" x14ac:dyDescent="0.3">
      <c r="B314" s="314"/>
      <c r="C314" s="314"/>
      <c r="D314" s="314"/>
      <c r="E314" s="245"/>
      <c r="F314" s="245"/>
      <c r="G314" s="314"/>
      <c r="H314" s="314"/>
    </row>
    <row r="315" spans="1:16" s="163" customFormat="1" x14ac:dyDescent="0.3">
      <c r="A315" s="240"/>
      <c r="B315" s="314"/>
      <c r="C315" s="314"/>
      <c r="D315" s="314"/>
      <c r="E315" s="245"/>
      <c r="F315" s="245"/>
      <c r="G315" s="314"/>
      <c r="H315" s="314"/>
      <c r="I315" s="310"/>
      <c r="J315" s="246"/>
      <c r="K315" s="161"/>
      <c r="L315" s="310"/>
      <c r="M315" s="621"/>
      <c r="N315" s="325"/>
      <c r="O315" s="221"/>
      <c r="P315" s="224"/>
    </row>
    <row r="316" spans="1:16" s="163" customFormat="1" x14ac:dyDescent="0.3">
      <c r="A316" s="161"/>
      <c r="B316" s="314"/>
      <c r="C316" s="314"/>
      <c r="D316" s="314"/>
      <c r="E316" s="245"/>
      <c r="F316" s="245"/>
      <c r="G316" s="314"/>
      <c r="H316" s="314"/>
      <c r="I316" s="310"/>
      <c r="J316" s="246"/>
      <c r="K316" s="161"/>
      <c r="L316" s="310"/>
      <c r="M316" s="621"/>
      <c r="N316" s="325"/>
      <c r="O316" s="221"/>
      <c r="P316" s="224"/>
    </row>
    <row r="317" spans="1:16" s="163" customFormat="1" x14ac:dyDescent="0.3">
      <c r="A317" s="161"/>
      <c r="B317" s="314"/>
      <c r="C317" s="314"/>
      <c r="D317" s="314"/>
      <c r="E317" s="245"/>
      <c r="F317" s="245"/>
      <c r="G317" s="314"/>
      <c r="H317" s="314"/>
      <c r="I317" s="310"/>
      <c r="J317" s="246"/>
      <c r="K317" s="161"/>
      <c r="L317" s="310"/>
      <c r="M317" s="621"/>
      <c r="N317" s="325"/>
      <c r="O317" s="221"/>
      <c r="P317" s="224"/>
    </row>
    <row r="318" spans="1:16" x14ac:dyDescent="0.3">
      <c r="A318" s="161"/>
      <c r="B318" s="314"/>
      <c r="C318" s="314"/>
      <c r="D318" s="314"/>
      <c r="E318" s="245"/>
      <c r="F318" s="245"/>
      <c r="G318" s="314"/>
      <c r="H318" s="314"/>
    </row>
    <row r="319" spans="1:16" s="163" customFormat="1" x14ac:dyDescent="0.3">
      <c r="A319" s="240"/>
      <c r="B319" s="314"/>
      <c r="C319" s="314"/>
      <c r="D319" s="314"/>
      <c r="E319" s="245"/>
      <c r="F319" s="245"/>
      <c r="G319" s="314"/>
      <c r="H319" s="314"/>
      <c r="I319" s="310"/>
      <c r="J319" s="246"/>
      <c r="K319" s="161"/>
      <c r="L319" s="310"/>
      <c r="M319" s="621"/>
      <c r="N319" s="325"/>
      <c r="O319" s="221"/>
      <c r="P319" s="224"/>
    </row>
    <row r="320" spans="1:16" s="163" customFormat="1" x14ac:dyDescent="0.3">
      <c r="A320" s="161"/>
      <c r="B320" s="314"/>
      <c r="C320" s="314"/>
      <c r="D320" s="314"/>
      <c r="E320" s="245"/>
      <c r="F320" s="245"/>
      <c r="G320" s="314"/>
      <c r="H320" s="314"/>
      <c r="I320" s="310"/>
      <c r="J320" s="246"/>
      <c r="K320" s="161"/>
      <c r="L320" s="310"/>
      <c r="M320" s="621"/>
      <c r="N320" s="325"/>
      <c r="O320" s="221"/>
      <c r="P320" s="224"/>
    </row>
    <row r="321" spans="1:16" s="163" customFormat="1" x14ac:dyDescent="0.3">
      <c r="A321" s="161"/>
      <c r="B321" s="314"/>
      <c r="C321" s="314"/>
      <c r="D321" s="314"/>
      <c r="E321" s="245"/>
      <c r="F321" s="245"/>
      <c r="G321" s="314"/>
      <c r="H321" s="314"/>
      <c r="I321" s="310"/>
      <c r="J321" s="246"/>
      <c r="K321" s="161"/>
      <c r="L321" s="310"/>
      <c r="M321" s="621"/>
      <c r="N321" s="325"/>
      <c r="O321" s="221"/>
      <c r="P321" s="224"/>
    </row>
    <row r="322" spans="1:16" s="163" customFormat="1" x14ac:dyDescent="0.3">
      <c r="A322" s="161"/>
      <c r="B322" s="314"/>
      <c r="C322" s="314"/>
      <c r="D322" s="314"/>
      <c r="E322" s="245"/>
      <c r="F322" s="245"/>
      <c r="G322" s="314"/>
      <c r="H322" s="314"/>
      <c r="I322" s="310"/>
      <c r="J322" s="246"/>
      <c r="K322" s="161"/>
      <c r="L322" s="310"/>
      <c r="M322" s="621"/>
      <c r="N322" s="325"/>
      <c r="O322" s="221"/>
      <c r="P322" s="224"/>
    </row>
    <row r="323" spans="1:16" s="163" customFormat="1" x14ac:dyDescent="0.3">
      <c r="A323" s="161"/>
      <c r="B323" s="314"/>
      <c r="C323" s="314"/>
      <c r="D323" s="314"/>
      <c r="E323" s="245"/>
      <c r="F323" s="245"/>
      <c r="G323" s="314"/>
      <c r="H323" s="314"/>
      <c r="I323" s="310"/>
      <c r="J323" s="246"/>
      <c r="K323" s="161"/>
      <c r="L323" s="310"/>
      <c r="M323" s="621"/>
      <c r="N323" s="325"/>
      <c r="O323" s="221"/>
      <c r="P323" s="224"/>
    </row>
    <row r="324" spans="1:16" s="163" customFormat="1" x14ac:dyDescent="0.3">
      <c r="A324" s="161"/>
      <c r="B324" s="314"/>
      <c r="C324" s="314"/>
      <c r="D324" s="314"/>
      <c r="E324" s="245"/>
      <c r="F324" s="245"/>
      <c r="G324" s="314"/>
      <c r="H324" s="314"/>
      <c r="I324" s="310"/>
      <c r="J324" s="246"/>
      <c r="K324" s="161"/>
      <c r="L324" s="310"/>
      <c r="M324" s="621"/>
      <c r="N324" s="325"/>
      <c r="O324" s="221"/>
      <c r="P324" s="224"/>
    </row>
    <row r="325" spans="1:16" s="163" customFormat="1" x14ac:dyDescent="0.3">
      <c r="A325" s="161"/>
      <c r="B325" s="314"/>
      <c r="C325" s="314"/>
      <c r="D325" s="314"/>
      <c r="E325" s="245"/>
      <c r="F325" s="245"/>
      <c r="G325" s="314"/>
      <c r="H325" s="314"/>
      <c r="I325" s="310"/>
      <c r="J325" s="246"/>
      <c r="K325" s="161"/>
      <c r="L325" s="310"/>
      <c r="M325" s="621"/>
      <c r="N325" s="325"/>
      <c r="O325" s="221"/>
      <c r="P325" s="224"/>
    </row>
    <row r="326" spans="1:16" s="163" customFormat="1" x14ac:dyDescent="0.3">
      <c r="A326" s="161"/>
      <c r="B326" s="314"/>
      <c r="C326" s="314"/>
      <c r="D326" s="314"/>
      <c r="E326" s="245"/>
      <c r="F326" s="245"/>
      <c r="G326" s="314"/>
      <c r="H326" s="314"/>
      <c r="I326" s="310"/>
      <c r="J326" s="246"/>
      <c r="K326" s="161"/>
      <c r="L326" s="310"/>
      <c r="M326" s="621"/>
      <c r="N326" s="325"/>
      <c r="O326" s="221"/>
      <c r="P326" s="224"/>
    </row>
    <row r="327" spans="1:16" s="224" customFormat="1" x14ac:dyDescent="0.3">
      <c r="A327" s="161"/>
      <c r="B327" s="314"/>
      <c r="C327" s="314"/>
      <c r="D327" s="314"/>
      <c r="E327" s="245"/>
      <c r="F327" s="245"/>
      <c r="G327" s="314"/>
      <c r="H327" s="314"/>
      <c r="I327" s="310"/>
      <c r="J327" s="246"/>
      <c r="K327" s="325"/>
      <c r="L327" s="621"/>
      <c r="M327" s="621"/>
      <c r="N327" s="325"/>
      <c r="O327" s="221"/>
    </row>
    <row r="328" spans="1:16" x14ac:dyDescent="0.3">
      <c r="A328" s="325"/>
      <c r="B328" s="314"/>
      <c r="C328" s="314"/>
      <c r="D328" s="314"/>
      <c r="E328" s="245"/>
      <c r="F328" s="245"/>
      <c r="G328" s="314"/>
      <c r="H328" s="314"/>
    </row>
    <row r="329" spans="1:16" x14ac:dyDescent="0.3">
      <c r="B329" s="314"/>
      <c r="C329" s="314"/>
      <c r="D329" s="314"/>
      <c r="E329" s="245"/>
      <c r="F329" s="245"/>
      <c r="G329" s="314"/>
      <c r="H329" s="314"/>
    </row>
    <row r="330" spans="1:16" x14ac:dyDescent="0.3">
      <c r="B330" s="314"/>
      <c r="C330" s="314"/>
      <c r="D330" s="314"/>
      <c r="E330" s="245"/>
      <c r="F330" s="245"/>
      <c r="G330" s="314"/>
      <c r="H330" s="314"/>
    </row>
    <row r="331" spans="1:16" x14ac:dyDescent="0.3">
      <c r="B331" s="314"/>
      <c r="C331" s="314"/>
      <c r="D331" s="314"/>
      <c r="E331" s="245"/>
      <c r="F331" s="245"/>
      <c r="G331" s="314"/>
      <c r="H331" s="314"/>
    </row>
    <row r="332" spans="1:16" x14ac:dyDescent="0.3">
      <c r="B332" s="314"/>
      <c r="C332" s="314"/>
      <c r="D332" s="314"/>
      <c r="E332" s="245"/>
      <c r="F332" s="245"/>
      <c r="G332" s="314"/>
      <c r="H332" s="314"/>
    </row>
    <row r="333" spans="1:16" x14ac:dyDescent="0.3">
      <c r="B333" s="314"/>
      <c r="C333" s="314"/>
      <c r="D333" s="314"/>
      <c r="E333" s="245"/>
      <c r="F333" s="245"/>
      <c r="G333" s="314"/>
      <c r="H333" s="314"/>
    </row>
    <row r="334" spans="1:16" x14ac:dyDescent="0.3">
      <c r="B334" s="314"/>
      <c r="C334" s="314"/>
      <c r="D334" s="314"/>
      <c r="E334" s="245"/>
      <c r="F334" s="245"/>
      <c r="G334" s="314"/>
      <c r="H334" s="314"/>
    </row>
    <row r="335" spans="1:16" x14ac:dyDescent="0.3">
      <c r="B335" s="314"/>
      <c r="C335" s="314"/>
      <c r="D335" s="314"/>
      <c r="E335" s="245"/>
      <c r="F335" s="245"/>
      <c r="G335" s="314"/>
      <c r="H335" s="314"/>
    </row>
    <row r="336" spans="1:16" x14ac:dyDescent="0.3">
      <c r="B336" s="314"/>
      <c r="C336" s="314"/>
      <c r="D336" s="314"/>
      <c r="E336" s="245"/>
      <c r="F336" s="245"/>
      <c r="G336" s="314"/>
      <c r="H336" s="314"/>
    </row>
    <row r="337" spans="1:16" x14ac:dyDescent="0.3">
      <c r="B337" s="314"/>
      <c r="C337" s="314"/>
      <c r="D337" s="314"/>
      <c r="E337" s="245"/>
      <c r="F337" s="245"/>
      <c r="G337" s="314"/>
      <c r="H337" s="314"/>
    </row>
    <row r="338" spans="1:16" x14ac:dyDescent="0.3">
      <c r="B338" s="314"/>
      <c r="C338" s="314"/>
      <c r="D338" s="314"/>
      <c r="E338" s="245"/>
      <c r="F338" s="245"/>
      <c r="G338" s="314"/>
      <c r="H338" s="314"/>
    </row>
    <row r="339" spans="1:16" x14ac:dyDescent="0.3">
      <c r="B339" s="314"/>
      <c r="C339" s="314"/>
      <c r="D339" s="314"/>
      <c r="E339" s="245"/>
      <c r="F339" s="245"/>
      <c r="G339" s="314"/>
      <c r="H339" s="314"/>
    </row>
    <row r="340" spans="1:16" x14ac:dyDescent="0.3">
      <c r="B340" s="314"/>
      <c r="C340" s="314"/>
      <c r="D340" s="314"/>
      <c r="E340" s="245"/>
      <c r="F340" s="245"/>
      <c r="G340" s="314"/>
      <c r="H340" s="314"/>
    </row>
    <row r="341" spans="1:16" x14ac:dyDescent="0.3">
      <c r="B341" s="314"/>
      <c r="C341" s="314"/>
      <c r="D341" s="314"/>
      <c r="E341" s="245"/>
      <c r="F341" s="245"/>
      <c r="G341" s="314"/>
      <c r="H341" s="314"/>
    </row>
    <row r="342" spans="1:16" x14ac:dyDescent="0.3">
      <c r="B342" s="314"/>
      <c r="C342" s="314"/>
      <c r="D342" s="314"/>
      <c r="E342" s="245"/>
      <c r="F342" s="245"/>
      <c r="G342" s="314"/>
      <c r="H342" s="314"/>
    </row>
    <row r="343" spans="1:16" x14ac:dyDescent="0.3">
      <c r="B343" s="314"/>
      <c r="C343" s="314"/>
      <c r="D343" s="314"/>
      <c r="E343" s="245"/>
      <c r="F343" s="245"/>
      <c r="G343" s="314"/>
      <c r="H343" s="314"/>
    </row>
    <row r="344" spans="1:16" x14ac:dyDescent="0.3">
      <c r="B344" s="314"/>
      <c r="C344" s="314"/>
      <c r="D344" s="314"/>
      <c r="E344" s="245"/>
      <c r="F344" s="245"/>
      <c r="G344" s="314"/>
      <c r="H344" s="314"/>
    </row>
    <row r="345" spans="1:16" x14ac:dyDescent="0.3">
      <c r="B345" s="314"/>
      <c r="C345" s="314"/>
      <c r="D345" s="314"/>
      <c r="E345" s="245"/>
      <c r="F345" s="245"/>
      <c r="G345" s="314"/>
      <c r="H345" s="314"/>
    </row>
    <row r="346" spans="1:16" x14ac:dyDescent="0.3">
      <c r="B346" s="314"/>
      <c r="C346" s="314"/>
      <c r="D346" s="314"/>
      <c r="E346" s="245"/>
      <c r="F346" s="245"/>
      <c r="G346" s="314"/>
      <c r="H346" s="314"/>
    </row>
    <row r="347" spans="1:16" s="163" customFormat="1" x14ac:dyDescent="0.3">
      <c r="A347" s="240"/>
      <c r="B347" s="314"/>
      <c r="C347" s="314"/>
      <c r="D347" s="314"/>
      <c r="E347" s="245"/>
      <c r="F347" s="245"/>
      <c r="G347" s="314"/>
      <c r="H347" s="314"/>
      <c r="I347" s="310"/>
      <c r="J347" s="246"/>
      <c r="K347" s="161"/>
      <c r="L347" s="310"/>
      <c r="M347" s="621"/>
      <c r="N347" s="325"/>
      <c r="O347" s="221"/>
      <c r="P347" s="224"/>
    </row>
    <row r="348" spans="1:16" s="163" customFormat="1" x14ac:dyDescent="0.3">
      <c r="A348" s="161"/>
      <c r="B348" s="314"/>
      <c r="C348" s="314"/>
      <c r="D348" s="314"/>
      <c r="E348" s="245"/>
      <c r="F348" s="245"/>
      <c r="G348" s="314"/>
      <c r="H348" s="314"/>
      <c r="I348" s="310"/>
      <c r="J348" s="246"/>
      <c r="K348" s="161"/>
      <c r="L348" s="310"/>
      <c r="M348" s="621"/>
      <c r="N348" s="325"/>
      <c r="O348" s="221"/>
      <c r="P348" s="224"/>
    </row>
    <row r="349" spans="1:16" x14ac:dyDescent="0.3">
      <c r="A349" s="161"/>
      <c r="B349" s="314"/>
      <c r="C349" s="314"/>
      <c r="D349" s="314"/>
      <c r="E349" s="245"/>
      <c r="F349" s="245"/>
      <c r="G349" s="314"/>
      <c r="H349" s="314"/>
    </row>
    <row r="350" spans="1:16" x14ac:dyDescent="0.3">
      <c r="B350" s="314"/>
      <c r="C350" s="314"/>
      <c r="D350" s="314"/>
      <c r="E350" s="245"/>
      <c r="F350" s="245"/>
      <c r="G350" s="314"/>
      <c r="H350" s="314"/>
    </row>
    <row r="351" spans="1:16" s="163" customFormat="1" x14ac:dyDescent="0.3">
      <c r="A351" s="240"/>
      <c r="B351" s="314"/>
      <c r="C351" s="314"/>
      <c r="D351" s="314"/>
      <c r="E351" s="245"/>
      <c r="F351" s="245"/>
      <c r="G351" s="314"/>
      <c r="H351" s="314"/>
      <c r="I351" s="310"/>
      <c r="J351" s="246"/>
      <c r="K351" s="161"/>
      <c r="L351" s="310"/>
      <c r="M351" s="621"/>
      <c r="N351" s="325"/>
      <c r="O351" s="221"/>
      <c r="P351" s="224"/>
    </row>
    <row r="352" spans="1:16" x14ac:dyDescent="0.3">
      <c r="A352" s="161"/>
      <c r="B352" s="314"/>
      <c r="C352" s="314"/>
      <c r="D352" s="314"/>
      <c r="E352" s="245"/>
      <c r="F352" s="245"/>
      <c r="G352" s="314"/>
      <c r="H352" s="314"/>
    </row>
    <row r="353" spans="1:16" x14ac:dyDescent="0.3">
      <c r="B353" s="314"/>
      <c r="C353" s="314"/>
      <c r="D353" s="314"/>
      <c r="E353" s="245"/>
      <c r="F353" s="245"/>
      <c r="G353" s="314"/>
      <c r="H353" s="314"/>
    </row>
    <row r="354" spans="1:16" x14ac:dyDescent="0.3">
      <c r="B354" s="314"/>
      <c r="C354" s="314"/>
      <c r="D354" s="314"/>
      <c r="E354" s="245"/>
      <c r="F354" s="245"/>
      <c r="G354" s="314"/>
      <c r="H354" s="314"/>
    </row>
    <row r="355" spans="1:16" s="163" customFormat="1" x14ac:dyDescent="0.3">
      <c r="A355" s="240"/>
      <c r="B355" s="314"/>
      <c r="C355" s="314"/>
      <c r="D355" s="314"/>
      <c r="E355" s="245"/>
      <c r="F355" s="245"/>
      <c r="G355" s="314"/>
      <c r="H355" s="314"/>
      <c r="I355" s="310"/>
      <c r="J355" s="246"/>
      <c r="K355" s="161"/>
      <c r="L355" s="310"/>
      <c r="M355" s="621"/>
      <c r="N355" s="325"/>
      <c r="O355" s="221"/>
      <c r="P355" s="224"/>
    </row>
    <row r="356" spans="1:16" x14ac:dyDescent="0.3">
      <c r="A356" s="161"/>
      <c r="B356" s="314"/>
      <c r="C356" s="314"/>
      <c r="D356" s="314"/>
      <c r="E356" s="245"/>
      <c r="F356" s="245"/>
      <c r="G356" s="314"/>
      <c r="H356" s="314"/>
    </row>
    <row r="357" spans="1:16" x14ac:dyDescent="0.3">
      <c r="B357" s="314"/>
      <c r="C357" s="314"/>
      <c r="D357" s="314"/>
      <c r="E357" s="245"/>
      <c r="F357" s="245"/>
      <c r="G357" s="314"/>
      <c r="H357" s="314"/>
    </row>
    <row r="358" spans="1:16" x14ac:dyDescent="0.3">
      <c r="B358" s="314"/>
      <c r="C358" s="314"/>
      <c r="D358" s="314"/>
      <c r="E358" s="245"/>
      <c r="F358" s="245"/>
      <c r="G358" s="314"/>
      <c r="H358" s="314"/>
    </row>
    <row r="359" spans="1:16" s="224" customFormat="1" x14ac:dyDescent="0.3">
      <c r="A359" s="240"/>
      <c r="B359" s="314"/>
      <c r="C359" s="314"/>
      <c r="D359" s="314"/>
      <c r="E359" s="245"/>
      <c r="F359" s="245"/>
      <c r="G359" s="314"/>
      <c r="H359" s="314"/>
      <c r="I359" s="310"/>
      <c r="J359" s="246"/>
      <c r="K359" s="325"/>
      <c r="L359" s="621"/>
      <c r="M359" s="621"/>
      <c r="N359" s="325"/>
      <c r="O359" s="221"/>
    </row>
    <row r="360" spans="1:16" s="163" customFormat="1" x14ac:dyDescent="0.3">
      <c r="A360" s="325"/>
      <c r="B360" s="314"/>
      <c r="C360" s="314"/>
      <c r="D360" s="314"/>
      <c r="E360" s="245"/>
      <c r="F360" s="245"/>
      <c r="G360" s="314"/>
      <c r="H360" s="314"/>
      <c r="I360" s="310"/>
      <c r="J360" s="246"/>
      <c r="K360" s="161"/>
      <c r="L360" s="310"/>
      <c r="M360" s="621"/>
      <c r="N360" s="325"/>
      <c r="O360" s="221"/>
      <c r="P360" s="224"/>
    </row>
    <row r="361" spans="1:16" s="163" customFormat="1" x14ac:dyDescent="0.3">
      <c r="A361" s="161"/>
      <c r="B361" s="240"/>
      <c r="C361" s="240"/>
      <c r="D361" s="240"/>
      <c r="E361" s="246"/>
      <c r="F361" s="246"/>
      <c r="G361" s="240"/>
      <c r="H361" s="240"/>
      <c r="I361" s="310"/>
      <c r="J361" s="246"/>
      <c r="K361" s="161"/>
      <c r="L361" s="310"/>
      <c r="M361" s="621"/>
      <c r="N361" s="325"/>
      <c r="O361" s="221"/>
      <c r="P361" s="224"/>
    </row>
    <row r="362" spans="1:16" x14ac:dyDescent="0.3">
      <c r="A362" s="161"/>
    </row>
    <row r="377" spans="1:16" s="163" customFormat="1" x14ac:dyDescent="0.3">
      <c r="A377" s="240"/>
      <c r="B377" s="240"/>
      <c r="C377" s="240"/>
      <c r="D377" s="240"/>
      <c r="E377" s="246"/>
      <c r="F377" s="246"/>
      <c r="G377" s="240"/>
      <c r="H377" s="240"/>
      <c r="I377" s="310"/>
      <c r="J377" s="246"/>
      <c r="K377" s="161"/>
      <c r="L377" s="310"/>
      <c r="M377" s="621"/>
      <c r="N377" s="325"/>
      <c r="O377" s="221"/>
      <c r="P377" s="224"/>
    </row>
    <row r="378" spans="1:16" x14ac:dyDescent="0.3">
      <c r="A378" s="161"/>
    </row>
    <row r="381" spans="1:16" s="224" customFormat="1" x14ac:dyDescent="0.3">
      <c r="A381" s="240"/>
      <c r="B381" s="240"/>
      <c r="C381" s="240"/>
      <c r="D381" s="240"/>
      <c r="E381" s="246"/>
      <c r="F381" s="246"/>
      <c r="G381" s="240"/>
      <c r="H381" s="240"/>
      <c r="I381" s="310"/>
      <c r="J381" s="246"/>
      <c r="K381" s="325"/>
      <c r="L381" s="621"/>
      <c r="M381" s="621"/>
      <c r="N381" s="325"/>
      <c r="O381" s="221"/>
    </row>
    <row r="382" spans="1:16" s="163" customFormat="1" x14ac:dyDescent="0.3">
      <c r="A382" s="325"/>
      <c r="B382" s="240"/>
      <c r="C382" s="240"/>
      <c r="D382" s="240"/>
      <c r="E382" s="246"/>
      <c r="F382" s="246"/>
      <c r="G382" s="240"/>
      <c r="H382" s="240"/>
      <c r="I382" s="310"/>
      <c r="J382" s="246"/>
      <c r="K382" s="161"/>
      <c r="L382" s="310"/>
      <c r="M382" s="621"/>
      <c r="N382" s="325"/>
      <c r="O382" s="221"/>
      <c r="P382" s="224"/>
    </row>
    <row r="383" spans="1:16" s="163" customFormat="1" x14ac:dyDescent="0.3">
      <c r="A383" s="161"/>
      <c r="B383" s="240"/>
      <c r="C383" s="240"/>
      <c r="D383" s="240"/>
      <c r="E383" s="246"/>
      <c r="F383" s="246"/>
      <c r="G383" s="240"/>
      <c r="H383" s="240"/>
      <c r="I383" s="310"/>
      <c r="J383" s="246"/>
      <c r="K383" s="161"/>
      <c r="L383" s="310"/>
      <c r="M383" s="621"/>
      <c r="N383" s="325"/>
      <c r="O383" s="221"/>
      <c r="P383" s="224"/>
    </row>
    <row r="384" spans="1:16" x14ac:dyDescent="0.3">
      <c r="A384" s="161"/>
    </row>
    <row r="401" spans="1:16" s="163" customFormat="1" x14ac:dyDescent="0.3">
      <c r="A401" s="240"/>
      <c r="B401" s="240"/>
      <c r="C401" s="240"/>
      <c r="D401" s="240"/>
      <c r="E401" s="246"/>
      <c r="F401" s="246"/>
      <c r="G401" s="240"/>
      <c r="H401" s="240"/>
      <c r="I401" s="310"/>
      <c r="J401" s="246"/>
      <c r="K401" s="161"/>
      <c r="L401" s="310"/>
      <c r="M401" s="621"/>
      <c r="N401" s="325"/>
      <c r="O401" s="221"/>
      <c r="P401" s="224"/>
    </row>
    <row r="402" spans="1:16" s="163" customFormat="1" x14ac:dyDescent="0.3">
      <c r="A402" s="161"/>
      <c r="B402" s="240"/>
      <c r="C402" s="240"/>
      <c r="D402" s="240"/>
      <c r="E402" s="246"/>
      <c r="F402" s="246"/>
      <c r="G402" s="240"/>
      <c r="H402" s="240"/>
      <c r="I402" s="310"/>
      <c r="J402" s="246"/>
      <c r="K402" s="161"/>
      <c r="L402" s="310"/>
      <c r="M402" s="621"/>
      <c r="N402" s="325"/>
      <c r="O402" s="221"/>
      <c r="P402" s="224"/>
    </row>
    <row r="403" spans="1:16" x14ac:dyDescent="0.3">
      <c r="A403" s="161"/>
    </row>
    <row r="406" spans="1:16" s="326" customFormat="1" x14ac:dyDescent="0.3">
      <c r="A406" s="240"/>
      <c r="B406" s="240"/>
      <c r="C406" s="240"/>
      <c r="D406" s="240"/>
      <c r="E406" s="246"/>
      <c r="F406" s="246"/>
      <c r="G406" s="240"/>
      <c r="H406" s="240"/>
      <c r="I406" s="310"/>
      <c r="J406" s="246"/>
      <c r="K406" s="321"/>
      <c r="L406" s="310"/>
      <c r="M406" s="621"/>
      <c r="N406" s="631"/>
      <c r="O406" s="221"/>
      <c r="P406" s="373"/>
    </row>
    <row r="407" spans="1:16" x14ac:dyDescent="0.3">
      <c r="A407" s="321"/>
    </row>
  </sheetData>
  <mergeCells count="18">
    <mergeCell ref="A297:D297"/>
    <mergeCell ref="A49:D49"/>
    <mergeCell ref="B78:D78"/>
    <mergeCell ref="A100:D100"/>
    <mergeCell ref="A126:D126"/>
    <mergeCell ref="A150:D150"/>
    <mergeCell ref="A176:D176"/>
    <mergeCell ref="A202:D202"/>
    <mergeCell ref="A227:D227"/>
    <mergeCell ref="A247:D247"/>
    <mergeCell ref="A268:D268"/>
    <mergeCell ref="A286:D286"/>
    <mergeCell ref="A26:D26"/>
    <mergeCell ref="B2:K2"/>
    <mergeCell ref="B3:K3"/>
    <mergeCell ref="B4:K4"/>
    <mergeCell ref="C5:K5"/>
    <mergeCell ref="C14:D14"/>
  </mergeCells>
  <pageMargins left="0.24" right="0.12" top="0.75" bottom="0.75" header="0.3" footer="0.3"/>
  <pageSetup orientation="portrait" horizontalDpi="0" verticalDpi="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V66"/>
  <sheetViews>
    <sheetView topLeftCell="A10" zoomScale="70" zoomScaleNormal="70" workbookViewId="0">
      <selection activeCell="F41" sqref="F41"/>
    </sheetView>
  </sheetViews>
  <sheetFormatPr defaultColWidth="8.6640625" defaultRowHeight="17.399999999999999" x14ac:dyDescent="0.3"/>
  <cols>
    <col min="1" max="1" width="8.6640625" style="150"/>
    <col min="2" max="2" width="34.33203125" style="192" customWidth="1"/>
    <col min="3" max="3" width="6.33203125" style="150" customWidth="1"/>
    <col min="4" max="4" width="6.5546875" style="150" bestFit="1" customWidth="1"/>
    <col min="5" max="5" width="5.5546875" style="150" customWidth="1"/>
    <col min="6" max="6" width="6.6640625" style="150" bestFit="1" customWidth="1"/>
    <col min="7" max="7" width="2.5546875" style="150" customWidth="1"/>
    <col min="8" max="8" width="9.6640625" style="150" customWidth="1"/>
    <col min="9" max="10" width="12.6640625" style="150" hidden="1" customWidth="1"/>
    <col min="11" max="11" width="10.33203125" style="194" customWidth="1"/>
    <col min="12" max="12" width="1.44140625" style="194" customWidth="1"/>
    <col min="13" max="13" width="0.5546875" style="150" customWidth="1"/>
    <col min="14" max="14" width="18.44140625" style="150" customWidth="1"/>
    <col min="15" max="15" width="16.6640625" style="150" bestFit="1" customWidth="1"/>
    <col min="16" max="16" width="17" style="150" customWidth="1"/>
    <col min="17" max="16384" width="8.6640625" style="150"/>
  </cols>
  <sheetData>
    <row r="1" spans="2:13" s="54" customFormat="1" x14ac:dyDescent="0.3">
      <c r="E1" s="166"/>
      <c r="F1" s="152"/>
      <c r="G1" s="152"/>
      <c r="K1" s="167"/>
      <c r="L1" s="167"/>
      <c r="M1" s="168"/>
    </row>
    <row r="2" spans="2:13" s="99" customFormat="1" ht="23.4" x14ac:dyDescent="0.3">
      <c r="B2" s="847" t="s">
        <v>262</v>
      </c>
      <c r="C2" s="847"/>
      <c r="D2" s="847"/>
      <c r="E2" s="847"/>
      <c r="F2" s="847"/>
      <c r="G2" s="847"/>
      <c r="H2" s="847"/>
      <c r="I2" s="847"/>
      <c r="J2" s="847"/>
      <c r="K2" s="847"/>
      <c r="L2" s="847"/>
      <c r="M2" s="169"/>
    </row>
    <row r="3" spans="2:13" s="54" customFormat="1" ht="24.6" x14ac:dyDescent="0.3">
      <c r="B3" s="848" t="s">
        <v>143</v>
      </c>
      <c r="C3" s="848"/>
      <c r="D3" s="848"/>
      <c r="E3" s="848"/>
      <c r="F3" s="848"/>
      <c r="G3" s="848"/>
      <c r="H3" s="848"/>
      <c r="I3" s="848"/>
      <c r="J3" s="848"/>
      <c r="K3" s="848"/>
      <c r="L3" s="848"/>
      <c r="M3" s="170"/>
    </row>
    <row r="4" spans="2:13" s="54" customFormat="1" ht="24.6" x14ac:dyDescent="0.3"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0"/>
    </row>
    <row r="5" spans="2:13" s="173" customFormat="1" ht="28.2" x14ac:dyDescent="0.3">
      <c r="B5" s="849" t="s">
        <v>148</v>
      </c>
      <c r="C5" s="849"/>
      <c r="D5" s="849"/>
      <c r="E5" s="849"/>
      <c r="F5" s="849"/>
      <c r="G5" s="849"/>
      <c r="H5" s="849"/>
      <c r="I5" s="849"/>
      <c r="J5" s="849"/>
      <c r="K5" s="849"/>
      <c r="L5" s="849"/>
      <c r="M5" s="172"/>
    </row>
    <row r="6" spans="2:13" s="173" customFormat="1" ht="21" x14ac:dyDescent="0.3">
      <c r="B6" s="850" t="s">
        <v>249</v>
      </c>
      <c r="C6" s="850"/>
      <c r="D6" s="850"/>
      <c r="E6" s="850"/>
      <c r="F6" s="850"/>
      <c r="G6" s="850"/>
      <c r="H6" s="850"/>
      <c r="I6" s="850"/>
      <c r="J6" s="850"/>
      <c r="K6" s="850"/>
      <c r="L6" s="850"/>
      <c r="M6" s="174"/>
    </row>
    <row r="7" spans="2:13" s="173" customFormat="1" ht="20.399999999999999" x14ac:dyDescent="0.3">
      <c r="B7" s="851" t="str">
        <f>PAYMENT!AB1</f>
        <v>as of August 1, 2024</v>
      </c>
      <c r="C7" s="851"/>
      <c r="D7" s="851"/>
      <c r="E7" s="851"/>
      <c r="F7" s="851"/>
      <c r="G7" s="851"/>
      <c r="H7" s="851"/>
      <c r="I7" s="851"/>
      <c r="J7" s="851"/>
      <c r="K7" s="851"/>
      <c r="L7" s="167"/>
      <c r="M7" s="167"/>
    </row>
    <row r="8" spans="2:13" s="54" customFormat="1" x14ac:dyDescent="0.3">
      <c r="B8" s="175"/>
      <c r="K8" s="167"/>
      <c r="L8" s="167"/>
    </row>
    <row r="9" spans="2:13" s="54" customFormat="1" x14ac:dyDescent="0.3">
      <c r="B9" s="175"/>
      <c r="K9" s="167"/>
      <c r="L9" s="167"/>
    </row>
    <row r="10" spans="2:13" s="176" customFormat="1" x14ac:dyDescent="0.3">
      <c r="B10" s="846" t="s">
        <v>144</v>
      </c>
      <c r="C10" s="846"/>
      <c r="D10" s="176" t="s">
        <v>108</v>
      </c>
      <c r="F10" s="176" t="s">
        <v>109</v>
      </c>
      <c r="H10" s="176" t="s">
        <v>142</v>
      </c>
      <c r="I10" s="177" t="s">
        <v>259</v>
      </c>
      <c r="J10" s="198" t="s">
        <v>260</v>
      </c>
      <c r="K10" s="167"/>
      <c r="L10" s="167"/>
    </row>
    <row r="11" spans="2:13" s="54" customFormat="1" x14ac:dyDescent="0.3">
      <c r="B11" s="175"/>
      <c r="K11" s="167"/>
      <c r="L11" s="167"/>
    </row>
    <row r="12" spans="2:13" s="54" customFormat="1" ht="22.8" hidden="1" x14ac:dyDescent="0.3">
      <c r="B12" s="178" t="s">
        <v>251</v>
      </c>
      <c r="C12" s="178"/>
      <c r="D12" s="168">
        <v>0</v>
      </c>
      <c r="E12" s="168"/>
      <c r="F12" s="168">
        <v>0</v>
      </c>
      <c r="G12" s="168"/>
      <c r="H12" s="200">
        <f>D12+F12</f>
        <v>0</v>
      </c>
      <c r="I12" s="179">
        <v>0</v>
      </c>
      <c r="J12" s="199">
        <f>H12-I12</f>
        <v>0</v>
      </c>
      <c r="K12" s="167"/>
      <c r="L12" s="167"/>
      <c r="M12" s="180"/>
    </row>
    <row r="13" spans="2:13" s="54" customFormat="1" ht="14.7" customHeight="1" x14ac:dyDescent="0.3">
      <c r="B13" s="178"/>
      <c r="C13" s="181"/>
      <c r="D13" s="182"/>
      <c r="E13" s="168"/>
      <c r="F13" s="168"/>
      <c r="G13" s="168"/>
      <c r="H13" s="200"/>
      <c r="I13" s="179"/>
      <c r="J13" s="199"/>
      <c r="L13" s="167"/>
    </row>
    <row r="14" spans="2:13" s="54" customFormat="1" ht="22.8" x14ac:dyDescent="0.3">
      <c r="B14" s="178" t="s">
        <v>251</v>
      </c>
      <c r="C14" s="178"/>
      <c r="D14" s="168">
        <v>0</v>
      </c>
      <c r="E14" s="168"/>
      <c r="F14" s="168">
        <v>3</v>
      </c>
      <c r="G14" s="168"/>
      <c r="H14" s="200">
        <f>D14+F14</f>
        <v>3</v>
      </c>
      <c r="I14" s="179">
        <v>7</v>
      </c>
      <c r="J14" s="199">
        <f>H14-I14</f>
        <v>-4</v>
      </c>
      <c r="L14" s="167"/>
      <c r="M14" s="180"/>
    </row>
    <row r="15" spans="2:13" s="54" customFormat="1" ht="14.7" customHeight="1" x14ac:dyDescent="0.3">
      <c r="B15" s="178"/>
      <c r="C15" s="181"/>
      <c r="D15" s="182"/>
      <c r="E15" s="168"/>
      <c r="F15" s="168"/>
      <c r="G15" s="168"/>
      <c r="H15" s="200"/>
      <c r="I15" s="179"/>
      <c r="J15" s="199"/>
      <c r="L15" s="167"/>
    </row>
    <row r="16" spans="2:13" s="54" customFormat="1" ht="22.8" x14ac:dyDescent="0.3">
      <c r="B16" s="178" t="s">
        <v>149</v>
      </c>
      <c r="C16" s="178"/>
      <c r="D16" s="168"/>
      <c r="E16" s="168"/>
      <c r="F16" s="168">
        <v>1</v>
      </c>
      <c r="G16" s="168"/>
      <c r="H16" s="200">
        <f>D16+F16</f>
        <v>1</v>
      </c>
      <c r="I16" s="179">
        <v>7</v>
      </c>
      <c r="J16" s="199">
        <f>H16-I16</f>
        <v>-6</v>
      </c>
      <c r="K16" s="167">
        <f>SUM(H12:H18)</f>
        <v>13</v>
      </c>
      <c r="L16" s="167"/>
      <c r="M16" s="180"/>
    </row>
    <row r="17" spans="2:16" s="54" customFormat="1" ht="14.7" customHeight="1" x14ac:dyDescent="0.3">
      <c r="B17" s="178"/>
      <c r="C17" s="181"/>
      <c r="D17" s="182"/>
      <c r="E17" s="168"/>
      <c r="F17" s="168"/>
      <c r="G17" s="168"/>
      <c r="H17" s="200"/>
      <c r="I17" s="179"/>
      <c r="J17" s="199"/>
      <c r="K17" s="167"/>
      <c r="L17" s="167"/>
    </row>
    <row r="18" spans="2:16" s="54" customFormat="1" ht="22.8" x14ac:dyDescent="0.3">
      <c r="B18" s="178" t="s">
        <v>150</v>
      </c>
      <c r="C18" s="181"/>
      <c r="D18" s="168">
        <v>5</v>
      </c>
      <c r="E18" s="168"/>
      <c r="F18" s="168">
        <v>4</v>
      </c>
      <c r="G18" s="168"/>
      <c r="H18" s="200">
        <f>D18+F18</f>
        <v>9</v>
      </c>
      <c r="I18" s="179">
        <v>16</v>
      </c>
      <c r="J18" s="199">
        <f>H18-I18</f>
        <v>-7</v>
      </c>
      <c r="K18" s="167"/>
      <c r="L18" s="167"/>
    </row>
    <row r="19" spans="2:16" s="54" customFormat="1" ht="14.7" customHeight="1" x14ac:dyDescent="0.3">
      <c r="B19" s="178"/>
      <c r="C19" s="181"/>
      <c r="D19" s="182"/>
      <c r="E19" s="168"/>
      <c r="F19" s="168"/>
      <c r="G19" s="168"/>
      <c r="H19" s="200"/>
      <c r="I19" s="179"/>
      <c r="J19" s="199"/>
      <c r="K19" s="167"/>
      <c r="L19" s="167"/>
    </row>
    <row r="20" spans="2:16" s="54" customFormat="1" ht="22.8" x14ac:dyDescent="0.3">
      <c r="B20" s="178" t="s">
        <v>151</v>
      </c>
      <c r="C20" s="181"/>
      <c r="D20" s="168">
        <v>13</v>
      </c>
      <c r="E20" s="168"/>
      <c r="F20" s="168">
        <v>6</v>
      </c>
      <c r="G20" s="168"/>
      <c r="H20" s="200">
        <f>D20+F20</f>
        <v>19</v>
      </c>
      <c r="I20" s="179">
        <v>11</v>
      </c>
      <c r="J20" s="199">
        <f>H20-I20</f>
        <v>8</v>
      </c>
      <c r="K20" s="167"/>
      <c r="L20" s="167"/>
    </row>
    <row r="21" spans="2:16" s="54" customFormat="1" ht="14.7" customHeight="1" x14ac:dyDescent="0.3">
      <c r="B21" s="178"/>
      <c r="C21" s="181"/>
      <c r="D21" s="168"/>
      <c r="E21" s="168"/>
      <c r="F21" s="168"/>
      <c r="G21" s="168"/>
      <c r="H21" s="200"/>
      <c r="I21" s="179"/>
      <c r="J21" s="199"/>
      <c r="K21" s="180"/>
      <c r="L21" s="180"/>
    </row>
    <row r="22" spans="2:16" s="54" customFormat="1" ht="22.8" x14ac:dyDescent="0.3">
      <c r="B22" s="178" t="s">
        <v>152</v>
      </c>
      <c r="C22" s="181"/>
      <c r="D22" s="168">
        <v>7</v>
      </c>
      <c r="E22" s="168"/>
      <c r="F22" s="168">
        <v>5</v>
      </c>
      <c r="G22" s="168"/>
      <c r="H22" s="200">
        <f>D22+F22</f>
        <v>12</v>
      </c>
      <c r="I22" s="179">
        <v>7</v>
      </c>
      <c r="J22" s="199">
        <f>H22-I22</f>
        <v>5</v>
      </c>
      <c r="K22" s="167">
        <f>SUM(H20:H24)</f>
        <v>40</v>
      </c>
      <c r="L22" s="167"/>
    </row>
    <row r="23" spans="2:16" s="54" customFormat="1" ht="14.7" customHeight="1" x14ac:dyDescent="0.3">
      <c r="B23" s="178"/>
      <c r="C23" s="181"/>
      <c r="D23" s="182"/>
      <c r="E23" s="182"/>
      <c r="F23" s="182"/>
      <c r="G23" s="168"/>
      <c r="H23" s="200"/>
      <c r="I23" s="179"/>
      <c r="J23" s="199"/>
      <c r="K23" s="167"/>
      <c r="L23" s="167"/>
      <c r="P23" s="142"/>
    </row>
    <row r="24" spans="2:16" s="54" customFormat="1" ht="22.8" x14ac:dyDescent="0.3">
      <c r="B24" s="178" t="s">
        <v>153</v>
      </c>
      <c r="C24" s="181"/>
      <c r="D24" s="168">
        <v>2</v>
      </c>
      <c r="E24" s="168"/>
      <c r="F24" s="168">
        <v>7</v>
      </c>
      <c r="G24" s="168"/>
      <c r="H24" s="200">
        <f>D24+F24</f>
        <v>9</v>
      </c>
      <c r="I24" s="179">
        <v>11</v>
      </c>
      <c r="J24" s="199">
        <f>H24-I24</f>
        <v>-2</v>
      </c>
      <c r="K24" s="167"/>
      <c r="L24" s="167"/>
    </row>
    <row r="25" spans="2:16" s="54" customFormat="1" ht="14.7" customHeight="1" x14ac:dyDescent="0.3">
      <c r="B25" s="178"/>
      <c r="C25" s="181"/>
      <c r="D25" s="168"/>
      <c r="E25" s="168"/>
      <c r="F25" s="168"/>
      <c r="G25" s="168"/>
      <c r="H25" s="200"/>
      <c r="I25" s="179"/>
      <c r="J25" s="199"/>
      <c r="K25" s="167"/>
      <c r="L25" s="167"/>
    </row>
    <row r="26" spans="2:16" s="54" customFormat="1" ht="22.8" x14ac:dyDescent="0.3">
      <c r="B26" s="178" t="s">
        <v>154</v>
      </c>
      <c r="C26" s="181"/>
      <c r="D26" s="168">
        <v>1</v>
      </c>
      <c r="E26" s="168"/>
      <c r="F26" s="168">
        <v>7</v>
      </c>
      <c r="G26" s="168"/>
      <c r="H26" s="200">
        <f>D26+F26</f>
        <v>8</v>
      </c>
      <c r="I26" s="179">
        <v>11</v>
      </c>
      <c r="J26" s="199">
        <f>H26-I26</f>
        <v>-3</v>
      </c>
      <c r="K26" s="167"/>
      <c r="L26" s="167"/>
    </row>
    <row r="27" spans="2:16" s="54" customFormat="1" ht="14.7" customHeight="1" x14ac:dyDescent="0.3">
      <c r="B27" s="178"/>
      <c r="C27" s="181"/>
      <c r="D27" s="168"/>
      <c r="E27" s="168"/>
      <c r="F27" s="182"/>
      <c r="G27" s="168"/>
      <c r="H27" s="200"/>
      <c r="I27" s="179"/>
      <c r="J27" s="199"/>
      <c r="K27" s="167"/>
      <c r="L27" s="167"/>
    </row>
    <row r="28" spans="2:16" s="54" customFormat="1" ht="22.8" x14ac:dyDescent="0.3">
      <c r="B28" s="178" t="s">
        <v>155</v>
      </c>
      <c r="C28" s="181"/>
      <c r="D28" s="168">
        <v>6</v>
      </c>
      <c r="E28" s="168"/>
      <c r="F28" s="168">
        <v>3</v>
      </c>
      <c r="G28" s="168"/>
      <c r="H28" s="200">
        <f>D28+F28</f>
        <v>9</v>
      </c>
      <c r="I28" s="179">
        <v>13</v>
      </c>
      <c r="J28" s="199">
        <f>H28-I28</f>
        <v>-4</v>
      </c>
      <c r="K28" s="167">
        <f>SUM(H26:H30)</f>
        <v>30</v>
      </c>
      <c r="L28" s="167"/>
    </row>
    <row r="29" spans="2:16" s="54" customFormat="1" ht="14.7" customHeight="1" x14ac:dyDescent="0.3">
      <c r="B29" s="178"/>
      <c r="C29" s="181"/>
      <c r="D29" s="168"/>
      <c r="E29" s="168"/>
      <c r="F29" s="168"/>
      <c r="G29" s="168"/>
      <c r="H29" s="200"/>
      <c r="I29" s="179"/>
      <c r="J29" s="199"/>
      <c r="K29" s="167"/>
      <c r="L29" s="167"/>
    </row>
    <row r="30" spans="2:16" s="54" customFormat="1" ht="22.8" x14ac:dyDescent="0.3">
      <c r="B30" s="178" t="s">
        <v>156</v>
      </c>
      <c r="C30" s="181"/>
      <c r="D30" s="168">
        <v>7</v>
      </c>
      <c r="E30" s="168"/>
      <c r="F30" s="168">
        <v>6</v>
      </c>
      <c r="G30" s="168"/>
      <c r="H30" s="200">
        <f>D30+F30</f>
        <v>13</v>
      </c>
      <c r="I30" s="179">
        <v>13</v>
      </c>
      <c r="J30" s="199">
        <f>H30-I30</f>
        <v>0</v>
      </c>
      <c r="K30" s="167"/>
      <c r="L30" s="167"/>
    </row>
    <row r="31" spans="2:16" s="54" customFormat="1" ht="14.7" customHeight="1" x14ac:dyDescent="0.3">
      <c r="B31" s="178"/>
      <c r="C31" s="181"/>
      <c r="D31" s="168"/>
      <c r="E31" s="168"/>
      <c r="F31" s="168"/>
      <c r="G31" s="168"/>
      <c r="H31" s="200"/>
      <c r="I31" s="179"/>
      <c r="J31" s="199"/>
      <c r="K31" s="167"/>
      <c r="L31" s="167"/>
    </row>
    <row r="32" spans="2:16" s="54" customFormat="1" ht="22.8" x14ac:dyDescent="0.3">
      <c r="B32" s="178" t="s">
        <v>133</v>
      </c>
      <c r="C32" s="181"/>
      <c r="D32" s="168">
        <v>6</v>
      </c>
      <c r="E32" s="168"/>
      <c r="F32" s="168">
        <v>1</v>
      </c>
      <c r="G32" s="168"/>
      <c r="H32" s="200">
        <f>D32+F32</f>
        <v>7</v>
      </c>
      <c r="I32" s="179">
        <v>3</v>
      </c>
      <c r="J32" s="199">
        <f>H32-I32</f>
        <v>4</v>
      </c>
      <c r="K32" s="167"/>
      <c r="L32" s="167"/>
    </row>
    <row r="33" spans="1:22" s="54" customFormat="1" ht="14.7" customHeight="1" x14ac:dyDescent="0.3">
      <c r="B33" s="178"/>
      <c r="C33" s="178"/>
      <c r="D33" s="168"/>
      <c r="E33" s="168"/>
      <c r="F33" s="168"/>
      <c r="G33" s="168"/>
      <c r="H33" s="200"/>
      <c r="I33" s="179"/>
      <c r="J33" s="199"/>
      <c r="K33" s="167"/>
      <c r="L33" s="167"/>
    </row>
    <row r="34" spans="1:22" s="54" customFormat="1" ht="22.8" x14ac:dyDescent="0.3">
      <c r="B34" s="178" t="s">
        <v>134</v>
      </c>
      <c r="C34" s="178"/>
      <c r="D34" s="168">
        <v>2</v>
      </c>
      <c r="E34" s="168"/>
      <c r="F34" s="168">
        <v>1</v>
      </c>
      <c r="G34" s="168"/>
      <c r="H34" s="200">
        <f>D34+F34</f>
        <v>3</v>
      </c>
      <c r="I34" s="179">
        <v>5</v>
      </c>
      <c r="J34" s="199">
        <f>H34-I34</f>
        <v>-2</v>
      </c>
      <c r="K34" s="167"/>
      <c r="L34" s="167"/>
    </row>
    <row r="35" spans="1:22" s="54" customFormat="1" ht="14.7" customHeight="1" x14ac:dyDescent="0.3">
      <c r="B35" s="178"/>
      <c r="C35" s="178"/>
      <c r="D35" s="168"/>
      <c r="E35" s="168"/>
      <c r="F35" s="168"/>
      <c r="G35" s="168"/>
      <c r="H35" s="200"/>
      <c r="I35" s="179"/>
      <c r="J35" s="199"/>
      <c r="K35" s="167">
        <f>SUM(H32:H38)</f>
        <v>18</v>
      </c>
      <c r="L35" s="167"/>
    </row>
    <row r="36" spans="1:22" s="54" customFormat="1" ht="22.8" x14ac:dyDescent="0.3">
      <c r="B36" s="178" t="s">
        <v>135</v>
      </c>
      <c r="C36" s="178"/>
      <c r="D36" s="168">
        <v>3</v>
      </c>
      <c r="E36" s="168"/>
      <c r="F36" s="168">
        <v>1</v>
      </c>
      <c r="G36" s="168"/>
      <c r="H36" s="200">
        <f>D36+F36</f>
        <v>4</v>
      </c>
      <c r="I36" s="179">
        <v>4</v>
      </c>
      <c r="J36" s="199">
        <f>H36-I36</f>
        <v>0</v>
      </c>
      <c r="K36" s="167"/>
      <c r="L36" s="167"/>
      <c r="V36" s="183"/>
    </row>
    <row r="37" spans="1:22" s="54" customFormat="1" ht="14.7" customHeight="1" x14ac:dyDescent="0.3">
      <c r="B37" s="178"/>
      <c r="C37" s="178"/>
      <c r="D37" s="168"/>
      <c r="E37" s="168"/>
      <c r="F37" s="168"/>
      <c r="G37" s="168"/>
      <c r="H37" s="200"/>
      <c r="I37" s="179"/>
      <c r="J37" s="199"/>
      <c r="K37" s="167"/>
      <c r="L37" s="167"/>
    </row>
    <row r="38" spans="1:22" s="54" customFormat="1" ht="22.8" x14ac:dyDescent="0.3">
      <c r="B38" s="178" t="s">
        <v>139</v>
      </c>
      <c r="C38" s="178"/>
      <c r="D38" s="168">
        <v>3</v>
      </c>
      <c r="E38" s="168"/>
      <c r="F38" s="168">
        <v>1</v>
      </c>
      <c r="G38" s="168"/>
      <c r="H38" s="200">
        <f>D38+F38</f>
        <v>4</v>
      </c>
      <c r="I38" s="179">
        <v>7</v>
      </c>
      <c r="J38" s="199">
        <f>H38-I38</f>
        <v>-3</v>
      </c>
      <c r="K38" s="167"/>
      <c r="L38" s="167"/>
    </row>
    <row r="39" spans="1:22" s="54" customFormat="1" ht="26.7" customHeight="1" x14ac:dyDescent="0.3">
      <c r="B39" s="853" t="s">
        <v>261</v>
      </c>
      <c r="C39" s="853"/>
      <c r="D39" s="855">
        <f>SUM(D12:D38)</f>
        <v>55</v>
      </c>
      <c r="E39" s="182"/>
      <c r="F39" s="855">
        <f>SUM(F12:F38)</f>
        <v>46</v>
      </c>
      <c r="G39" s="182"/>
      <c r="H39" s="856">
        <f>D39+F39</f>
        <v>101</v>
      </c>
      <c r="I39" s="857">
        <f>SUM(I12:I38)</f>
        <v>115</v>
      </c>
      <c r="J39" s="858">
        <f>SUM(J12:J38)</f>
        <v>-14</v>
      </c>
      <c r="K39" s="167"/>
      <c r="L39" s="167"/>
    </row>
    <row r="40" spans="1:22" s="183" customFormat="1" ht="26.7" customHeight="1" x14ac:dyDescent="0.3">
      <c r="B40" s="853"/>
      <c r="C40" s="853"/>
      <c r="D40" s="855"/>
      <c r="E40" s="184"/>
      <c r="F40" s="855"/>
      <c r="G40" s="184"/>
      <c r="H40" s="856"/>
      <c r="I40" s="857"/>
      <c r="J40" s="858"/>
      <c r="K40" s="167"/>
      <c r="L40" s="167"/>
      <c r="M40" s="167"/>
      <c r="N40" s="185"/>
      <c r="O40" s="854"/>
      <c r="P40" s="854"/>
      <c r="Q40" s="854"/>
    </row>
    <row r="41" spans="1:22" s="16" customFormat="1" ht="21" customHeight="1" x14ac:dyDescent="0.4">
      <c r="B41" s="106" t="s">
        <v>322</v>
      </c>
      <c r="C41" s="424"/>
      <c r="D41" s="424"/>
      <c r="H41" s="104"/>
      <c r="I41" s="104"/>
      <c r="J41" s="104"/>
      <c r="K41" s="425"/>
      <c r="L41" s="425"/>
    </row>
    <row r="42" spans="1:22" s="16" customFormat="1" ht="21" customHeight="1" x14ac:dyDescent="0.4">
      <c r="B42" s="424"/>
      <c r="C42" s="424"/>
      <c r="D42" s="424"/>
      <c r="H42" s="104"/>
      <c r="I42" s="104"/>
      <c r="J42" s="104"/>
      <c r="K42" s="425"/>
      <c r="L42" s="425"/>
    </row>
    <row r="43" spans="1:22" customFormat="1" ht="15" customHeight="1" x14ac:dyDescent="0.3">
      <c r="B43" s="859" t="s">
        <v>332</v>
      </c>
      <c r="C43" s="859"/>
      <c r="H43" s="426"/>
      <c r="I43" s="426"/>
      <c r="J43" s="426"/>
      <c r="K43" s="427"/>
      <c r="L43" s="427"/>
      <c r="Q43" s="426"/>
      <c r="R43" s="426"/>
    </row>
    <row r="44" spans="1:22" customFormat="1" x14ac:dyDescent="0.3">
      <c r="B44" s="860" t="s">
        <v>496</v>
      </c>
      <c r="C44" s="860"/>
      <c r="H44" s="429"/>
      <c r="I44" s="429"/>
      <c r="J44" s="429"/>
      <c r="K44" s="427"/>
      <c r="L44" s="427"/>
      <c r="Q44" s="426"/>
      <c r="R44" s="426"/>
    </row>
    <row r="45" spans="1:22" customFormat="1" x14ac:dyDescent="0.3">
      <c r="A45" s="428"/>
      <c r="B45" s="428"/>
      <c r="G45" s="429"/>
      <c r="H45" s="429"/>
      <c r="I45" s="429"/>
      <c r="J45" s="427"/>
      <c r="K45" s="427"/>
      <c r="P45" s="426"/>
      <c r="Q45" s="426"/>
    </row>
    <row r="46" spans="1:22" s="183" customFormat="1" ht="28.5" customHeight="1" x14ac:dyDescent="0.3">
      <c r="B46" s="850"/>
      <c r="C46" s="850"/>
      <c r="D46" s="164"/>
      <c r="E46" s="186"/>
      <c r="F46" s="164"/>
      <c r="G46" s="186"/>
      <c r="H46" s="164"/>
      <c r="I46" s="164"/>
      <c r="J46" s="164"/>
      <c r="K46" s="167"/>
      <c r="L46" s="167"/>
      <c r="M46" s="167"/>
      <c r="N46" s="185"/>
      <c r="O46" s="187"/>
      <c r="P46" s="187"/>
      <c r="Q46" s="188"/>
    </row>
    <row r="47" spans="1:22" s="183" customFormat="1" ht="14.7" customHeight="1" x14ac:dyDescent="0.3">
      <c r="D47" s="103"/>
      <c r="E47" s="189"/>
      <c r="F47" s="103"/>
      <c r="G47" s="189"/>
      <c r="H47" s="103"/>
      <c r="I47" s="103"/>
      <c r="J47" s="103"/>
      <c r="K47" s="167"/>
      <c r="L47" s="167"/>
      <c r="M47" s="167"/>
    </row>
    <row r="48" spans="1:22" s="54" customFormat="1" ht="31.5" customHeight="1" x14ac:dyDescent="0.3">
      <c r="B48" s="164"/>
      <c r="C48" s="100"/>
      <c r="D48" s="101">
        <f>SUM(D16:D38)</f>
        <v>55</v>
      </c>
      <c r="E48" s="102"/>
      <c r="F48" s="101">
        <f>SUM(F16:F38)</f>
        <v>43</v>
      </c>
      <c r="G48" s="102"/>
      <c r="H48" s="201">
        <f>SUM(H16:H38)</f>
        <v>98</v>
      </c>
      <c r="I48" s="103"/>
      <c r="J48" s="103"/>
      <c r="K48" s="167"/>
      <c r="L48" s="167"/>
      <c r="M48" s="167"/>
      <c r="O48" s="190"/>
      <c r="P48" s="190"/>
      <c r="Q48" s="190"/>
    </row>
    <row r="49" spans="2:18" s="54" customFormat="1" ht="17.100000000000001" customHeight="1" x14ac:dyDescent="0.3">
      <c r="B49" s="100"/>
      <c r="C49" s="100"/>
      <c r="G49" s="191"/>
      <c r="H49" s="191"/>
      <c r="I49" s="191"/>
      <c r="J49" s="191"/>
      <c r="K49" s="167"/>
      <c r="L49" s="167"/>
      <c r="M49" s="167"/>
      <c r="O49" s="180"/>
    </row>
    <row r="50" spans="2:18" s="54" customFormat="1" ht="13.2" customHeight="1" x14ac:dyDescent="0.3">
      <c r="B50" s="100"/>
      <c r="C50" s="100"/>
      <c r="G50" s="191"/>
      <c r="H50" s="191"/>
      <c r="I50" s="191"/>
      <c r="J50" s="191"/>
      <c r="K50" s="167"/>
      <c r="L50" s="167"/>
      <c r="M50" s="167"/>
      <c r="O50" s="180"/>
    </row>
    <row r="51" spans="2:18" s="54" customFormat="1" ht="13.2" customHeight="1" x14ac:dyDescent="0.3">
      <c r="B51" s="100"/>
      <c r="C51" s="100"/>
      <c r="G51" s="191"/>
      <c r="H51" s="191"/>
      <c r="I51" s="191"/>
      <c r="J51" s="191"/>
      <c r="K51" s="167"/>
      <c r="L51" s="167"/>
      <c r="M51" s="167"/>
      <c r="O51" s="180"/>
    </row>
    <row r="52" spans="2:18" s="54" customFormat="1" ht="21" customHeight="1" x14ac:dyDescent="0.3">
      <c r="B52" s="100"/>
      <c r="C52" s="100"/>
      <c r="G52" s="191"/>
      <c r="H52" s="191"/>
      <c r="I52" s="191"/>
      <c r="J52" s="191"/>
      <c r="K52" s="167"/>
      <c r="L52" s="167"/>
      <c r="M52" s="167"/>
    </row>
    <row r="53" spans="2:18" s="54" customFormat="1" ht="21" customHeight="1" x14ac:dyDescent="0.3">
      <c r="B53" s="100"/>
      <c r="C53" s="100"/>
      <c r="G53" s="191"/>
      <c r="H53" s="191"/>
      <c r="I53" s="191"/>
      <c r="J53" s="191"/>
      <c r="K53" s="167"/>
      <c r="L53" s="167"/>
    </row>
    <row r="54" spans="2:18" s="54" customFormat="1" ht="21" customHeight="1" x14ac:dyDescent="0.3">
      <c r="B54" s="100"/>
      <c r="C54" s="100"/>
      <c r="G54" s="191"/>
      <c r="H54" s="191"/>
      <c r="I54" s="191"/>
      <c r="J54" s="191"/>
      <c r="K54" s="167"/>
      <c r="L54" s="167"/>
    </row>
    <row r="55" spans="2:18" ht="21" customHeight="1" x14ac:dyDescent="0.3">
      <c r="G55" s="193"/>
      <c r="H55" s="193"/>
      <c r="I55" s="193"/>
      <c r="J55" s="193"/>
      <c r="P55" s="149"/>
      <c r="Q55" s="193"/>
      <c r="R55" s="193"/>
    </row>
    <row r="56" spans="2:18" ht="15" customHeight="1" x14ac:dyDescent="0.3">
      <c r="B56" s="202"/>
      <c r="G56" s="193"/>
      <c r="H56" s="193"/>
      <c r="I56" s="193"/>
      <c r="J56" s="193"/>
      <c r="Q56" s="193"/>
      <c r="R56" s="193"/>
    </row>
    <row r="57" spans="2:18" x14ac:dyDescent="0.3">
      <c r="B57" s="203"/>
      <c r="G57" s="195"/>
      <c r="H57" s="195"/>
      <c r="I57" s="195"/>
      <c r="J57" s="195"/>
      <c r="Q57" s="193"/>
      <c r="R57" s="193"/>
    </row>
    <row r="58" spans="2:18" x14ac:dyDescent="0.3">
      <c r="B58" s="105"/>
      <c r="C58" s="852"/>
      <c r="D58" s="852"/>
      <c r="E58" s="852"/>
      <c r="F58" s="852"/>
      <c r="G58" s="193"/>
      <c r="H58" s="193"/>
      <c r="I58" s="193"/>
      <c r="J58" s="193"/>
      <c r="N58" s="105"/>
      <c r="O58" s="852"/>
      <c r="P58" s="852"/>
      <c r="Q58" s="852"/>
      <c r="R58" s="852"/>
    </row>
    <row r="62" spans="2:18" x14ac:dyDescent="0.3">
      <c r="C62" s="196"/>
    </row>
    <row r="63" spans="2:18" x14ac:dyDescent="0.3">
      <c r="B63" s="106"/>
      <c r="C63" s="196"/>
    </row>
    <row r="64" spans="2:18" x14ac:dyDescent="0.3">
      <c r="B64" s="106"/>
      <c r="C64" s="196"/>
    </row>
    <row r="65" spans="3:3" x14ac:dyDescent="0.3">
      <c r="C65" s="197"/>
    </row>
    <row r="66" spans="3:3" x14ac:dyDescent="0.3">
      <c r="C66" s="196"/>
    </row>
  </sheetData>
  <mergeCells count="18">
    <mergeCell ref="C58:F58"/>
    <mergeCell ref="O58:R58"/>
    <mergeCell ref="B39:C40"/>
    <mergeCell ref="O40:Q40"/>
    <mergeCell ref="B46:C46"/>
    <mergeCell ref="D39:D40"/>
    <mergeCell ref="F39:F40"/>
    <mergeCell ref="H39:H40"/>
    <mergeCell ref="I39:I40"/>
    <mergeCell ref="J39:J40"/>
    <mergeCell ref="B43:C43"/>
    <mergeCell ref="B44:C44"/>
    <mergeCell ref="B10:C10"/>
    <mergeCell ref="B2:L2"/>
    <mergeCell ref="B3:L3"/>
    <mergeCell ref="B5:L5"/>
    <mergeCell ref="B6:L6"/>
    <mergeCell ref="B7:K7"/>
  </mergeCells>
  <pageMargins left="0.59055118110236204" right="0" top="0.85433070899999997" bottom="0.15748031496063" header="0.31496062992126" footer="0.31496062992126"/>
  <pageSetup paperSize="5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A332-D44B-47A9-B637-701918CF5036}">
  <dimension ref="A1:V43"/>
  <sheetViews>
    <sheetView topLeftCell="E4" workbookViewId="0">
      <selection activeCell="I24" sqref="I24"/>
    </sheetView>
  </sheetViews>
  <sheetFormatPr defaultColWidth="9.109375" defaultRowHeight="14.4" x14ac:dyDescent="0.3"/>
  <cols>
    <col min="1" max="1" width="9.109375" style="16"/>
    <col min="2" max="2" width="16.44140625" customWidth="1"/>
    <col min="3" max="4" width="6.33203125" customWidth="1"/>
    <col min="5" max="7" width="9.33203125" customWidth="1"/>
    <col min="8" max="8" width="2.33203125" style="16" customWidth="1"/>
    <col min="9" max="9" width="16.44140625" customWidth="1"/>
    <col min="10" max="11" width="6.33203125" hidden="1" customWidth="1"/>
    <col min="12" max="15" width="8.5546875" customWidth="1"/>
    <col min="16" max="16" width="11.6640625" customWidth="1"/>
    <col min="17" max="17" width="10.33203125" customWidth="1"/>
    <col min="18" max="18" width="11.88671875" customWidth="1"/>
    <col min="19" max="19" width="2" style="16" customWidth="1"/>
    <col min="20" max="20" width="8.44140625" customWidth="1"/>
    <col min="21" max="21" width="8.109375" customWidth="1"/>
  </cols>
  <sheetData>
    <row r="1" spans="1:22" s="16" customFormat="1" ht="21.6" customHeight="1" x14ac:dyDescent="0.3"/>
    <row r="2" spans="1:22" s="541" customFormat="1" ht="18" customHeight="1" x14ac:dyDescent="0.3">
      <c r="A2" s="538"/>
      <c r="B2" s="861" t="s">
        <v>0</v>
      </c>
      <c r="C2" s="861"/>
      <c r="D2" s="861"/>
      <c r="E2" s="861"/>
      <c r="F2" s="861"/>
      <c r="G2" s="861"/>
      <c r="H2" s="540"/>
      <c r="I2" s="861" t="s">
        <v>0</v>
      </c>
      <c r="J2" s="861"/>
      <c r="K2" s="861"/>
      <c r="L2" s="861"/>
      <c r="M2" s="861"/>
      <c r="N2" s="861"/>
      <c r="O2" s="861"/>
      <c r="P2" s="861"/>
      <c r="Q2" s="861"/>
      <c r="R2" s="861"/>
      <c r="S2" s="539"/>
      <c r="T2" s="539"/>
      <c r="U2" s="539"/>
      <c r="V2" s="538"/>
    </row>
    <row r="3" spans="1:22" s="541" customFormat="1" ht="12.6" customHeight="1" x14ac:dyDescent="0.3">
      <c r="A3" s="538"/>
      <c r="B3" s="862" t="s">
        <v>635</v>
      </c>
      <c r="C3" s="862"/>
      <c r="D3" s="862"/>
      <c r="E3" s="862"/>
      <c r="F3" s="862"/>
      <c r="G3" s="862"/>
      <c r="H3" s="540"/>
      <c r="I3" s="862" t="str">
        <f>B3</f>
        <v>SCHOOL YEAR 2024-2025</v>
      </c>
      <c r="J3" s="862"/>
      <c r="K3" s="862"/>
      <c r="L3" s="862"/>
      <c r="M3" s="862"/>
      <c r="N3" s="862"/>
      <c r="O3" s="862"/>
      <c r="P3" s="862"/>
      <c r="Q3" s="862"/>
      <c r="R3" s="862"/>
      <c r="S3" s="542"/>
      <c r="T3" s="542"/>
      <c r="U3" s="542"/>
      <c r="V3" s="538"/>
    </row>
    <row r="4" spans="1:22" x14ac:dyDescent="0.3">
      <c r="B4" s="863" t="s">
        <v>997</v>
      </c>
      <c r="C4" s="863"/>
      <c r="D4" s="863"/>
      <c r="E4" s="863"/>
      <c r="F4" s="863"/>
      <c r="G4" s="863"/>
      <c r="H4" s="54"/>
      <c r="I4" s="864" t="s">
        <v>998</v>
      </c>
      <c r="J4" s="864"/>
      <c r="K4" s="864"/>
      <c r="L4" s="864"/>
      <c r="M4" s="864"/>
      <c r="N4" s="864"/>
      <c r="O4" s="864"/>
      <c r="P4" s="864"/>
      <c r="Q4" s="864"/>
      <c r="R4" s="864"/>
      <c r="S4" s="543"/>
      <c r="T4" s="543"/>
      <c r="U4" s="543"/>
      <c r="V4" s="16"/>
    </row>
    <row r="5" spans="1:22" ht="15" thickBot="1" x14ac:dyDescent="0.35">
      <c r="B5" s="868" t="str">
        <f>PAYMENT!AB1</f>
        <v>as of August 1, 2024</v>
      </c>
      <c r="C5" s="868"/>
      <c r="D5" s="868"/>
      <c r="E5" s="868"/>
      <c r="F5" s="868"/>
      <c r="G5" s="868"/>
      <c r="H5" s="54"/>
      <c r="I5" s="868" t="str">
        <f>B5</f>
        <v>as of August 1, 2024</v>
      </c>
      <c r="J5" s="868"/>
      <c r="K5" s="868"/>
      <c r="L5" s="868"/>
      <c r="M5" s="868"/>
      <c r="N5" s="868"/>
      <c r="O5" s="868"/>
      <c r="P5" s="868"/>
      <c r="Q5" s="868"/>
      <c r="R5" s="868"/>
      <c r="S5" s="152"/>
      <c r="T5" s="152"/>
      <c r="U5" s="152"/>
      <c r="V5" s="16"/>
    </row>
    <row r="6" spans="1:22" s="541" customFormat="1" ht="40.799999999999997" customHeight="1" x14ac:dyDescent="0.3">
      <c r="A6" s="538"/>
      <c r="B6" s="568" t="s">
        <v>83</v>
      </c>
      <c r="C6" s="568" t="s">
        <v>231</v>
      </c>
      <c r="D6" s="568" t="s">
        <v>999</v>
      </c>
      <c r="E6" s="569" t="s">
        <v>1000</v>
      </c>
      <c r="F6" s="569" t="s">
        <v>1001</v>
      </c>
      <c r="G6" s="568" t="s">
        <v>142</v>
      </c>
      <c r="H6" s="540"/>
      <c r="I6" s="592" t="s">
        <v>83</v>
      </c>
      <c r="J6" s="593" t="s">
        <v>1015</v>
      </c>
      <c r="K6" s="593" t="s">
        <v>999</v>
      </c>
      <c r="L6" s="866" t="s">
        <v>1034</v>
      </c>
      <c r="M6" s="867"/>
      <c r="N6" s="869" t="s">
        <v>1035</v>
      </c>
      <c r="O6" s="867"/>
      <c r="P6" s="870"/>
      <c r="Q6" s="594" t="s">
        <v>1002</v>
      </c>
      <c r="R6" s="614" t="s">
        <v>1036</v>
      </c>
      <c r="S6" s="544"/>
      <c r="T6" s="557" t="s">
        <v>1003</v>
      </c>
      <c r="U6" s="545" t="s">
        <v>1004</v>
      </c>
      <c r="V6" s="538"/>
    </row>
    <row r="7" spans="1:22" ht="15.6" customHeight="1" x14ac:dyDescent="0.3">
      <c r="B7" s="546" t="s">
        <v>540</v>
      </c>
      <c r="C7" s="570">
        <v>4</v>
      </c>
      <c r="D7" s="571"/>
      <c r="E7" s="548"/>
      <c r="F7" s="548"/>
      <c r="G7" s="549">
        <f>E7+F7</f>
        <v>0</v>
      </c>
      <c r="H7" s="54"/>
      <c r="I7" s="595" t="s">
        <v>540</v>
      </c>
      <c r="J7" s="558">
        <v>3</v>
      </c>
      <c r="K7" s="558"/>
      <c r="L7" s="548">
        <v>0</v>
      </c>
      <c r="M7" s="581">
        <v>3</v>
      </c>
      <c r="N7" s="606"/>
      <c r="O7" s="607">
        <v>3</v>
      </c>
      <c r="P7" s="588">
        <f>N7+O7</f>
        <v>3</v>
      </c>
      <c r="Q7" s="584">
        <f>R7-P7</f>
        <v>0</v>
      </c>
      <c r="R7" s="596">
        <f t="shared" ref="R7:R19" si="0">L7+M7</f>
        <v>3</v>
      </c>
      <c r="S7" s="550"/>
      <c r="T7" s="551">
        <v>0</v>
      </c>
      <c r="U7" s="551">
        <f>R7-T7</f>
        <v>3</v>
      </c>
      <c r="V7" s="16"/>
    </row>
    <row r="8" spans="1:22" ht="15.6" customHeight="1" x14ac:dyDescent="0.3">
      <c r="B8" s="546" t="s">
        <v>17</v>
      </c>
      <c r="C8" s="570">
        <v>3</v>
      </c>
      <c r="D8" s="571"/>
      <c r="E8" s="548"/>
      <c r="F8" s="548"/>
      <c r="G8" s="549">
        <f>E8+F8</f>
        <v>0</v>
      </c>
      <c r="H8" s="54"/>
      <c r="I8" s="595" t="s">
        <v>17</v>
      </c>
      <c r="J8" s="558">
        <v>2</v>
      </c>
      <c r="K8" s="558"/>
      <c r="L8" s="548"/>
      <c r="M8" s="581">
        <v>1</v>
      </c>
      <c r="N8" s="606"/>
      <c r="O8" s="607">
        <v>1</v>
      </c>
      <c r="P8" s="588">
        <f t="shared" ref="P8:P19" si="1">N8+O8</f>
        <v>1</v>
      </c>
      <c r="Q8" s="584">
        <f>R8-P8</f>
        <v>0</v>
      </c>
      <c r="R8" s="596">
        <f t="shared" si="0"/>
        <v>1</v>
      </c>
      <c r="S8" s="550"/>
      <c r="T8" s="551">
        <v>8</v>
      </c>
      <c r="U8" s="551">
        <f>R8-T8</f>
        <v>-7</v>
      </c>
      <c r="V8" s="16"/>
    </row>
    <row r="9" spans="1:22" ht="15.6" customHeight="1" x14ac:dyDescent="0.3">
      <c r="B9" s="546" t="s">
        <v>18</v>
      </c>
      <c r="C9" s="570"/>
      <c r="D9" s="571"/>
      <c r="E9" s="548"/>
      <c r="F9" s="548"/>
      <c r="G9" s="549">
        <f t="shared" ref="G9:G19" si="2">E9+F9</f>
        <v>0</v>
      </c>
      <c r="H9" s="54"/>
      <c r="I9" s="595" t="s">
        <v>18</v>
      </c>
      <c r="J9" s="558">
        <v>3</v>
      </c>
      <c r="K9" s="558">
        <v>2</v>
      </c>
      <c r="L9" s="548">
        <v>5</v>
      </c>
      <c r="M9" s="581">
        <v>4</v>
      </c>
      <c r="N9" s="606">
        <v>5</v>
      </c>
      <c r="O9" s="607">
        <v>4</v>
      </c>
      <c r="P9" s="588">
        <f t="shared" si="1"/>
        <v>9</v>
      </c>
      <c r="Q9" s="584">
        <f t="shared" ref="Q9:Q19" si="3">R9-P9</f>
        <v>0</v>
      </c>
      <c r="R9" s="596">
        <f t="shared" si="0"/>
        <v>9</v>
      </c>
      <c r="S9" s="550"/>
      <c r="T9" s="551">
        <v>15</v>
      </c>
      <c r="U9" s="551">
        <f t="shared" ref="U9:U19" si="4">R9-T9</f>
        <v>-6</v>
      </c>
      <c r="V9" s="16"/>
    </row>
    <row r="10" spans="1:22" ht="15.6" customHeight="1" x14ac:dyDescent="0.3">
      <c r="B10" s="561" t="s">
        <v>1005</v>
      </c>
      <c r="C10" s="573"/>
      <c r="D10" s="574"/>
      <c r="E10" s="562"/>
      <c r="F10" s="563"/>
      <c r="G10" s="564">
        <f t="shared" si="2"/>
        <v>0</v>
      </c>
      <c r="H10" s="54"/>
      <c r="I10" s="597" t="s">
        <v>1005</v>
      </c>
      <c r="J10" s="558">
        <v>8</v>
      </c>
      <c r="K10" s="558">
        <v>3</v>
      </c>
      <c r="L10" s="562">
        <v>13</v>
      </c>
      <c r="M10" s="582">
        <v>6</v>
      </c>
      <c r="N10" s="608">
        <v>13</v>
      </c>
      <c r="O10" s="609">
        <v>6</v>
      </c>
      <c r="P10" s="588">
        <f t="shared" si="1"/>
        <v>19</v>
      </c>
      <c r="Q10" s="585">
        <f t="shared" si="3"/>
        <v>0</v>
      </c>
      <c r="R10" s="598">
        <f t="shared" si="0"/>
        <v>19</v>
      </c>
      <c r="S10" s="550"/>
      <c r="T10" s="552">
        <v>11</v>
      </c>
      <c r="U10" s="552">
        <f t="shared" si="4"/>
        <v>8</v>
      </c>
      <c r="V10" s="16"/>
    </row>
    <row r="11" spans="1:22" ht="15.6" customHeight="1" x14ac:dyDescent="0.3">
      <c r="B11" s="561" t="s">
        <v>1006</v>
      </c>
      <c r="C11" s="570"/>
      <c r="D11" s="571"/>
      <c r="E11" s="563"/>
      <c r="F11" s="563"/>
      <c r="G11" s="565">
        <f t="shared" si="2"/>
        <v>0</v>
      </c>
      <c r="H11" s="54"/>
      <c r="I11" s="597" t="s">
        <v>1006</v>
      </c>
      <c r="J11" s="558">
        <v>5</v>
      </c>
      <c r="K11" s="558">
        <v>2</v>
      </c>
      <c r="L11" s="563">
        <v>7</v>
      </c>
      <c r="M11" s="582">
        <v>5</v>
      </c>
      <c r="N11" s="610">
        <v>7</v>
      </c>
      <c r="O11" s="611">
        <v>5</v>
      </c>
      <c r="P11" s="588">
        <f t="shared" si="1"/>
        <v>12</v>
      </c>
      <c r="Q11" s="586">
        <f t="shared" si="3"/>
        <v>0</v>
      </c>
      <c r="R11" s="599">
        <f t="shared" si="0"/>
        <v>12</v>
      </c>
      <c r="S11" s="550"/>
      <c r="T11" s="552">
        <v>8</v>
      </c>
      <c r="U11" s="552">
        <f t="shared" si="4"/>
        <v>4</v>
      </c>
      <c r="V11" s="16"/>
    </row>
    <row r="12" spans="1:22" ht="15.6" customHeight="1" x14ac:dyDescent="0.3">
      <c r="B12" s="561" t="s">
        <v>1007</v>
      </c>
      <c r="C12" s="570"/>
      <c r="D12" s="571"/>
      <c r="E12" s="563"/>
      <c r="F12" s="563"/>
      <c r="G12" s="565">
        <f t="shared" si="2"/>
        <v>0</v>
      </c>
      <c r="H12" s="54"/>
      <c r="I12" s="597" t="s">
        <v>1007</v>
      </c>
      <c r="J12" s="558">
        <v>2</v>
      </c>
      <c r="K12" s="558"/>
      <c r="L12" s="563">
        <v>2</v>
      </c>
      <c r="M12" s="582">
        <v>7</v>
      </c>
      <c r="N12" s="610">
        <v>2</v>
      </c>
      <c r="O12" s="611">
        <v>7</v>
      </c>
      <c r="P12" s="588">
        <f t="shared" si="1"/>
        <v>9</v>
      </c>
      <c r="Q12" s="586">
        <f t="shared" si="3"/>
        <v>0</v>
      </c>
      <c r="R12" s="599">
        <f t="shared" si="0"/>
        <v>9</v>
      </c>
      <c r="S12" s="550"/>
      <c r="T12" s="552">
        <v>11</v>
      </c>
      <c r="U12" s="552">
        <f t="shared" si="4"/>
        <v>-2</v>
      </c>
      <c r="V12" s="16"/>
    </row>
    <row r="13" spans="1:22" ht="15.6" customHeight="1" x14ac:dyDescent="0.3">
      <c r="B13" s="561" t="s">
        <v>1008</v>
      </c>
      <c r="C13" s="570"/>
      <c r="D13" s="571"/>
      <c r="E13" s="563"/>
      <c r="F13" s="563"/>
      <c r="G13" s="565">
        <f t="shared" si="2"/>
        <v>0</v>
      </c>
      <c r="H13" s="54"/>
      <c r="I13" s="597" t="s">
        <v>1008</v>
      </c>
      <c r="J13" s="558"/>
      <c r="K13" s="558">
        <v>3</v>
      </c>
      <c r="L13" s="563">
        <v>1</v>
      </c>
      <c r="M13" s="582">
        <v>7</v>
      </c>
      <c r="N13" s="610">
        <v>1</v>
      </c>
      <c r="O13" s="611">
        <v>7</v>
      </c>
      <c r="P13" s="588">
        <f t="shared" si="1"/>
        <v>8</v>
      </c>
      <c r="Q13" s="586">
        <f t="shared" si="3"/>
        <v>0</v>
      </c>
      <c r="R13" s="599">
        <f t="shared" si="0"/>
        <v>8</v>
      </c>
      <c r="S13" s="550"/>
      <c r="T13" s="552">
        <v>12</v>
      </c>
      <c r="U13" s="552">
        <f t="shared" si="4"/>
        <v>-4</v>
      </c>
      <c r="V13" s="16"/>
    </row>
    <row r="14" spans="1:22" ht="15.6" customHeight="1" x14ac:dyDescent="0.3">
      <c r="B14" s="561" t="s">
        <v>1009</v>
      </c>
      <c r="C14" s="570"/>
      <c r="D14" s="571"/>
      <c r="E14" s="563"/>
      <c r="F14" s="563"/>
      <c r="G14" s="565">
        <f t="shared" si="2"/>
        <v>0</v>
      </c>
      <c r="H14" s="54"/>
      <c r="I14" s="597" t="s">
        <v>1009</v>
      </c>
      <c r="J14" s="558"/>
      <c r="K14" s="558">
        <v>3</v>
      </c>
      <c r="L14" s="563">
        <v>6</v>
      </c>
      <c r="M14" s="582">
        <v>3</v>
      </c>
      <c r="N14" s="610">
        <v>6</v>
      </c>
      <c r="O14" s="611">
        <v>3</v>
      </c>
      <c r="P14" s="588">
        <f t="shared" si="1"/>
        <v>9</v>
      </c>
      <c r="Q14" s="586">
        <f t="shared" si="3"/>
        <v>0</v>
      </c>
      <c r="R14" s="599">
        <f t="shared" si="0"/>
        <v>9</v>
      </c>
      <c r="S14" s="550"/>
      <c r="T14" s="552">
        <v>13</v>
      </c>
      <c r="U14" s="552">
        <f t="shared" si="4"/>
        <v>-4</v>
      </c>
      <c r="V14" s="16"/>
    </row>
    <row r="15" spans="1:22" ht="15.6" customHeight="1" x14ac:dyDescent="0.3">
      <c r="B15" s="561" t="s">
        <v>1010</v>
      </c>
      <c r="C15" s="570"/>
      <c r="D15" s="571"/>
      <c r="E15" s="563"/>
      <c r="F15" s="563"/>
      <c r="G15" s="565">
        <f t="shared" si="2"/>
        <v>0</v>
      </c>
      <c r="H15" s="54"/>
      <c r="I15" s="597" t="s">
        <v>1010</v>
      </c>
      <c r="J15" s="558">
        <v>1</v>
      </c>
      <c r="K15" s="558">
        <v>1</v>
      </c>
      <c r="L15" s="563">
        <v>7</v>
      </c>
      <c r="M15" s="582">
        <v>6</v>
      </c>
      <c r="N15" s="610">
        <v>7</v>
      </c>
      <c r="O15" s="611">
        <v>6</v>
      </c>
      <c r="P15" s="588">
        <f t="shared" si="1"/>
        <v>13</v>
      </c>
      <c r="Q15" s="586">
        <f t="shared" si="3"/>
        <v>0</v>
      </c>
      <c r="R15" s="599">
        <f t="shared" si="0"/>
        <v>13</v>
      </c>
      <c r="S15" s="550"/>
      <c r="T15" s="552">
        <v>13</v>
      </c>
      <c r="U15" s="552">
        <f t="shared" si="4"/>
        <v>0</v>
      </c>
      <c r="V15" s="16"/>
    </row>
    <row r="16" spans="1:22" ht="15.6" customHeight="1" x14ac:dyDescent="0.3">
      <c r="B16" s="547" t="s">
        <v>1011</v>
      </c>
      <c r="C16" s="570"/>
      <c r="D16" s="571"/>
      <c r="E16" s="566"/>
      <c r="F16" s="566"/>
      <c r="G16" s="567">
        <f t="shared" si="2"/>
        <v>0</v>
      </c>
      <c r="H16" s="54"/>
      <c r="I16" s="600" t="s">
        <v>1011</v>
      </c>
      <c r="J16" s="558">
        <v>4</v>
      </c>
      <c r="K16" s="558">
        <v>7</v>
      </c>
      <c r="L16" s="566">
        <v>6</v>
      </c>
      <c r="M16" s="583">
        <v>2</v>
      </c>
      <c r="N16" s="612">
        <v>6</v>
      </c>
      <c r="O16" s="613">
        <v>2</v>
      </c>
      <c r="P16" s="588">
        <f t="shared" si="1"/>
        <v>8</v>
      </c>
      <c r="Q16" s="587">
        <f t="shared" si="3"/>
        <v>0</v>
      </c>
      <c r="R16" s="601">
        <f t="shared" si="0"/>
        <v>8</v>
      </c>
      <c r="S16" s="550"/>
      <c r="T16" s="553">
        <v>3</v>
      </c>
      <c r="U16" s="553">
        <f t="shared" si="4"/>
        <v>5</v>
      </c>
      <c r="V16" s="16"/>
    </row>
    <row r="17" spans="2:22" ht="15.6" customHeight="1" x14ac:dyDescent="0.3">
      <c r="B17" s="547" t="s">
        <v>1012</v>
      </c>
      <c r="C17" s="570"/>
      <c r="D17" s="571"/>
      <c r="E17" s="566"/>
      <c r="F17" s="566"/>
      <c r="G17" s="567">
        <f t="shared" si="2"/>
        <v>0</v>
      </c>
      <c r="H17" s="54"/>
      <c r="I17" s="600" t="s">
        <v>1012</v>
      </c>
      <c r="J17" s="558"/>
      <c r="K17" s="558"/>
      <c r="L17" s="566">
        <v>2</v>
      </c>
      <c r="M17" s="583">
        <v>1</v>
      </c>
      <c r="N17" s="612">
        <v>2</v>
      </c>
      <c r="O17" s="613">
        <v>1</v>
      </c>
      <c r="P17" s="588">
        <f t="shared" si="1"/>
        <v>3</v>
      </c>
      <c r="Q17" s="587">
        <f t="shared" si="3"/>
        <v>0</v>
      </c>
      <c r="R17" s="601">
        <f t="shared" si="0"/>
        <v>3</v>
      </c>
      <c r="S17" s="550"/>
      <c r="T17" s="553">
        <v>5</v>
      </c>
      <c r="U17" s="553">
        <f t="shared" si="4"/>
        <v>-2</v>
      </c>
      <c r="V17" s="16"/>
    </row>
    <row r="18" spans="2:22" ht="15.6" customHeight="1" x14ac:dyDescent="0.3">
      <c r="B18" s="547" t="s">
        <v>1013</v>
      </c>
      <c r="C18" s="570"/>
      <c r="D18" s="571"/>
      <c r="E18" s="566"/>
      <c r="F18" s="566"/>
      <c r="G18" s="567">
        <f t="shared" si="2"/>
        <v>0</v>
      </c>
      <c r="H18" s="54"/>
      <c r="I18" s="600" t="s">
        <v>1013</v>
      </c>
      <c r="J18" s="558">
        <v>1</v>
      </c>
      <c r="K18" s="558">
        <v>2</v>
      </c>
      <c r="L18" s="566">
        <v>3</v>
      </c>
      <c r="M18" s="583">
        <v>1</v>
      </c>
      <c r="N18" s="612">
        <v>3</v>
      </c>
      <c r="O18" s="613">
        <v>1</v>
      </c>
      <c r="P18" s="588">
        <f t="shared" si="1"/>
        <v>4</v>
      </c>
      <c r="Q18" s="587">
        <f t="shared" si="3"/>
        <v>0</v>
      </c>
      <c r="R18" s="601">
        <f t="shared" si="0"/>
        <v>4</v>
      </c>
      <c r="S18" s="550"/>
      <c r="T18" s="553">
        <v>5</v>
      </c>
      <c r="U18" s="553">
        <f t="shared" si="4"/>
        <v>-1</v>
      </c>
      <c r="V18" s="16"/>
    </row>
    <row r="19" spans="2:22" ht="15.6" customHeight="1" x14ac:dyDescent="0.3">
      <c r="B19" s="547" t="s">
        <v>1014</v>
      </c>
      <c r="C19" s="570"/>
      <c r="D19" s="571"/>
      <c r="E19" s="566"/>
      <c r="F19" s="566"/>
      <c r="G19" s="567">
        <f t="shared" si="2"/>
        <v>0</v>
      </c>
      <c r="H19" s="54"/>
      <c r="I19" s="600" t="s">
        <v>1014</v>
      </c>
      <c r="J19" s="558"/>
      <c r="K19" s="558">
        <v>8</v>
      </c>
      <c r="L19" s="566">
        <v>3</v>
      </c>
      <c r="M19" s="583">
        <v>1</v>
      </c>
      <c r="N19" s="612">
        <v>3</v>
      </c>
      <c r="O19" s="613">
        <v>1</v>
      </c>
      <c r="P19" s="588">
        <f t="shared" si="1"/>
        <v>4</v>
      </c>
      <c r="Q19" s="587">
        <f t="shared" si="3"/>
        <v>0</v>
      </c>
      <c r="R19" s="601">
        <f t="shared" si="0"/>
        <v>4</v>
      </c>
      <c r="S19" s="550"/>
      <c r="T19" s="553">
        <v>7</v>
      </c>
      <c r="U19" s="553">
        <f t="shared" si="4"/>
        <v>-3</v>
      </c>
      <c r="V19" s="16"/>
    </row>
    <row r="20" spans="2:22" ht="29.4" thickBot="1" x14ac:dyDescent="0.35">
      <c r="B20" s="572" t="s">
        <v>417</v>
      </c>
      <c r="C20" s="572">
        <f>SUM(C7:C19)</f>
        <v>7</v>
      </c>
      <c r="D20" s="572">
        <f>SUM(D7:D19)</f>
        <v>0</v>
      </c>
      <c r="E20" s="572">
        <f>SUM(E7:E19)</f>
        <v>0</v>
      </c>
      <c r="F20" s="572">
        <f t="shared" ref="F20:G20" si="5">SUM(F7:F19)</f>
        <v>0</v>
      </c>
      <c r="G20" s="572">
        <f t="shared" si="5"/>
        <v>0</v>
      </c>
      <c r="H20" s="54"/>
      <c r="I20" s="589" t="s">
        <v>417</v>
      </c>
      <c r="J20" s="602">
        <f t="shared" ref="J20:R20" si="6">SUM(J7:J19)</f>
        <v>29</v>
      </c>
      <c r="K20" s="602">
        <f t="shared" si="6"/>
        <v>31</v>
      </c>
      <c r="L20" s="590">
        <f t="shared" si="6"/>
        <v>55</v>
      </c>
      <c r="M20" s="603">
        <f t="shared" si="6"/>
        <v>47</v>
      </c>
      <c r="N20" s="589">
        <f t="shared" si="6"/>
        <v>55</v>
      </c>
      <c r="O20" s="590">
        <f t="shared" si="6"/>
        <v>47</v>
      </c>
      <c r="P20" s="591">
        <f t="shared" si="6"/>
        <v>102</v>
      </c>
      <c r="Q20" s="604">
        <f t="shared" si="6"/>
        <v>0</v>
      </c>
      <c r="R20" s="605">
        <f t="shared" si="6"/>
        <v>102</v>
      </c>
      <c r="S20" s="554"/>
      <c r="T20" s="555">
        <f>SUM(T7:T19)</f>
        <v>111</v>
      </c>
      <c r="U20" s="555">
        <f>SUM(U7:U19)</f>
        <v>-9</v>
      </c>
      <c r="V20" s="16"/>
    </row>
    <row r="21" spans="2:22" x14ac:dyDescent="0.3">
      <c r="B21" s="16"/>
      <c r="C21" s="16"/>
      <c r="D21" s="16">
        <f>D20-C20</f>
        <v>-7</v>
      </c>
      <c r="E21" s="16"/>
      <c r="F21" s="16"/>
      <c r="G21" s="556"/>
      <c r="I21" s="16"/>
      <c r="J21" s="16"/>
      <c r="K21" s="16"/>
      <c r="L21" s="16"/>
      <c r="M21" s="16"/>
      <c r="N21" s="16"/>
      <c r="O21" s="16"/>
      <c r="P21" s="16"/>
      <c r="Q21" s="16"/>
      <c r="R21" s="16"/>
      <c r="T21" s="16"/>
      <c r="U21" s="16"/>
    </row>
    <row r="22" spans="2:22" s="16" customFormat="1" ht="14.4" customHeight="1" x14ac:dyDescent="0.3">
      <c r="B22" s="96"/>
      <c r="C22" s="92"/>
      <c r="D22" s="92"/>
      <c r="E22" s="865"/>
      <c r="F22" s="865"/>
      <c r="G22" s="865"/>
      <c r="H22" s="73"/>
      <c r="I22" s="96"/>
      <c r="J22" s="332"/>
      <c r="K22" s="332"/>
    </row>
    <row r="23" spans="2:22" s="16" customFormat="1" ht="14.4" customHeight="1" x14ac:dyDescent="0.3">
      <c r="B23" s="96"/>
      <c r="C23" s="92"/>
      <c r="D23" s="92"/>
      <c r="E23" s="865"/>
      <c r="F23" s="865"/>
      <c r="G23" s="865"/>
      <c r="H23" s="73"/>
      <c r="I23" s="96"/>
      <c r="J23" s="332"/>
      <c r="K23" s="332"/>
    </row>
    <row r="24" spans="2:22" s="16" customFormat="1" ht="14.4" customHeight="1" x14ac:dyDescent="0.3">
      <c r="B24" s="96"/>
      <c r="C24" s="92"/>
      <c r="D24" s="92"/>
      <c r="E24" s="865"/>
      <c r="F24" s="865"/>
      <c r="G24" s="865"/>
      <c r="H24" s="73"/>
      <c r="I24" s="96"/>
      <c r="J24" s="332"/>
      <c r="K24" s="332"/>
      <c r="L24" s="865"/>
      <c r="M24" s="865"/>
      <c r="N24" s="865"/>
      <c r="O24" s="865"/>
      <c r="P24" s="865"/>
      <c r="Q24" s="865"/>
      <c r="R24" s="865"/>
      <c r="S24" s="865"/>
      <c r="T24" s="865"/>
      <c r="U24" s="865"/>
    </row>
    <row r="25" spans="2:22" s="16" customFormat="1" ht="14.4" customHeight="1" x14ac:dyDescent="0.3">
      <c r="B25" s="96"/>
      <c r="C25" s="92"/>
      <c r="D25" s="92"/>
      <c r="E25" s="865"/>
      <c r="F25" s="865"/>
      <c r="G25" s="865"/>
      <c r="H25" s="73"/>
      <c r="I25" s="96"/>
      <c r="J25" s="96"/>
      <c r="K25" s="96"/>
    </row>
    <row r="26" spans="2:22" s="16" customFormat="1" x14ac:dyDescent="0.3">
      <c r="B26" s="96"/>
      <c r="C26" s="92"/>
      <c r="D26" s="92"/>
      <c r="E26" s="865"/>
      <c r="F26" s="865"/>
      <c r="G26" s="865"/>
      <c r="H26" s="73"/>
      <c r="I26" s="96"/>
      <c r="J26" s="96"/>
      <c r="K26" s="96"/>
    </row>
    <row r="27" spans="2:22" s="16" customFormat="1" x14ac:dyDescent="0.3">
      <c r="B27" s="96"/>
      <c r="J27" s="96"/>
      <c r="K27" s="96"/>
    </row>
    <row r="28" spans="2:22" s="16" customFormat="1" x14ac:dyDescent="0.3">
      <c r="B28" s="96"/>
      <c r="F28" s="73"/>
      <c r="G28" s="73"/>
      <c r="H28" s="73"/>
      <c r="I28" s="73"/>
      <c r="J28" s="96"/>
      <c r="K28" s="96"/>
    </row>
    <row r="29" spans="2:22" s="16" customFormat="1" x14ac:dyDescent="0.3">
      <c r="B29" s="96"/>
      <c r="F29" s="73"/>
      <c r="G29" s="73"/>
      <c r="H29" s="73"/>
      <c r="I29" s="73"/>
      <c r="J29" s="96"/>
      <c r="K29" s="96"/>
      <c r="L29" s="92"/>
      <c r="M29" s="73"/>
      <c r="N29" s="73"/>
      <c r="O29" s="73"/>
      <c r="P29" s="73"/>
      <c r="Q29" s="73"/>
      <c r="R29" s="73"/>
      <c r="S29" s="73"/>
      <c r="T29" s="73"/>
      <c r="U29" s="73"/>
    </row>
    <row r="30" spans="2:22" s="16" customFormat="1" x14ac:dyDescent="0.3">
      <c r="B30" s="96"/>
      <c r="J30" s="96"/>
      <c r="K30" s="96"/>
      <c r="L30" s="92"/>
      <c r="M30" s="73"/>
      <c r="N30" s="73"/>
      <c r="O30" s="73"/>
      <c r="P30" s="73"/>
      <c r="Q30" s="73"/>
      <c r="R30" s="73"/>
      <c r="S30" s="73"/>
      <c r="T30" s="73"/>
      <c r="U30" s="73"/>
    </row>
    <row r="31" spans="2:22" s="16" customFormat="1" x14ac:dyDescent="0.3">
      <c r="B31" s="96"/>
      <c r="J31" s="96"/>
      <c r="K31" s="96"/>
      <c r="L31" s="92"/>
      <c r="M31" s="73"/>
      <c r="N31" s="73"/>
      <c r="O31" s="73"/>
      <c r="P31" s="73"/>
      <c r="Q31" s="73"/>
      <c r="R31" s="73"/>
      <c r="S31" s="73"/>
      <c r="T31" s="73"/>
      <c r="U31" s="73"/>
    </row>
    <row r="32" spans="2:22" s="16" customFormat="1" x14ac:dyDescent="0.3">
      <c r="B32" s="96"/>
      <c r="C32" s="92"/>
      <c r="D32" s="92"/>
      <c r="E32" s="865"/>
      <c r="F32" s="865"/>
      <c r="G32" s="865"/>
      <c r="H32" s="865"/>
      <c r="I32" s="865"/>
    </row>
    <row r="33" spans="7:21" ht="14.4" customHeight="1" x14ac:dyDescent="0.3">
      <c r="G33" s="73"/>
      <c r="H33" s="73"/>
      <c r="I33" s="73"/>
      <c r="J33" s="16"/>
      <c r="K33" s="16"/>
      <c r="L33" s="16"/>
      <c r="M33" s="16"/>
      <c r="N33" s="16"/>
      <c r="O33" s="16"/>
      <c r="P33" s="16"/>
      <c r="Q33" s="16"/>
      <c r="R33" s="16"/>
      <c r="T33" s="16"/>
      <c r="U33" s="16"/>
    </row>
    <row r="34" spans="7:21" ht="14.4" customHeight="1" x14ac:dyDescent="0.3">
      <c r="G34" s="73"/>
      <c r="H34" s="73"/>
      <c r="I34" s="73"/>
      <c r="J34" s="16"/>
      <c r="K34" s="16"/>
      <c r="L34" s="16"/>
      <c r="M34" s="16"/>
      <c r="N34" s="16"/>
      <c r="O34" s="16"/>
      <c r="P34" s="16"/>
      <c r="Q34" s="16"/>
      <c r="R34" s="16"/>
      <c r="T34" s="16"/>
      <c r="U34" s="16"/>
    </row>
    <row r="35" spans="7:21" ht="14.4" customHeight="1" x14ac:dyDescent="0.3">
      <c r="G35" s="73"/>
      <c r="H35" s="73"/>
      <c r="I35" s="73"/>
      <c r="J35" s="16"/>
      <c r="K35" s="16"/>
      <c r="L35" s="16"/>
      <c r="M35" s="16"/>
      <c r="N35" s="16"/>
      <c r="O35" s="16"/>
      <c r="P35" s="16"/>
      <c r="Q35" s="16"/>
      <c r="R35" s="16"/>
      <c r="T35" s="16"/>
      <c r="U35" s="16"/>
    </row>
    <row r="36" spans="7:21" ht="14.4" customHeight="1" x14ac:dyDescent="0.3">
      <c r="G36" s="73"/>
      <c r="H36" s="73"/>
      <c r="I36" s="73"/>
      <c r="J36" s="16"/>
      <c r="K36" s="16"/>
      <c r="L36" s="16"/>
      <c r="M36" s="16"/>
      <c r="N36" s="16"/>
      <c r="O36" s="16"/>
      <c r="P36" s="16"/>
      <c r="Q36" s="16"/>
      <c r="R36" s="16"/>
      <c r="T36" s="16"/>
      <c r="U36" s="16"/>
    </row>
    <row r="37" spans="7:21" ht="14.4" customHeight="1" x14ac:dyDescent="0.3">
      <c r="G37" s="73"/>
      <c r="H37" s="73"/>
      <c r="I37" s="73"/>
      <c r="J37" s="16"/>
      <c r="K37" s="16"/>
      <c r="L37" s="16"/>
      <c r="M37" s="16"/>
      <c r="N37" s="16"/>
      <c r="O37" s="16"/>
      <c r="P37" s="16"/>
      <c r="Q37" s="16"/>
      <c r="R37" s="16"/>
      <c r="T37" s="16"/>
      <c r="U37" s="16"/>
    </row>
    <row r="38" spans="7:21" ht="14.4" customHeight="1" x14ac:dyDescent="0.3">
      <c r="G38" s="73"/>
      <c r="H38" s="73"/>
      <c r="I38" s="73"/>
      <c r="J38" s="16"/>
      <c r="K38" s="16"/>
      <c r="L38" s="16"/>
      <c r="M38" s="16"/>
      <c r="N38" s="16"/>
      <c r="O38" s="16"/>
      <c r="P38" s="16"/>
      <c r="Q38" s="16"/>
      <c r="R38" s="16"/>
      <c r="T38" s="16"/>
      <c r="U38" s="16"/>
    </row>
    <row r="39" spans="7:21" ht="14.4" customHeight="1" x14ac:dyDescent="0.3">
      <c r="G39" s="73"/>
      <c r="H39" s="73"/>
      <c r="I39" s="73"/>
      <c r="J39" s="16"/>
      <c r="K39" s="16"/>
      <c r="L39" s="16"/>
      <c r="M39" s="16"/>
      <c r="N39" s="16"/>
      <c r="O39" s="16"/>
      <c r="P39" s="16"/>
      <c r="Q39" s="16"/>
      <c r="R39" s="16"/>
      <c r="T39" s="16"/>
      <c r="U39" s="16"/>
    </row>
    <row r="40" spans="7:21" ht="14.4" customHeight="1" x14ac:dyDescent="0.3">
      <c r="G40" s="73"/>
      <c r="H40" s="73"/>
      <c r="I40" s="73"/>
      <c r="J40" s="16"/>
      <c r="K40" s="16"/>
      <c r="L40" s="16"/>
      <c r="M40" s="16"/>
      <c r="N40" s="16"/>
      <c r="O40" s="16"/>
      <c r="P40" s="16"/>
      <c r="Q40" s="16"/>
      <c r="R40" s="16"/>
      <c r="T40" s="16"/>
      <c r="U40" s="16"/>
    </row>
    <row r="41" spans="7:21" ht="15" customHeight="1" x14ac:dyDescent="0.3">
      <c r="G41" s="73"/>
      <c r="H41" s="73"/>
      <c r="I41" s="73"/>
      <c r="J41" s="16"/>
      <c r="K41" s="16"/>
      <c r="L41" s="16"/>
      <c r="M41" s="16"/>
      <c r="N41" s="16"/>
      <c r="O41" s="16"/>
      <c r="P41" s="16"/>
      <c r="Q41" s="16"/>
      <c r="R41" s="16"/>
      <c r="T41" s="16"/>
      <c r="U41" s="16"/>
    </row>
    <row r="42" spans="7:21" ht="15" customHeight="1" x14ac:dyDescent="0.3">
      <c r="G42" s="73"/>
      <c r="H42" s="73"/>
      <c r="I42" s="73"/>
      <c r="J42" s="16"/>
      <c r="K42" s="16"/>
      <c r="L42" s="16"/>
      <c r="M42" s="16"/>
      <c r="N42" s="16"/>
      <c r="O42" s="16"/>
      <c r="P42" s="16"/>
      <c r="Q42" s="16"/>
      <c r="R42" s="16"/>
      <c r="T42" s="16"/>
      <c r="U42" s="16"/>
    </row>
    <row r="43" spans="7:21" x14ac:dyDescent="0.3">
      <c r="G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T43" s="16"/>
      <c r="U43" s="16"/>
    </row>
  </sheetData>
  <mergeCells count="17">
    <mergeCell ref="E25:G25"/>
    <mergeCell ref="E26:G26"/>
    <mergeCell ref="E32:I32"/>
    <mergeCell ref="L6:M6"/>
    <mergeCell ref="B5:G5"/>
    <mergeCell ref="I5:R5"/>
    <mergeCell ref="E22:G22"/>
    <mergeCell ref="E23:G23"/>
    <mergeCell ref="E24:G24"/>
    <mergeCell ref="L24:U24"/>
    <mergeCell ref="N6:P6"/>
    <mergeCell ref="B2:G2"/>
    <mergeCell ref="I2:R2"/>
    <mergeCell ref="B3:G3"/>
    <mergeCell ref="I3:R3"/>
    <mergeCell ref="B4:G4"/>
    <mergeCell ref="I4:R4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4"/>
  <sheetViews>
    <sheetView topLeftCell="A10" workbookViewId="0">
      <selection activeCell="F30" sqref="F30"/>
    </sheetView>
  </sheetViews>
  <sheetFormatPr defaultRowHeight="14.4" x14ac:dyDescent="0.3"/>
  <cols>
    <col min="1" max="1" width="12.5546875" style="132" customWidth="1"/>
    <col min="2" max="2" width="8.6640625" style="133"/>
    <col min="3" max="3" width="26.44140625" customWidth="1"/>
    <col min="4" max="4" width="12.5546875" style="95" bestFit="1" customWidth="1"/>
    <col min="5" max="5" width="18.6640625" style="95" bestFit="1" customWidth="1"/>
    <col min="6" max="6" width="31" customWidth="1"/>
  </cols>
  <sheetData>
    <row r="1" spans="1:6" ht="15.6" x14ac:dyDescent="0.3">
      <c r="A1" s="412" t="s">
        <v>329</v>
      </c>
    </row>
    <row r="2" spans="1:6" s="88" customFormat="1" ht="27" customHeight="1" x14ac:dyDescent="0.3">
      <c r="A2" s="134" t="s">
        <v>12</v>
      </c>
      <c r="B2" s="135" t="s">
        <v>210</v>
      </c>
      <c r="C2" s="88" t="s">
        <v>216</v>
      </c>
      <c r="D2" s="136" t="s">
        <v>13</v>
      </c>
      <c r="E2" s="137" t="s">
        <v>142</v>
      </c>
      <c r="F2" s="88" t="s">
        <v>217</v>
      </c>
    </row>
    <row r="3" spans="1:6" x14ac:dyDescent="0.3">
      <c r="A3" s="132">
        <v>45467</v>
      </c>
      <c r="B3" s="133">
        <v>5501</v>
      </c>
      <c r="C3" t="s">
        <v>926</v>
      </c>
      <c r="D3" s="95">
        <v>300</v>
      </c>
      <c r="F3" t="s">
        <v>927</v>
      </c>
    </row>
    <row r="4" spans="1:6" x14ac:dyDescent="0.3">
      <c r="A4" s="132">
        <v>45469</v>
      </c>
      <c r="B4" s="133">
        <v>5511</v>
      </c>
      <c r="C4" t="s">
        <v>934</v>
      </c>
      <c r="D4" s="95">
        <v>100</v>
      </c>
    </row>
    <row r="5" spans="1:6" x14ac:dyDescent="0.3">
      <c r="A5" s="132">
        <v>45469</v>
      </c>
      <c r="B5" s="133">
        <v>5516</v>
      </c>
      <c r="C5" t="s">
        <v>937</v>
      </c>
      <c r="D5" s="95">
        <v>200</v>
      </c>
      <c r="F5" t="s">
        <v>938</v>
      </c>
    </row>
    <row r="6" spans="1:6" x14ac:dyDescent="0.3">
      <c r="A6" s="251">
        <v>45470</v>
      </c>
      <c r="B6" s="252">
        <v>5518</v>
      </c>
      <c r="C6" s="253" t="s">
        <v>940</v>
      </c>
      <c r="D6" s="254">
        <v>400</v>
      </c>
      <c r="E6" s="254"/>
      <c r="F6" s="253" t="s">
        <v>941</v>
      </c>
    </row>
    <row r="7" spans="1:6" x14ac:dyDescent="0.3">
      <c r="A7" s="132">
        <v>45470</v>
      </c>
      <c r="B7" s="133">
        <v>5519</v>
      </c>
      <c r="C7" t="s">
        <v>943</v>
      </c>
      <c r="D7" s="95">
        <v>100</v>
      </c>
      <c r="F7" t="s">
        <v>942</v>
      </c>
    </row>
    <row r="8" spans="1:6" x14ac:dyDescent="0.3">
      <c r="A8" s="132">
        <v>45471</v>
      </c>
      <c r="B8" s="133">
        <v>5527</v>
      </c>
      <c r="C8" t="s">
        <v>944</v>
      </c>
      <c r="D8" s="95">
        <v>800</v>
      </c>
      <c r="F8" t="s">
        <v>941</v>
      </c>
    </row>
    <row r="9" spans="1:6" x14ac:dyDescent="0.3">
      <c r="A9" s="132">
        <v>45474</v>
      </c>
      <c r="B9" s="133">
        <v>5529</v>
      </c>
      <c r="C9" t="s">
        <v>946</v>
      </c>
      <c r="D9" s="95">
        <v>400</v>
      </c>
      <c r="F9" t="s">
        <v>941</v>
      </c>
    </row>
    <row r="10" spans="1:6" x14ac:dyDescent="0.3">
      <c r="A10" s="132">
        <v>45475</v>
      </c>
      <c r="B10" s="133">
        <v>5532</v>
      </c>
      <c r="C10" t="s">
        <v>947</v>
      </c>
      <c r="D10" s="95">
        <v>100</v>
      </c>
      <c r="F10" t="s">
        <v>948</v>
      </c>
    </row>
    <row r="11" spans="1:6" x14ac:dyDescent="0.3">
      <c r="A11" s="132">
        <v>45476</v>
      </c>
      <c r="B11" s="133">
        <v>5534</v>
      </c>
      <c r="C11" t="s">
        <v>990</v>
      </c>
      <c r="D11" s="95">
        <v>400</v>
      </c>
      <c r="F11" t="s">
        <v>941</v>
      </c>
    </row>
    <row r="12" spans="1:6" x14ac:dyDescent="0.3">
      <c r="A12" s="132">
        <v>45478</v>
      </c>
      <c r="B12" s="133">
        <v>5546</v>
      </c>
      <c r="C12" t="s">
        <v>433</v>
      </c>
      <c r="D12" s="95">
        <v>200</v>
      </c>
      <c r="F12" t="s">
        <v>942</v>
      </c>
    </row>
    <row r="13" spans="1:6" x14ac:dyDescent="0.3">
      <c r="A13" s="132">
        <v>45481</v>
      </c>
      <c r="B13" s="133">
        <v>5547</v>
      </c>
      <c r="C13" t="s">
        <v>1019</v>
      </c>
      <c r="D13" s="95">
        <v>200</v>
      </c>
      <c r="F13" t="s">
        <v>938</v>
      </c>
    </row>
    <row r="14" spans="1:6" x14ac:dyDescent="0.3">
      <c r="A14" s="132">
        <v>45482</v>
      </c>
      <c r="B14" s="133">
        <v>5556</v>
      </c>
      <c r="C14" t="s">
        <v>1029</v>
      </c>
      <c r="D14" s="95">
        <v>400</v>
      </c>
      <c r="F14" t="s">
        <v>941</v>
      </c>
    </row>
    <row r="15" spans="1:6" x14ac:dyDescent="0.3">
      <c r="A15" s="132">
        <v>45484</v>
      </c>
      <c r="B15" s="133">
        <v>5559</v>
      </c>
      <c r="C15" t="s">
        <v>56</v>
      </c>
      <c r="D15" s="95">
        <v>400</v>
      </c>
      <c r="F15" t="s">
        <v>941</v>
      </c>
    </row>
    <row r="16" spans="1:6" x14ac:dyDescent="0.3">
      <c r="A16" s="132">
        <v>45490</v>
      </c>
      <c r="B16" s="133">
        <v>5576</v>
      </c>
      <c r="C16" t="s">
        <v>1038</v>
      </c>
      <c r="D16" s="95">
        <v>400</v>
      </c>
      <c r="F16" t="s">
        <v>941</v>
      </c>
    </row>
    <row r="17" spans="1:6" x14ac:dyDescent="0.3">
      <c r="A17" s="132">
        <v>45491</v>
      </c>
      <c r="B17" s="133">
        <v>5582</v>
      </c>
      <c r="C17" t="s">
        <v>1044</v>
      </c>
      <c r="D17" s="95">
        <v>400</v>
      </c>
      <c r="F17" t="s">
        <v>941</v>
      </c>
    </row>
    <row r="18" spans="1:6" x14ac:dyDescent="0.3">
      <c r="A18" s="132">
        <v>45491</v>
      </c>
      <c r="B18" s="133">
        <v>5583</v>
      </c>
      <c r="C18" t="s">
        <v>1045</v>
      </c>
      <c r="D18" s="95">
        <v>200</v>
      </c>
      <c r="F18" t="s">
        <v>938</v>
      </c>
    </row>
    <row r="19" spans="1:6" x14ac:dyDescent="0.3">
      <c r="A19" s="132">
        <v>45492</v>
      </c>
      <c r="B19" s="133">
        <v>5587</v>
      </c>
      <c r="C19" t="s">
        <v>1047</v>
      </c>
      <c r="D19" s="95">
        <v>400</v>
      </c>
      <c r="E19" s="95">
        <f>SUM(D3:D19)</f>
        <v>5400</v>
      </c>
      <c r="F19" t="s">
        <v>941</v>
      </c>
    </row>
    <row r="20" spans="1:6" x14ac:dyDescent="0.3">
      <c r="A20" s="132">
        <v>45495</v>
      </c>
      <c r="B20" s="133">
        <v>5594</v>
      </c>
      <c r="C20" t="s">
        <v>1050</v>
      </c>
      <c r="D20" s="95">
        <v>875</v>
      </c>
    </row>
    <row r="21" spans="1:6" x14ac:dyDescent="0.3">
      <c r="A21" s="132">
        <v>45495</v>
      </c>
      <c r="B21" s="133">
        <v>5599</v>
      </c>
      <c r="C21" t="s">
        <v>1061</v>
      </c>
      <c r="D21" s="95">
        <v>400</v>
      </c>
      <c r="F21" t="s">
        <v>941</v>
      </c>
    </row>
    <row r="22" spans="1:6" x14ac:dyDescent="0.3">
      <c r="A22" s="132">
        <v>45496</v>
      </c>
      <c r="B22" s="133">
        <v>5600</v>
      </c>
      <c r="C22" t="s">
        <v>1062</v>
      </c>
      <c r="D22" s="95">
        <f>400+100</f>
        <v>500</v>
      </c>
      <c r="F22" t="s">
        <v>1097</v>
      </c>
    </row>
    <row r="23" spans="1:6" x14ac:dyDescent="0.3">
      <c r="A23" s="132">
        <v>45496</v>
      </c>
      <c r="B23" s="133">
        <v>5601</v>
      </c>
      <c r="C23" t="s">
        <v>1063</v>
      </c>
      <c r="D23" s="95">
        <v>840</v>
      </c>
      <c r="F23" t="s">
        <v>1064</v>
      </c>
    </row>
    <row r="24" spans="1:6" x14ac:dyDescent="0.3">
      <c r="A24" s="132">
        <v>45496</v>
      </c>
      <c r="B24" s="133">
        <v>5607</v>
      </c>
      <c r="C24" t="s">
        <v>1067</v>
      </c>
      <c r="D24" s="95">
        <v>400</v>
      </c>
      <c r="F24" t="s">
        <v>941</v>
      </c>
    </row>
    <row r="36" spans="1:4" ht="15.6" x14ac:dyDescent="0.3">
      <c r="A36" s="412" t="s">
        <v>935</v>
      </c>
    </row>
    <row r="37" spans="1:4" x14ac:dyDescent="0.3">
      <c r="A37" s="132">
        <v>45469</v>
      </c>
      <c r="B37" s="133">
        <v>5512</v>
      </c>
      <c r="C37" t="s">
        <v>936</v>
      </c>
      <c r="D37" s="95">
        <v>100</v>
      </c>
    </row>
    <row r="38" spans="1:4" x14ac:dyDescent="0.3">
      <c r="A38" s="132">
        <v>45469</v>
      </c>
      <c r="B38" s="133">
        <v>5517</v>
      </c>
      <c r="C38" t="s">
        <v>939</v>
      </c>
      <c r="D38" s="95">
        <v>100</v>
      </c>
    </row>
    <row r="45" spans="1:4" ht="15.6" x14ac:dyDescent="0.3">
      <c r="A45" s="412" t="s">
        <v>1020</v>
      </c>
    </row>
    <row r="46" spans="1:4" x14ac:dyDescent="0.3">
      <c r="A46" s="132">
        <v>45481</v>
      </c>
      <c r="B46" s="133">
        <v>5552</v>
      </c>
      <c r="C46" t="s">
        <v>1021</v>
      </c>
      <c r="D46" s="95">
        <v>1094</v>
      </c>
    </row>
    <row r="55" spans="1:5" s="253" customFormat="1" x14ac:dyDescent="0.3">
      <c r="A55" s="251"/>
      <c r="B55" s="252"/>
      <c r="D55" s="254"/>
      <c r="E55" s="254"/>
    </row>
    <row r="63" spans="1:5" x14ac:dyDescent="0.3">
      <c r="E63" s="308"/>
    </row>
    <row r="92" spans="1:1" x14ac:dyDescent="0.3">
      <c r="A92" s="411" t="s">
        <v>412</v>
      </c>
    </row>
    <row r="98" spans="1:5" x14ac:dyDescent="0.3">
      <c r="A98" s="411" t="s">
        <v>606</v>
      </c>
    </row>
    <row r="99" spans="1:5" x14ac:dyDescent="0.3">
      <c r="E99"/>
    </row>
    <row r="105" spans="1:5" x14ac:dyDescent="0.3">
      <c r="A105" s="411" t="s">
        <v>413</v>
      </c>
    </row>
    <row r="112" spans="1:5" s="150" customFormat="1" x14ac:dyDescent="0.3">
      <c r="A112" s="513"/>
      <c r="B112" s="135"/>
      <c r="D112" s="149"/>
      <c r="E112" s="149"/>
    </row>
    <row r="113" spans="1:5" s="150" customFormat="1" ht="22.2" customHeight="1" x14ac:dyDescent="0.3">
      <c r="A113" s="148"/>
      <c r="B113" s="135"/>
      <c r="D113" s="149"/>
      <c r="E113" s="149"/>
    </row>
    <row r="114" spans="1:5" s="150" customFormat="1" ht="22.2" customHeight="1" x14ac:dyDescent="0.3">
      <c r="A114" s="148"/>
      <c r="B114" s="135"/>
      <c r="D114" s="149"/>
      <c r="E114" s="149"/>
    </row>
    <row r="115" spans="1:5" s="150" customFormat="1" ht="22.2" customHeight="1" x14ac:dyDescent="0.3">
      <c r="A115" s="148"/>
      <c r="B115" s="135"/>
      <c r="D115" s="149"/>
      <c r="E115" s="149"/>
    </row>
    <row r="116" spans="1:5" s="150" customFormat="1" ht="22.2" customHeight="1" x14ac:dyDescent="0.3">
      <c r="A116" s="148"/>
      <c r="B116" s="135"/>
      <c r="D116" s="149"/>
      <c r="E116" s="149"/>
    </row>
    <row r="117" spans="1:5" s="150" customFormat="1" ht="22.2" customHeight="1" x14ac:dyDescent="0.3">
      <c r="A117" s="148"/>
      <c r="B117" s="135"/>
      <c r="D117" s="149"/>
      <c r="E117" s="149"/>
    </row>
    <row r="118" spans="1:5" s="150" customFormat="1" ht="22.2" customHeight="1" x14ac:dyDescent="0.3">
      <c r="A118" s="148"/>
      <c r="B118" s="135"/>
      <c r="D118" s="149"/>
      <c r="E118" s="149"/>
    </row>
    <row r="119" spans="1:5" s="150" customFormat="1" ht="22.2" customHeight="1" x14ac:dyDescent="0.3">
      <c r="A119" s="148"/>
      <c r="B119" s="135"/>
      <c r="D119" s="149"/>
      <c r="E119" s="149"/>
    </row>
    <row r="120" spans="1:5" s="150" customFormat="1" ht="22.2" customHeight="1" x14ac:dyDescent="0.3">
      <c r="A120" s="148"/>
      <c r="B120" s="135"/>
      <c r="D120" s="149"/>
      <c r="E120" s="149"/>
    </row>
    <row r="121" spans="1:5" s="150" customFormat="1" ht="22.2" customHeight="1" x14ac:dyDescent="0.3">
      <c r="A121" s="148"/>
      <c r="B121" s="135"/>
      <c r="D121" s="149"/>
      <c r="E121" s="149"/>
    </row>
    <row r="122" spans="1:5" s="150" customFormat="1" ht="22.2" customHeight="1" x14ac:dyDescent="0.3">
      <c r="A122" s="148"/>
      <c r="B122" s="135"/>
      <c r="D122" s="149"/>
      <c r="E122" s="149"/>
    </row>
    <row r="123" spans="1:5" s="150" customFormat="1" ht="22.2" customHeight="1" x14ac:dyDescent="0.3">
      <c r="A123" s="148"/>
      <c r="B123" s="135"/>
      <c r="D123" s="149"/>
      <c r="E123" s="149"/>
    </row>
    <row r="124" spans="1:5" s="150" customFormat="1" ht="22.2" customHeight="1" x14ac:dyDescent="0.3">
      <c r="A124" s="148"/>
      <c r="B124" s="135"/>
      <c r="D124" s="149"/>
      <c r="E124" s="149"/>
    </row>
    <row r="125" spans="1:5" s="150" customFormat="1" ht="22.2" customHeight="1" x14ac:dyDescent="0.3">
      <c r="A125" s="148"/>
      <c r="B125" s="135"/>
      <c r="D125" s="149"/>
      <c r="E125" s="149"/>
    </row>
    <row r="126" spans="1:5" s="150" customFormat="1" ht="22.2" customHeight="1" x14ac:dyDescent="0.3">
      <c r="A126" s="148"/>
      <c r="B126" s="135"/>
      <c r="D126" s="149"/>
      <c r="E126" s="149"/>
    </row>
    <row r="127" spans="1:5" s="150" customFormat="1" ht="22.2" customHeight="1" x14ac:dyDescent="0.3">
      <c r="A127" s="148"/>
      <c r="B127" s="135"/>
      <c r="D127" s="149"/>
      <c r="E127" s="149"/>
    </row>
    <row r="128" spans="1:5" s="150" customFormat="1" ht="22.2" customHeight="1" x14ac:dyDescent="0.3">
      <c r="A128" s="148"/>
      <c r="B128" s="135"/>
      <c r="D128" s="149"/>
      <c r="E128" s="149"/>
    </row>
    <row r="129" spans="1:5" s="150" customFormat="1" ht="22.2" customHeight="1" x14ac:dyDescent="0.3">
      <c r="A129" s="148"/>
      <c r="B129" s="135"/>
      <c r="D129" s="149"/>
      <c r="E129" s="149"/>
    </row>
    <row r="130" spans="1:5" s="150" customFormat="1" ht="22.2" customHeight="1" x14ac:dyDescent="0.3">
      <c r="A130" s="148"/>
      <c r="B130" s="135"/>
      <c r="D130" s="149"/>
      <c r="E130" s="149"/>
    </row>
    <row r="131" spans="1:5" s="150" customFormat="1" ht="22.2" customHeight="1" x14ac:dyDescent="0.3">
      <c r="A131" s="148"/>
      <c r="B131" s="135"/>
      <c r="D131" s="149"/>
      <c r="E131" s="149"/>
    </row>
    <row r="132" spans="1:5" s="150" customFormat="1" ht="22.2" customHeight="1" x14ac:dyDescent="0.3">
      <c r="A132" s="148"/>
      <c r="B132" s="135"/>
      <c r="D132" s="149"/>
      <c r="E132" s="149"/>
    </row>
    <row r="133" spans="1:5" s="150" customFormat="1" ht="22.2" customHeight="1" x14ac:dyDescent="0.3">
      <c r="A133" s="148"/>
      <c r="B133" s="135"/>
      <c r="D133" s="149"/>
      <c r="E133" s="149"/>
    </row>
    <row r="134" spans="1:5" s="150" customFormat="1" ht="22.2" customHeight="1" x14ac:dyDescent="0.3">
      <c r="A134" s="148"/>
      <c r="B134" s="135"/>
      <c r="D134" s="149"/>
      <c r="E134" s="149"/>
    </row>
  </sheetData>
  <printOptions gridLines="1"/>
  <pageMargins left="0.7" right="0.7" top="0.75" bottom="0.75" header="0.3" footer="0.3"/>
  <pageSetup orientation="landscape" horizontalDpi="0" verticalDpi="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4E46-2C71-45F8-905A-9B21125A36AC}">
  <dimension ref="A1:AA121"/>
  <sheetViews>
    <sheetView topLeftCell="M1" workbookViewId="0">
      <selection activeCell="P17" sqref="P17"/>
    </sheetView>
  </sheetViews>
  <sheetFormatPr defaultRowHeight="14.4" x14ac:dyDescent="0.3"/>
  <cols>
    <col min="1" max="1" width="15.109375" bestFit="1" customWidth="1"/>
    <col min="2" max="2" width="22.88671875" style="94" bestFit="1" customWidth="1"/>
    <col min="3" max="3" width="38.33203125" bestFit="1" customWidth="1"/>
    <col min="4" max="4" width="10.109375" bestFit="1" customWidth="1"/>
    <col min="5" max="5" width="8.33203125" bestFit="1" customWidth="1"/>
    <col min="6" max="6" width="39.6640625" customWidth="1"/>
    <col min="7" max="7" width="20.77734375" style="94" bestFit="1" customWidth="1"/>
    <col min="8" max="8" width="14.5546875" bestFit="1" customWidth="1"/>
    <col min="9" max="9" width="37.5546875" bestFit="1" customWidth="1"/>
    <col min="10" max="10" width="12.5546875" bestFit="1" customWidth="1"/>
    <col min="11" max="11" width="17.21875" bestFit="1" customWidth="1"/>
    <col min="12" max="12" width="39.6640625" customWidth="1"/>
    <col min="13" max="13" width="24.77734375" bestFit="1" customWidth="1"/>
    <col min="14" max="21" width="39.6640625" customWidth="1"/>
  </cols>
  <sheetData>
    <row r="1" spans="1:27" ht="27.6" thickBot="1" x14ac:dyDescent="0.35">
      <c r="A1" s="520" t="s">
        <v>678</v>
      </c>
      <c r="B1" s="523" t="s">
        <v>679</v>
      </c>
      <c r="C1" s="520" t="s">
        <v>680</v>
      </c>
      <c r="D1" s="520" t="s">
        <v>648</v>
      </c>
      <c r="E1" s="520" t="s">
        <v>681</v>
      </c>
      <c r="F1" s="520" t="s">
        <v>682</v>
      </c>
      <c r="G1" s="520" t="s">
        <v>663</v>
      </c>
      <c r="H1" s="520" t="s">
        <v>683</v>
      </c>
      <c r="I1" s="520" t="s">
        <v>684</v>
      </c>
      <c r="J1" s="520" t="s">
        <v>685</v>
      </c>
      <c r="K1" s="520" t="s">
        <v>686</v>
      </c>
      <c r="L1" s="520" t="s">
        <v>687</v>
      </c>
      <c r="M1" s="520" t="s">
        <v>688</v>
      </c>
      <c r="N1" s="520" t="s">
        <v>689</v>
      </c>
      <c r="O1" s="520" t="s">
        <v>690</v>
      </c>
      <c r="P1" s="520" t="s">
        <v>691</v>
      </c>
      <c r="Q1" s="520" t="s">
        <v>692</v>
      </c>
      <c r="R1" s="520" t="s">
        <v>688</v>
      </c>
      <c r="S1" s="520" t="s">
        <v>689</v>
      </c>
      <c r="T1" s="520" t="s">
        <v>690</v>
      </c>
      <c r="U1" s="520" t="s">
        <v>691</v>
      </c>
      <c r="V1" s="520"/>
      <c r="W1" s="520"/>
      <c r="X1" s="520"/>
      <c r="Y1" s="520"/>
      <c r="Z1" s="520"/>
      <c r="AA1" s="520"/>
    </row>
    <row r="2" spans="1:27" ht="15" thickBot="1" x14ac:dyDescent="0.35">
      <c r="A2" s="521">
        <v>45361.940486111111</v>
      </c>
      <c r="B2" s="520" t="s">
        <v>693</v>
      </c>
      <c r="C2" s="615" t="s">
        <v>694</v>
      </c>
      <c r="D2" s="520" t="s">
        <v>695</v>
      </c>
      <c r="E2" s="520" t="s">
        <v>696</v>
      </c>
      <c r="F2" s="520" t="s">
        <v>697</v>
      </c>
      <c r="G2" s="520" t="s">
        <v>698</v>
      </c>
      <c r="H2" s="522">
        <v>42968</v>
      </c>
      <c r="I2" s="520" t="s">
        <v>699</v>
      </c>
      <c r="J2" s="520" t="s">
        <v>700</v>
      </c>
      <c r="K2" s="520" t="s">
        <v>701</v>
      </c>
      <c r="L2" s="520" t="s">
        <v>702</v>
      </c>
      <c r="M2" s="520" t="s">
        <v>703</v>
      </c>
      <c r="N2" s="520" t="s">
        <v>704</v>
      </c>
      <c r="O2" s="520" t="s">
        <v>705</v>
      </c>
      <c r="P2" s="520">
        <v>9955744475</v>
      </c>
      <c r="Q2" s="520" t="s">
        <v>706</v>
      </c>
      <c r="R2" s="520" t="s">
        <v>707</v>
      </c>
      <c r="S2" s="520" t="s">
        <v>704</v>
      </c>
      <c r="T2" s="520" t="s">
        <v>705</v>
      </c>
      <c r="U2" s="520">
        <v>9955744475</v>
      </c>
      <c r="V2" s="520"/>
      <c r="W2" s="520"/>
      <c r="X2" s="520"/>
      <c r="Y2" s="520"/>
      <c r="Z2" s="520"/>
      <c r="AA2" s="520"/>
    </row>
    <row r="3" spans="1:27" ht="15" thickBot="1" x14ac:dyDescent="0.35">
      <c r="A3" s="521">
        <v>45361.953935185185</v>
      </c>
      <c r="B3" s="520" t="s">
        <v>693</v>
      </c>
      <c r="C3" s="615" t="s">
        <v>708</v>
      </c>
      <c r="D3" s="520" t="s">
        <v>695</v>
      </c>
      <c r="E3" s="520" t="s">
        <v>696</v>
      </c>
      <c r="F3" s="520" t="s">
        <v>709</v>
      </c>
      <c r="G3" s="524">
        <v>6</v>
      </c>
      <c r="H3" s="522">
        <v>42968</v>
      </c>
      <c r="I3" s="520" t="s">
        <v>710</v>
      </c>
      <c r="J3" s="520" t="s">
        <v>700</v>
      </c>
      <c r="K3" s="520" t="s">
        <v>711</v>
      </c>
      <c r="L3" s="520" t="s">
        <v>712</v>
      </c>
      <c r="M3" s="520" t="s">
        <v>703</v>
      </c>
      <c r="N3" s="520" t="s">
        <v>713</v>
      </c>
      <c r="O3" s="520" t="s">
        <v>705</v>
      </c>
      <c r="P3" s="520">
        <v>9955744475</v>
      </c>
      <c r="Q3" s="520" t="s">
        <v>714</v>
      </c>
      <c r="R3" s="520" t="s">
        <v>715</v>
      </c>
      <c r="S3" s="520" t="s">
        <v>713</v>
      </c>
      <c r="T3" s="520" t="s">
        <v>705</v>
      </c>
      <c r="U3" s="520">
        <v>9955744475</v>
      </c>
      <c r="V3" s="520"/>
      <c r="W3" s="520"/>
      <c r="X3" s="520"/>
      <c r="Y3" s="520"/>
      <c r="Z3" s="520"/>
      <c r="AA3" s="520"/>
    </row>
    <row r="4" spans="1:27" ht="27.6" thickBot="1" x14ac:dyDescent="0.35">
      <c r="A4" s="521">
        <v>45382.952962962961</v>
      </c>
      <c r="B4" s="520" t="s">
        <v>716</v>
      </c>
      <c r="C4" s="520" t="s">
        <v>717</v>
      </c>
      <c r="D4" s="520" t="s">
        <v>718</v>
      </c>
      <c r="E4" s="520" t="s">
        <v>719</v>
      </c>
      <c r="F4" s="520" t="s">
        <v>720</v>
      </c>
      <c r="G4" s="524">
        <v>5</v>
      </c>
      <c r="H4" s="522">
        <v>43594</v>
      </c>
      <c r="I4" s="520" t="s">
        <v>721</v>
      </c>
      <c r="J4" s="520" t="s">
        <v>700</v>
      </c>
      <c r="K4" s="520" t="s">
        <v>722</v>
      </c>
      <c r="L4" s="520" t="s">
        <v>723</v>
      </c>
      <c r="M4" s="520" t="s">
        <v>724</v>
      </c>
      <c r="N4" s="520" t="s">
        <v>724</v>
      </c>
      <c r="O4" s="520" t="s">
        <v>724</v>
      </c>
      <c r="P4" s="520" t="s">
        <v>724</v>
      </c>
      <c r="Q4" s="520" t="s">
        <v>725</v>
      </c>
      <c r="R4" s="520" t="s">
        <v>726</v>
      </c>
      <c r="S4" s="520" t="s">
        <v>727</v>
      </c>
      <c r="T4" s="520" t="s">
        <v>728</v>
      </c>
      <c r="U4" s="520">
        <v>9514930556</v>
      </c>
      <c r="V4" s="520"/>
      <c r="W4" s="520"/>
      <c r="X4" s="520"/>
      <c r="Y4" s="520"/>
      <c r="Z4" s="520"/>
      <c r="AA4" s="520"/>
    </row>
    <row r="5" spans="1:27" ht="27.6" thickBot="1" x14ac:dyDescent="0.35">
      <c r="A5" s="521">
        <v>45394.92328703704</v>
      </c>
      <c r="B5" s="520" t="s">
        <v>729</v>
      </c>
      <c r="C5" s="520" t="s">
        <v>641</v>
      </c>
      <c r="D5" s="520" t="s">
        <v>651</v>
      </c>
      <c r="E5" s="520" t="s">
        <v>696</v>
      </c>
      <c r="F5" s="520" t="s">
        <v>730</v>
      </c>
      <c r="G5" s="520" t="s">
        <v>731</v>
      </c>
      <c r="H5" s="522">
        <v>44076</v>
      </c>
      <c r="I5" s="520" t="s">
        <v>732</v>
      </c>
      <c r="J5" s="520" t="s">
        <v>700</v>
      </c>
      <c r="K5" s="520" t="s">
        <v>733</v>
      </c>
      <c r="L5" s="520" t="s">
        <v>734</v>
      </c>
      <c r="M5" s="520" t="s">
        <v>735</v>
      </c>
      <c r="N5" s="520" t="s">
        <v>736</v>
      </c>
      <c r="O5" s="520" t="s">
        <v>737</v>
      </c>
      <c r="P5" s="520">
        <v>9204774017</v>
      </c>
      <c r="Q5" s="520" t="s">
        <v>738</v>
      </c>
      <c r="R5" s="520" t="s">
        <v>739</v>
      </c>
      <c r="S5" s="520" t="s">
        <v>740</v>
      </c>
      <c r="T5" s="520" t="s">
        <v>741</v>
      </c>
      <c r="U5" s="520">
        <v>9293793747</v>
      </c>
      <c r="V5" s="520"/>
      <c r="W5" s="520"/>
      <c r="X5" s="520"/>
      <c r="Y5" s="520"/>
      <c r="Z5" s="520"/>
      <c r="AA5" s="520"/>
    </row>
    <row r="6" spans="1:27" ht="27.6" thickBot="1" x14ac:dyDescent="0.35">
      <c r="A6" s="521">
        <v>45418.465069444443</v>
      </c>
      <c r="B6" s="520" t="s">
        <v>729</v>
      </c>
      <c r="C6" s="615" t="s">
        <v>642</v>
      </c>
      <c r="D6" s="520" t="s">
        <v>742</v>
      </c>
      <c r="E6" s="520" t="s">
        <v>719</v>
      </c>
      <c r="F6" s="520" t="s">
        <v>743</v>
      </c>
      <c r="G6" s="520" t="s">
        <v>744</v>
      </c>
      <c r="H6" s="522">
        <v>44238</v>
      </c>
      <c r="I6" s="520" t="s">
        <v>745</v>
      </c>
      <c r="J6" s="520" t="s">
        <v>700</v>
      </c>
      <c r="K6" s="520" t="s">
        <v>733</v>
      </c>
      <c r="L6" s="520" t="s">
        <v>746</v>
      </c>
      <c r="M6" s="520" t="s">
        <v>747</v>
      </c>
      <c r="N6" s="520" t="s">
        <v>748</v>
      </c>
      <c r="O6" s="520" t="s">
        <v>749</v>
      </c>
      <c r="P6" s="520">
        <v>9163936038</v>
      </c>
      <c r="Q6" s="520" t="s">
        <v>750</v>
      </c>
      <c r="R6" s="520" t="s">
        <v>747</v>
      </c>
      <c r="S6" s="520" t="s">
        <v>751</v>
      </c>
      <c r="T6" s="520" t="s">
        <v>752</v>
      </c>
      <c r="U6" s="520">
        <v>9275693512</v>
      </c>
      <c r="V6" s="520"/>
      <c r="W6" s="520"/>
      <c r="X6" s="520"/>
      <c r="Y6" s="520"/>
      <c r="Z6" s="520"/>
      <c r="AA6" s="520"/>
    </row>
    <row r="7" spans="1:27" ht="27.6" thickBot="1" x14ac:dyDescent="0.35">
      <c r="A7" s="521">
        <v>45426.349652777775</v>
      </c>
      <c r="B7" s="520" t="s">
        <v>729</v>
      </c>
      <c r="C7" s="520" t="s">
        <v>650</v>
      </c>
      <c r="D7" s="520" t="s">
        <v>652</v>
      </c>
      <c r="E7" s="520" t="s">
        <v>719</v>
      </c>
      <c r="F7" s="520" t="s">
        <v>753</v>
      </c>
      <c r="G7" s="520" t="s">
        <v>754</v>
      </c>
      <c r="H7" s="522">
        <v>44360</v>
      </c>
      <c r="I7" s="520" t="s">
        <v>755</v>
      </c>
      <c r="J7" s="520" t="s">
        <v>756</v>
      </c>
      <c r="K7" s="520" t="s">
        <v>757</v>
      </c>
      <c r="L7" s="520" t="s">
        <v>758</v>
      </c>
      <c r="M7" s="520" t="s">
        <v>759</v>
      </c>
      <c r="N7" s="520" t="s">
        <v>760</v>
      </c>
      <c r="O7" s="520" t="s">
        <v>761</v>
      </c>
      <c r="P7" s="520">
        <v>9366205260</v>
      </c>
      <c r="Q7" s="520" t="s">
        <v>762</v>
      </c>
      <c r="R7" s="520" t="s">
        <v>763</v>
      </c>
      <c r="S7" s="520" t="s">
        <v>764</v>
      </c>
      <c r="T7" s="520" t="s">
        <v>765</v>
      </c>
      <c r="U7" s="520">
        <v>9051670995</v>
      </c>
      <c r="V7" s="520"/>
      <c r="W7" s="520"/>
      <c r="X7" s="520"/>
      <c r="Y7" s="520"/>
      <c r="Z7" s="520"/>
      <c r="AA7" s="520"/>
    </row>
    <row r="8" spans="1:27" ht="15" thickBot="1" x14ac:dyDescent="0.35">
      <c r="A8" s="521">
        <v>45429.645428240743</v>
      </c>
      <c r="B8" s="520" t="s">
        <v>716</v>
      </c>
      <c r="C8" s="615" t="s">
        <v>766</v>
      </c>
      <c r="D8" s="520" t="s">
        <v>767</v>
      </c>
      <c r="E8" s="520" t="s">
        <v>696</v>
      </c>
      <c r="F8" s="520" t="s">
        <v>768</v>
      </c>
      <c r="G8" s="524">
        <v>5</v>
      </c>
      <c r="H8" s="522">
        <v>43525</v>
      </c>
      <c r="I8" s="520" t="s">
        <v>769</v>
      </c>
      <c r="J8" s="520" t="s">
        <v>700</v>
      </c>
      <c r="K8" s="520" t="s">
        <v>722</v>
      </c>
      <c r="L8" s="520" t="s">
        <v>770</v>
      </c>
      <c r="M8" s="520" t="s">
        <v>771</v>
      </c>
      <c r="N8" s="520" t="s">
        <v>772</v>
      </c>
      <c r="O8" s="520" t="s">
        <v>773</v>
      </c>
      <c r="P8" s="520">
        <v>9155141464</v>
      </c>
      <c r="Q8" s="520" t="s">
        <v>774</v>
      </c>
      <c r="R8" s="520" t="s">
        <v>775</v>
      </c>
      <c r="S8" s="520" t="s">
        <v>776</v>
      </c>
      <c r="T8" s="520" t="s">
        <v>777</v>
      </c>
      <c r="U8" s="520">
        <v>9171581637</v>
      </c>
      <c r="V8" s="520"/>
      <c r="W8" s="520"/>
      <c r="X8" s="520"/>
      <c r="Y8" s="520"/>
      <c r="Z8" s="520"/>
      <c r="AA8" s="520"/>
    </row>
    <row r="9" spans="1:27" ht="15" thickBot="1" x14ac:dyDescent="0.35">
      <c r="A9" s="521">
        <v>45430.387650462966</v>
      </c>
      <c r="B9" s="520" t="s">
        <v>778</v>
      </c>
      <c r="C9" s="520" t="s">
        <v>643</v>
      </c>
      <c r="D9" s="520" t="s">
        <v>779</v>
      </c>
      <c r="E9" s="520" t="s">
        <v>696</v>
      </c>
      <c r="F9" s="520" t="s">
        <v>780</v>
      </c>
      <c r="G9" s="524">
        <v>4</v>
      </c>
      <c r="H9" s="522">
        <v>45020</v>
      </c>
      <c r="I9" s="520" t="s">
        <v>781</v>
      </c>
      <c r="J9" s="520" t="s">
        <v>782</v>
      </c>
      <c r="K9" s="520" t="s">
        <v>733</v>
      </c>
      <c r="L9" s="520" t="s">
        <v>783</v>
      </c>
      <c r="M9" s="520" t="s">
        <v>784</v>
      </c>
      <c r="N9" s="520" t="s">
        <v>724</v>
      </c>
      <c r="O9" s="520" t="s">
        <v>724</v>
      </c>
      <c r="P9" s="520">
        <v>9178978102</v>
      </c>
      <c r="Q9" s="520" t="s">
        <v>785</v>
      </c>
      <c r="R9" s="520" t="s">
        <v>786</v>
      </c>
      <c r="S9" s="520" t="s">
        <v>787</v>
      </c>
      <c r="T9" s="520" t="s">
        <v>788</v>
      </c>
      <c r="U9" s="520">
        <v>9178978102</v>
      </c>
      <c r="V9" s="520"/>
      <c r="W9" s="520"/>
      <c r="X9" s="520"/>
      <c r="Y9" s="520"/>
      <c r="Z9" s="520"/>
      <c r="AA9" s="520"/>
    </row>
    <row r="10" spans="1:27" ht="27.6" thickBot="1" x14ac:dyDescent="0.35">
      <c r="A10" s="521">
        <v>45435.583425925928</v>
      </c>
      <c r="B10" s="520" t="s">
        <v>693</v>
      </c>
      <c r="C10" s="615" t="s">
        <v>789</v>
      </c>
      <c r="D10" s="520" t="s">
        <v>790</v>
      </c>
      <c r="E10" s="520" t="s">
        <v>696</v>
      </c>
      <c r="F10" s="520" t="s">
        <v>791</v>
      </c>
      <c r="G10" s="520" t="s">
        <v>792</v>
      </c>
      <c r="H10" s="522">
        <v>43023</v>
      </c>
      <c r="I10" s="520" t="s">
        <v>793</v>
      </c>
      <c r="J10" s="520" t="s">
        <v>700</v>
      </c>
      <c r="K10" s="520" t="s">
        <v>733</v>
      </c>
      <c r="L10" s="520" t="s">
        <v>794</v>
      </c>
      <c r="M10" s="520" t="s">
        <v>795</v>
      </c>
      <c r="N10" s="520" t="s">
        <v>796</v>
      </c>
      <c r="O10" s="520" t="s">
        <v>797</v>
      </c>
      <c r="P10" s="520">
        <v>9158889100</v>
      </c>
      <c r="Q10" s="520" t="s">
        <v>798</v>
      </c>
      <c r="R10" s="520" t="s">
        <v>799</v>
      </c>
      <c r="S10" s="520" t="s">
        <v>800</v>
      </c>
      <c r="T10" s="520" t="s">
        <v>801</v>
      </c>
      <c r="U10" s="520">
        <v>9665700445</v>
      </c>
      <c r="V10" s="520"/>
      <c r="W10" s="520"/>
      <c r="X10" s="520"/>
      <c r="Y10" s="520"/>
      <c r="Z10" s="520"/>
      <c r="AA10" s="520"/>
    </row>
    <row r="11" spans="1:27" ht="15" thickBot="1" x14ac:dyDescent="0.35">
      <c r="A11" s="521">
        <v>45435.858761574076</v>
      </c>
      <c r="B11" s="520" t="s">
        <v>729</v>
      </c>
      <c r="C11" s="520" t="s">
        <v>802</v>
      </c>
      <c r="D11" s="520" t="s">
        <v>803</v>
      </c>
      <c r="E11" s="520" t="s">
        <v>719</v>
      </c>
      <c r="F11" s="520" t="s">
        <v>804</v>
      </c>
      <c r="G11" s="524">
        <v>2</v>
      </c>
      <c r="H11" s="522">
        <v>44367</v>
      </c>
      <c r="I11" s="520" t="s">
        <v>805</v>
      </c>
      <c r="J11" s="520" t="s">
        <v>700</v>
      </c>
      <c r="K11" s="520" t="s">
        <v>733</v>
      </c>
      <c r="L11" s="520" t="s">
        <v>806</v>
      </c>
      <c r="M11" s="520" t="s">
        <v>807</v>
      </c>
      <c r="N11" s="520" t="s">
        <v>808</v>
      </c>
      <c r="O11" s="520" t="s">
        <v>809</v>
      </c>
      <c r="P11" s="520">
        <f>63955-745-2265</f>
        <v>60945</v>
      </c>
      <c r="Q11" s="520" t="s">
        <v>810</v>
      </c>
      <c r="R11" s="520" t="s">
        <v>715</v>
      </c>
      <c r="S11" s="520" t="s">
        <v>811</v>
      </c>
      <c r="T11" s="520" t="s">
        <v>812</v>
      </c>
      <c r="U11" s="520">
        <f>63953-578-454</f>
        <v>62921</v>
      </c>
      <c r="V11" s="520"/>
      <c r="W11" s="520"/>
      <c r="X11" s="520"/>
      <c r="Y11" s="520"/>
      <c r="Z11" s="520"/>
      <c r="AA11" s="520"/>
    </row>
    <row r="12" spans="1:27" ht="15" thickBot="1" x14ac:dyDescent="0.35">
      <c r="A12" s="521">
        <v>45437.432754629626</v>
      </c>
      <c r="B12" s="520" t="s">
        <v>778</v>
      </c>
      <c r="C12" s="615" t="s">
        <v>813</v>
      </c>
      <c r="D12" s="520" t="s">
        <v>814</v>
      </c>
      <c r="E12" s="520" t="s">
        <v>719</v>
      </c>
      <c r="F12" s="520" t="s">
        <v>815</v>
      </c>
      <c r="G12" s="524">
        <v>5</v>
      </c>
      <c r="H12" s="522">
        <v>43587</v>
      </c>
      <c r="I12" s="520" t="s">
        <v>816</v>
      </c>
      <c r="J12" s="520" t="s">
        <v>700</v>
      </c>
      <c r="K12" s="520" t="s">
        <v>733</v>
      </c>
      <c r="L12" s="520" t="s">
        <v>817</v>
      </c>
      <c r="M12" s="520" t="s">
        <v>818</v>
      </c>
      <c r="N12" s="520" t="s">
        <v>819</v>
      </c>
      <c r="O12" s="520" t="s">
        <v>820</v>
      </c>
      <c r="P12" s="520">
        <v>9216623384</v>
      </c>
      <c r="Q12" s="520" t="s">
        <v>821</v>
      </c>
      <c r="R12" s="520" t="s">
        <v>818</v>
      </c>
      <c r="S12" s="520" t="s">
        <v>822</v>
      </c>
      <c r="T12" s="520" t="s">
        <v>823</v>
      </c>
      <c r="U12" s="520">
        <v>9194968643</v>
      </c>
      <c r="V12" s="520"/>
      <c r="W12" s="520"/>
      <c r="X12" s="520"/>
      <c r="Y12" s="520"/>
      <c r="Z12" s="520"/>
      <c r="AA12" s="520"/>
    </row>
    <row r="13" spans="1:27" ht="27.6" thickBot="1" x14ac:dyDescent="0.35">
      <c r="A13" s="521">
        <v>45439.621805555558</v>
      </c>
      <c r="B13" s="520" t="s">
        <v>729</v>
      </c>
      <c r="C13" s="615" t="s">
        <v>824</v>
      </c>
      <c r="D13" s="520" t="s">
        <v>825</v>
      </c>
      <c r="E13" s="520" t="s">
        <v>719</v>
      </c>
      <c r="F13" s="520" t="s">
        <v>826</v>
      </c>
      <c r="G13" s="524">
        <v>3</v>
      </c>
      <c r="H13" s="522">
        <v>44116</v>
      </c>
      <c r="I13" s="520" t="s">
        <v>827</v>
      </c>
      <c r="J13" s="520" t="s">
        <v>700</v>
      </c>
      <c r="K13" s="520" t="s">
        <v>722</v>
      </c>
      <c r="L13" s="520" t="s">
        <v>828</v>
      </c>
      <c r="M13" s="520" t="s">
        <v>829</v>
      </c>
      <c r="N13" s="520" t="s">
        <v>830</v>
      </c>
      <c r="O13" s="520" t="s">
        <v>831</v>
      </c>
      <c r="P13" s="520">
        <v>9281987566</v>
      </c>
      <c r="Q13" s="520" t="s">
        <v>832</v>
      </c>
      <c r="R13" s="520" t="s">
        <v>833</v>
      </c>
      <c r="S13" s="520" t="s">
        <v>834</v>
      </c>
      <c r="T13" s="520" t="s">
        <v>835</v>
      </c>
      <c r="U13" s="520">
        <v>9954680394</v>
      </c>
      <c r="V13" s="520"/>
      <c r="W13" s="520"/>
      <c r="X13" s="520"/>
      <c r="Y13" s="520"/>
      <c r="Z13" s="520"/>
      <c r="AA13" s="520"/>
    </row>
    <row r="14" spans="1:27" ht="15" thickBot="1" x14ac:dyDescent="0.35">
      <c r="A14" s="521">
        <v>45446.568773148145</v>
      </c>
      <c r="B14" s="520" t="s">
        <v>778</v>
      </c>
      <c r="C14" s="520" t="s">
        <v>836</v>
      </c>
      <c r="D14" s="520" t="s">
        <v>837</v>
      </c>
      <c r="E14" s="520" t="s">
        <v>696</v>
      </c>
      <c r="F14" s="520" t="s">
        <v>838</v>
      </c>
      <c r="G14" s="524">
        <v>4</v>
      </c>
      <c r="H14" s="522">
        <v>43857</v>
      </c>
      <c r="I14" s="520" t="s">
        <v>839</v>
      </c>
      <c r="J14" s="520" t="s">
        <v>700</v>
      </c>
      <c r="K14" s="520" t="s">
        <v>722</v>
      </c>
      <c r="L14" s="520" t="s">
        <v>840</v>
      </c>
      <c r="M14" s="520" t="s">
        <v>841</v>
      </c>
      <c r="N14" s="520" t="s">
        <v>842</v>
      </c>
      <c r="O14" s="520" t="s">
        <v>843</v>
      </c>
      <c r="P14" s="520">
        <v>9561640815</v>
      </c>
      <c r="Q14" s="520" t="s">
        <v>844</v>
      </c>
      <c r="R14" s="520" t="s">
        <v>707</v>
      </c>
      <c r="S14" s="520" t="s">
        <v>845</v>
      </c>
      <c r="T14" s="520" t="s">
        <v>843</v>
      </c>
      <c r="U14" s="520">
        <v>9502692997</v>
      </c>
      <c r="V14" s="520"/>
      <c r="W14" s="520"/>
      <c r="X14" s="520"/>
      <c r="Y14" s="520"/>
      <c r="Z14" s="520"/>
      <c r="AA14" s="520"/>
    </row>
    <row r="15" spans="1:27" ht="27.6" thickBot="1" x14ac:dyDescent="0.35">
      <c r="A15" s="521">
        <v>45448.890925925924</v>
      </c>
      <c r="B15" s="520" t="s">
        <v>729</v>
      </c>
      <c r="C15" s="520" t="s">
        <v>846</v>
      </c>
      <c r="D15" s="520" t="s">
        <v>847</v>
      </c>
      <c r="E15" s="520" t="s">
        <v>719</v>
      </c>
      <c r="F15" s="520" t="s">
        <v>848</v>
      </c>
      <c r="G15" s="520" t="s">
        <v>849</v>
      </c>
      <c r="H15" s="522">
        <v>44320</v>
      </c>
      <c r="I15" s="520" t="s">
        <v>850</v>
      </c>
      <c r="J15" s="520" t="s">
        <v>700</v>
      </c>
      <c r="K15" s="520" t="s">
        <v>733</v>
      </c>
      <c r="L15" s="520" t="s">
        <v>851</v>
      </c>
      <c r="M15" s="520" t="s">
        <v>852</v>
      </c>
      <c r="N15" s="520" t="s">
        <v>853</v>
      </c>
      <c r="O15" s="520" t="s">
        <v>854</v>
      </c>
      <c r="P15" s="520">
        <v>9257623340</v>
      </c>
      <c r="Q15" s="520" t="s">
        <v>855</v>
      </c>
      <c r="R15" s="520" t="s">
        <v>723</v>
      </c>
      <c r="S15" s="520" t="s">
        <v>856</v>
      </c>
      <c r="T15" s="520" t="s">
        <v>857</v>
      </c>
      <c r="U15" s="520">
        <v>9175976341</v>
      </c>
      <c r="V15" s="520"/>
      <c r="W15" s="520"/>
      <c r="X15" s="520"/>
      <c r="Y15" s="520"/>
      <c r="Z15" s="520"/>
      <c r="AA15" s="520"/>
    </row>
    <row r="16" spans="1:27" ht="15" thickBot="1" x14ac:dyDescent="0.35">
      <c r="A16" s="521">
        <v>45450.884722222225</v>
      </c>
      <c r="B16" s="520" t="s">
        <v>716</v>
      </c>
      <c r="C16" s="520" t="s">
        <v>858</v>
      </c>
      <c r="D16" s="520" t="s">
        <v>859</v>
      </c>
      <c r="E16" s="520" t="s">
        <v>696</v>
      </c>
      <c r="F16" s="520" t="s">
        <v>860</v>
      </c>
      <c r="G16" s="524">
        <v>4</v>
      </c>
      <c r="H16" s="522">
        <v>43682</v>
      </c>
      <c r="I16" s="520" t="s">
        <v>861</v>
      </c>
      <c r="J16" s="520" t="s">
        <v>700</v>
      </c>
      <c r="K16" s="520" t="s">
        <v>862</v>
      </c>
      <c r="L16" s="520" t="s">
        <v>863</v>
      </c>
      <c r="M16" s="520" t="s">
        <v>864</v>
      </c>
      <c r="N16" s="520" t="s">
        <v>865</v>
      </c>
      <c r="O16" s="520" t="s">
        <v>866</v>
      </c>
      <c r="P16" s="520">
        <v>9356247849</v>
      </c>
      <c r="Q16" s="520" t="s">
        <v>867</v>
      </c>
      <c r="R16" s="520" t="s">
        <v>807</v>
      </c>
      <c r="S16" s="520" t="s">
        <v>865</v>
      </c>
      <c r="T16" s="520" t="s">
        <v>868</v>
      </c>
      <c r="U16" s="520">
        <v>9207287092</v>
      </c>
      <c r="V16" s="520"/>
      <c r="W16" s="520"/>
      <c r="X16" s="520"/>
      <c r="Y16" s="520"/>
      <c r="Z16" s="520"/>
      <c r="AA16" s="520"/>
    </row>
    <row r="17" spans="1:27" ht="15" thickBot="1" x14ac:dyDescent="0.35">
      <c r="A17" s="521">
        <v>45453.404618055552</v>
      </c>
      <c r="B17" s="520" t="s">
        <v>778</v>
      </c>
      <c r="C17" s="615" t="s">
        <v>874</v>
      </c>
      <c r="D17" s="520" t="s">
        <v>875</v>
      </c>
      <c r="E17" s="520" t="s">
        <v>719</v>
      </c>
      <c r="F17" s="520" t="s">
        <v>876</v>
      </c>
      <c r="G17" s="524">
        <v>4</v>
      </c>
      <c r="H17" s="522">
        <v>43971</v>
      </c>
      <c r="I17" s="520" t="s">
        <v>877</v>
      </c>
      <c r="J17" s="520" t="s">
        <v>700</v>
      </c>
      <c r="K17" s="520" t="s">
        <v>722</v>
      </c>
      <c r="L17" s="520" t="s">
        <v>878</v>
      </c>
      <c r="M17" s="520" t="s">
        <v>879</v>
      </c>
      <c r="N17" s="520" t="s">
        <v>880</v>
      </c>
      <c r="O17" s="520" t="s">
        <v>881</v>
      </c>
      <c r="P17" s="520">
        <v>9239801825</v>
      </c>
      <c r="Q17" s="520" t="s">
        <v>882</v>
      </c>
      <c r="R17" s="520" t="s">
        <v>883</v>
      </c>
      <c r="S17" s="520" t="s">
        <v>884</v>
      </c>
      <c r="T17" s="520" t="s">
        <v>885</v>
      </c>
      <c r="U17" s="520">
        <v>9664021538</v>
      </c>
      <c r="V17" s="520"/>
      <c r="W17" s="520"/>
      <c r="X17" s="520"/>
      <c r="Y17" s="520"/>
      <c r="Z17" s="520"/>
      <c r="AA17" s="520"/>
    </row>
    <row r="18" spans="1:27" ht="15" thickBot="1" x14ac:dyDescent="0.35">
      <c r="A18" s="521">
        <v>45456.410173611112</v>
      </c>
      <c r="B18" s="520" t="s">
        <v>693</v>
      </c>
      <c r="C18" s="520" t="s">
        <v>886</v>
      </c>
      <c r="D18" s="520" t="s">
        <v>887</v>
      </c>
      <c r="E18" s="520" t="s">
        <v>696</v>
      </c>
      <c r="F18" s="520" t="s">
        <v>888</v>
      </c>
      <c r="G18" s="524">
        <v>6</v>
      </c>
      <c r="H18" s="522">
        <v>43168</v>
      </c>
      <c r="I18" s="520" t="s">
        <v>889</v>
      </c>
      <c r="J18" s="520" t="s">
        <v>700</v>
      </c>
      <c r="K18" s="520" t="s">
        <v>733</v>
      </c>
      <c r="L18" s="520" t="s">
        <v>890</v>
      </c>
      <c r="M18" s="520" t="s">
        <v>891</v>
      </c>
      <c r="N18" s="520" t="s">
        <v>892</v>
      </c>
      <c r="O18" s="520" t="s">
        <v>893</v>
      </c>
      <c r="P18" s="520">
        <v>9707392540</v>
      </c>
      <c r="Q18" s="520" t="s">
        <v>894</v>
      </c>
      <c r="R18" s="520" t="s">
        <v>715</v>
      </c>
      <c r="S18" s="520" t="s">
        <v>895</v>
      </c>
      <c r="T18" s="520" t="s">
        <v>896</v>
      </c>
      <c r="U18" s="520">
        <v>9319292918</v>
      </c>
      <c r="V18" s="520"/>
      <c r="W18" s="520"/>
      <c r="X18" s="520"/>
      <c r="Y18" s="520"/>
      <c r="Z18" s="520"/>
      <c r="AA18" s="520"/>
    </row>
    <row r="19" spans="1:27" ht="27.6" thickBot="1" x14ac:dyDescent="0.35">
      <c r="A19" s="521">
        <v>45462.821967592594</v>
      </c>
      <c r="B19" s="520" t="s">
        <v>716</v>
      </c>
      <c r="C19" s="615" t="s">
        <v>897</v>
      </c>
      <c r="D19" s="520" t="s">
        <v>898</v>
      </c>
      <c r="E19" s="520" t="s">
        <v>696</v>
      </c>
      <c r="F19" s="520" t="s">
        <v>899</v>
      </c>
      <c r="G19" s="524">
        <v>5</v>
      </c>
      <c r="H19" s="522">
        <v>43533</v>
      </c>
      <c r="I19" s="520" t="s">
        <v>900</v>
      </c>
      <c r="J19" s="520" t="s">
        <v>700</v>
      </c>
      <c r="K19" s="520" t="s">
        <v>901</v>
      </c>
      <c r="L19" s="520" t="s">
        <v>902</v>
      </c>
      <c r="M19" s="520" t="s">
        <v>903</v>
      </c>
      <c r="N19" s="520" t="s">
        <v>904</v>
      </c>
      <c r="O19" s="520" t="s">
        <v>905</v>
      </c>
      <c r="P19" s="520">
        <v>9484039507</v>
      </c>
      <c r="Q19" s="520" t="s">
        <v>906</v>
      </c>
      <c r="R19" s="520" t="s">
        <v>907</v>
      </c>
      <c r="S19" s="520" t="s">
        <v>908</v>
      </c>
      <c r="T19" s="520" t="s">
        <v>905</v>
      </c>
      <c r="U19" s="520">
        <v>9383319866</v>
      </c>
      <c r="V19" s="520"/>
      <c r="W19" s="520"/>
      <c r="X19" s="520"/>
      <c r="Y19" s="520"/>
      <c r="Z19" s="520"/>
      <c r="AA19" s="520"/>
    </row>
    <row r="20" spans="1:27" ht="15" thickBot="1" x14ac:dyDescent="0.35">
      <c r="A20" s="521">
        <v>45463.396840277775</v>
      </c>
      <c r="B20" s="520" t="s">
        <v>716</v>
      </c>
      <c r="C20" s="615" t="s">
        <v>909</v>
      </c>
      <c r="D20" s="520" t="s">
        <v>767</v>
      </c>
      <c r="E20" s="520" t="s">
        <v>696</v>
      </c>
      <c r="F20" s="520" t="s">
        <v>768</v>
      </c>
      <c r="G20" s="524">
        <v>5</v>
      </c>
      <c r="H20" s="522">
        <v>43525</v>
      </c>
      <c r="I20" s="520" t="s">
        <v>769</v>
      </c>
      <c r="J20" s="520" t="s">
        <v>700</v>
      </c>
      <c r="K20" s="520" t="s">
        <v>722</v>
      </c>
      <c r="L20" s="520" t="s">
        <v>910</v>
      </c>
      <c r="M20" s="520" t="s">
        <v>771</v>
      </c>
      <c r="N20" s="520" t="s">
        <v>911</v>
      </c>
      <c r="O20" s="520" t="s">
        <v>912</v>
      </c>
      <c r="P20" s="520">
        <v>9155141464</v>
      </c>
      <c r="Q20" s="520" t="s">
        <v>913</v>
      </c>
      <c r="R20" s="520" t="s">
        <v>914</v>
      </c>
      <c r="S20" s="520" t="s">
        <v>776</v>
      </c>
      <c r="T20" s="520" t="s">
        <v>777</v>
      </c>
      <c r="U20" s="520">
        <v>9171581637</v>
      </c>
      <c r="V20" s="520"/>
      <c r="W20" s="520"/>
      <c r="X20" s="520"/>
      <c r="Y20" s="520"/>
      <c r="Z20" s="520"/>
      <c r="AA20" s="520"/>
    </row>
    <row r="21" spans="1:27" ht="27.6" thickBot="1" x14ac:dyDescent="0.35">
      <c r="A21" s="521">
        <v>45465.514606481483</v>
      </c>
      <c r="B21" s="520" t="s">
        <v>716</v>
      </c>
      <c r="C21" s="520" t="s">
        <v>872</v>
      </c>
      <c r="D21" s="520" t="s">
        <v>873</v>
      </c>
      <c r="E21" s="520" t="s">
        <v>719</v>
      </c>
      <c r="F21" s="520" t="s">
        <v>915</v>
      </c>
      <c r="G21" s="524">
        <v>5</v>
      </c>
      <c r="H21" s="522">
        <v>43480</v>
      </c>
      <c r="I21" s="520" t="s">
        <v>916</v>
      </c>
      <c r="J21" s="520" t="s">
        <v>700</v>
      </c>
      <c r="K21" s="520" t="s">
        <v>722</v>
      </c>
      <c r="L21" s="520" t="s">
        <v>724</v>
      </c>
      <c r="M21" s="520" t="s">
        <v>724</v>
      </c>
      <c r="N21" s="520" t="s">
        <v>917</v>
      </c>
      <c r="O21" s="520" t="s">
        <v>724</v>
      </c>
      <c r="P21" s="520" t="s">
        <v>724</v>
      </c>
      <c r="Q21" s="520" t="s">
        <v>918</v>
      </c>
      <c r="R21" s="520" t="s">
        <v>703</v>
      </c>
      <c r="S21" s="520" t="s">
        <v>919</v>
      </c>
      <c r="T21" s="520" t="s">
        <v>920</v>
      </c>
      <c r="U21" s="520">
        <v>9637589554</v>
      </c>
      <c r="V21" s="520"/>
      <c r="W21" s="520"/>
      <c r="X21" s="520"/>
      <c r="Y21" s="520"/>
      <c r="Z21" s="520"/>
      <c r="AA21" s="520"/>
    </row>
    <row r="22" spans="1:27" ht="15" thickBot="1" x14ac:dyDescent="0.35">
      <c r="A22" s="520"/>
      <c r="B22" s="520"/>
      <c r="C22" s="520"/>
      <c r="D22" s="520"/>
      <c r="E22" s="520"/>
      <c r="F22" s="520"/>
      <c r="G22" s="520"/>
      <c r="H22" s="520"/>
      <c r="I22" s="520"/>
      <c r="J22" s="520"/>
      <c r="K22" s="520"/>
      <c r="L22" s="520"/>
      <c r="M22" s="520"/>
      <c r="N22" s="520"/>
      <c r="O22" s="520"/>
      <c r="P22" s="520"/>
      <c r="Q22" s="520"/>
      <c r="R22" s="520"/>
      <c r="S22" s="520"/>
      <c r="T22" s="520"/>
      <c r="U22" s="520"/>
      <c r="V22" s="520"/>
      <c r="W22" s="520"/>
      <c r="X22" s="520"/>
      <c r="Y22" s="520"/>
      <c r="Z22" s="520"/>
      <c r="AA22" s="520"/>
    </row>
    <row r="23" spans="1:27" ht="15" thickBot="1" x14ac:dyDescent="0.35">
      <c r="A23" s="520"/>
      <c r="B23" s="520"/>
      <c r="C23" s="520"/>
      <c r="D23" s="520"/>
      <c r="E23" s="520"/>
      <c r="F23" s="520"/>
      <c r="G23" s="520"/>
      <c r="H23" s="520"/>
      <c r="I23" s="520"/>
      <c r="J23" s="520"/>
      <c r="K23" s="520"/>
      <c r="L23" s="520"/>
      <c r="M23" s="520"/>
      <c r="N23" s="520"/>
      <c r="O23" s="520"/>
      <c r="P23" s="520"/>
      <c r="Q23" s="520"/>
      <c r="R23" s="520"/>
      <c r="S23" s="520"/>
      <c r="T23" s="520"/>
      <c r="U23" s="520"/>
      <c r="V23" s="520"/>
      <c r="W23" s="520"/>
      <c r="X23" s="520"/>
      <c r="Y23" s="520"/>
      <c r="Z23" s="520"/>
      <c r="AA23" s="520"/>
    </row>
    <row r="24" spans="1:27" ht="15" thickBot="1" x14ac:dyDescent="0.35">
      <c r="A24" s="520"/>
      <c r="B24" s="520"/>
      <c r="C24" s="520"/>
      <c r="D24" s="520"/>
      <c r="E24" s="520"/>
      <c r="F24" s="520"/>
      <c r="G24" s="520"/>
      <c r="H24" s="520"/>
      <c r="I24" s="520"/>
      <c r="J24" s="520"/>
      <c r="K24" s="520"/>
      <c r="L24" s="520"/>
      <c r="M24" s="520"/>
      <c r="N24" s="520"/>
      <c r="O24" s="520"/>
      <c r="P24" s="520"/>
      <c r="Q24" s="520"/>
      <c r="R24" s="520"/>
      <c r="S24" s="520"/>
      <c r="T24" s="520"/>
      <c r="U24" s="520"/>
      <c r="V24" s="520"/>
      <c r="W24" s="520"/>
      <c r="X24" s="520"/>
      <c r="Y24" s="520"/>
      <c r="Z24" s="520"/>
      <c r="AA24" s="520"/>
    </row>
    <row r="25" spans="1:27" ht="15" thickBot="1" x14ac:dyDescent="0.35">
      <c r="A25" s="520"/>
      <c r="B25" s="520"/>
      <c r="C25" s="520"/>
      <c r="D25" s="520"/>
      <c r="E25" s="520"/>
      <c r="F25" s="520"/>
      <c r="G25" s="520"/>
      <c r="H25" s="520"/>
      <c r="I25" s="520"/>
      <c r="J25" s="520"/>
      <c r="K25" s="520"/>
      <c r="L25" s="520"/>
      <c r="M25" s="520"/>
      <c r="N25" s="520"/>
      <c r="O25" s="520"/>
      <c r="P25" s="520"/>
      <c r="Q25" s="520"/>
      <c r="R25" s="520"/>
      <c r="S25" s="520"/>
      <c r="T25" s="520"/>
      <c r="U25" s="520"/>
      <c r="V25" s="520"/>
      <c r="W25" s="520"/>
      <c r="X25" s="520"/>
      <c r="Y25" s="520"/>
      <c r="Z25" s="520"/>
      <c r="AA25" s="520"/>
    </row>
    <row r="26" spans="1:27" ht="15" thickBot="1" x14ac:dyDescent="0.35">
      <c r="A26" s="520"/>
      <c r="B26" s="520"/>
      <c r="C26" s="520"/>
      <c r="D26" s="520"/>
      <c r="E26" s="520"/>
      <c r="F26" s="520"/>
      <c r="G26" s="520"/>
      <c r="H26" s="520"/>
      <c r="I26" s="520"/>
      <c r="J26" s="520"/>
      <c r="K26" s="520"/>
      <c r="L26" s="520"/>
      <c r="M26" s="520"/>
      <c r="N26" s="520"/>
      <c r="O26" s="520"/>
      <c r="P26" s="520"/>
      <c r="Q26" s="520"/>
      <c r="R26" s="520"/>
      <c r="S26" s="520"/>
      <c r="T26" s="520"/>
      <c r="U26" s="520"/>
      <c r="V26" s="520"/>
      <c r="W26" s="520"/>
      <c r="X26" s="520"/>
      <c r="Y26" s="520"/>
      <c r="Z26" s="520"/>
      <c r="AA26" s="520"/>
    </row>
    <row r="27" spans="1:27" ht="15" thickBot="1" x14ac:dyDescent="0.35">
      <c r="A27" s="520"/>
      <c r="B27" s="520"/>
      <c r="C27" s="520"/>
      <c r="D27" s="520"/>
      <c r="E27" s="520"/>
      <c r="F27" s="520"/>
      <c r="G27" s="520"/>
      <c r="H27" s="520"/>
      <c r="I27" s="520"/>
      <c r="J27" s="520"/>
      <c r="K27" s="520"/>
      <c r="L27" s="520"/>
      <c r="M27" s="520"/>
      <c r="N27" s="520"/>
      <c r="O27" s="520"/>
      <c r="P27" s="520"/>
      <c r="Q27" s="520"/>
      <c r="R27" s="520"/>
      <c r="S27" s="520"/>
      <c r="T27" s="520"/>
      <c r="U27" s="520"/>
      <c r="V27" s="520"/>
      <c r="W27" s="520"/>
      <c r="X27" s="520"/>
      <c r="Y27" s="520"/>
      <c r="Z27" s="520"/>
      <c r="AA27" s="520"/>
    </row>
    <row r="28" spans="1:27" ht="15" thickBot="1" x14ac:dyDescent="0.35">
      <c r="A28" s="520"/>
      <c r="B28" s="520"/>
      <c r="C28" s="520"/>
      <c r="D28" s="520"/>
      <c r="E28" s="520"/>
      <c r="F28" s="520"/>
      <c r="G28" s="520"/>
      <c r="H28" s="520"/>
      <c r="I28" s="520"/>
      <c r="J28" s="520"/>
      <c r="K28" s="520"/>
      <c r="L28" s="520"/>
      <c r="M28" s="520"/>
      <c r="N28" s="520"/>
      <c r="O28" s="520"/>
      <c r="P28" s="520"/>
      <c r="Q28" s="520"/>
      <c r="R28" s="520"/>
      <c r="S28" s="520"/>
      <c r="T28" s="520"/>
      <c r="U28" s="520"/>
      <c r="V28" s="520"/>
      <c r="W28" s="520"/>
      <c r="X28" s="520"/>
      <c r="Y28" s="520"/>
      <c r="Z28" s="520"/>
      <c r="AA28" s="520"/>
    </row>
    <row r="29" spans="1:27" ht="15" thickBot="1" x14ac:dyDescent="0.35">
      <c r="A29" s="520"/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L29" s="520"/>
      <c r="M29" s="520"/>
      <c r="N29" s="520"/>
      <c r="O29" s="520"/>
      <c r="P29" s="520"/>
      <c r="Q29" s="520"/>
      <c r="R29" s="520"/>
      <c r="S29" s="520"/>
      <c r="T29" s="520"/>
      <c r="U29" s="520"/>
      <c r="V29" s="520"/>
      <c r="W29" s="520"/>
      <c r="X29" s="520"/>
      <c r="Y29" s="520"/>
      <c r="Z29" s="520"/>
      <c r="AA29" s="520"/>
    </row>
    <row r="30" spans="1:27" ht="15" thickBot="1" x14ac:dyDescent="0.35">
      <c r="A30" s="520"/>
      <c r="B30" s="520"/>
      <c r="C30" s="520"/>
      <c r="D30" s="520"/>
      <c r="E30" s="520"/>
      <c r="F30" s="520"/>
      <c r="G30" s="520"/>
      <c r="H30" s="520"/>
      <c r="I30" s="520"/>
      <c r="J30" s="520"/>
      <c r="K30" s="520"/>
      <c r="L30" s="520"/>
      <c r="M30" s="520"/>
      <c r="N30" s="520"/>
      <c r="O30" s="520"/>
      <c r="P30" s="520"/>
      <c r="Q30" s="520"/>
      <c r="R30" s="520"/>
      <c r="S30" s="520"/>
      <c r="T30" s="520"/>
      <c r="U30" s="520"/>
      <c r="V30" s="520"/>
      <c r="W30" s="520"/>
      <c r="X30" s="520"/>
      <c r="Y30" s="520"/>
      <c r="Z30" s="520"/>
      <c r="AA30" s="520"/>
    </row>
    <row r="31" spans="1:27" ht="15" thickBot="1" x14ac:dyDescent="0.35">
      <c r="A31" s="520"/>
      <c r="B31" s="520"/>
      <c r="C31" s="520"/>
      <c r="D31" s="520"/>
      <c r="E31" s="520"/>
      <c r="F31" s="520"/>
      <c r="G31" s="520"/>
      <c r="H31" s="520"/>
      <c r="I31" s="520"/>
      <c r="J31" s="520"/>
      <c r="K31" s="520"/>
      <c r="L31" s="520"/>
      <c r="M31" s="520"/>
      <c r="N31" s="520"/>
      <c r="O31" s="520"/>
      <c r="P31" s="520"/>
      <c r="Q31" s="520"/>
      <c r="R31" s="520"/>
      <c r="S31" s="520"/>
      <c r="T31" s="520"/>
      <c r="U31" s="520"/>
      <c r="V31" s="520"/>
      <c r="W31" s="520"/>
      <c r="X31" s="520"/>
      <c r="Y31" s="520"/>
      <c r="Z31" s="520"/>
      <c r="AA31" s="520"/>
    </row>
    <row r="32" spans="1:27" ht="15" thickBot="1" x14ac:dyDescent="0.35">
      <c r="A32" s="520"/>
      <c r="B32" s="520"/>
      <c r="C32" s="520"/>
      <c r="D32" s="520"/>
      <c r="E32" s="520"/>
      <c r="F32" s="520"/>
      <c r="G32" s="520"/>
      <c r="H32" s="520"/>
      <c r="I32" s="520"/>
      <c r="J32" s="520"/>
      <c r="K32" s="520"/>
      <c r="L32" s="520"/>
      <c r="M32" s="520"/>
      <c r="N32" s="520"/>
      <c r="O32" s="520"/>
      <c r="P32" s="520"/>
      <c r="Q32" s="520"/>
      <c r="R32" s="520"/>
      <c r="S32" s="520"/>
      <c r="T32" s="520"/>
      <c r="U32" s="520"/>
      <c r="V32" s="520"/>
      <c r="W32" s="520"/>
      <c r="X32" s="520"/>
      <c r="Y32" s="520"/>
      <c r="Z32" s="520"/>
      <c r="AA32" s="520"/>
    </row>
    <row r="33" spans="1:27" ht="15" thickBot="1" x14ac:dyDescent="0.35">
      <c r="A33" s="520"/>
      <c r="B33" s="520"/>
      <c r="C33" s="520"/>
      <c r="D33" s="520"/>
      <c r="E33" s="520"/>
      <c r="F33" s="520"/>
      <c r="G33" s="520"/>
      <c r="H33" s="520"/>
      <c r="I33" s="520"/>
      <c r="J33" s="520"/>
      <c r="K33" s="520"/>
      <c r="L33" s="520"/>
      <c r="M33" s="520"/>
      <c r="N33" s="520"/>
      <c r="O33" s="520"/>
      <c r="P33" s="520"/>
      <c r="Q33" s="520"/>
      <c r="R33" s="520"/>
      <c r="S33" s="520"/>
      <c r="T33" s="520"/>
      <c r="U33" s="520"/>
      <c r="V33" s="520"/>
      <c r="W33" s="520"/>
      <c r="X33" s="520"/>
      <c r="Y33" s="520"/>
      <c r="Z33" s="520"/>
      <c r="AA33" s="520"/>
    </row>
    <row r="34" spans="1:27" ht="15" thickBot="1" x14ac:dyDescent="0.35">
      <c r="A34" s="520"/>
      <c r="B34" s="520"/>
      <c r="C34" s="520"/>
      <c r="D34" s="520"/>
      <c r="E34" s="520"/>
      <c r="F34" s="520"/>
      <c r="G34" s="520"/>
      <c r="H34" s="520"/>
      <c r="I34" s="520"/>
      <c r="J34" s="520"/>
      <c r="K34" s="520"/>
      <c r="L34" s="520"/>
      <c r="M34" s="520"/>
      <c r="N34" s="520"/>
      <c r="O34" s="520"/>
      <c r="P34" s="520"/>
      <c r="Q34" s="520"/>
      <c r="R34" s="520"/>
      <c r="S34" s="520"/>
      <c r="T34" s="520"/>
      <c r="U34" s="520"/>
      <c r="V34" s="520"/>
      <c r="W34" s="520"/>
      <c r="X34" s="520"/>
      <c r="Y34" s="520"/>
      <c r="Z34" s="520"/>
      <c r="AA34" s="520"/>
    </row>
    <row r="35" spans="1:27" ht="15" thickBot="1" x14ac:dyDescent="0.35">
      <c r="A35" s="520"/>
      <c r="B35" s="520"/>
      <c r="C35" s="520"/>
      <c r="D35" s="520"/>
      <c r="E35" s="520"/>
      <c r="F35" s="520"/>
      <c r="G35" s="520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20"/>
      <c r="S35" s="520"/>
      <c r="T35" s="520"/>
      <c r="U35" s="520"/>
      <c r="V35" s="520"/>
      <c r="W35" s="520"/>
      <c r="X35" s="520"/>
      <c r="Y35" s="520"/>
      <c r="Z35" s="520"/>
      <c r="AA35" s="520"/>
    </row>
    <row r="36" spans="1:27" ht="15" thickBot="1" x14ac:dyDescent="0.35">
      <c r="A36" s="520"/>
      <c r="B36" s="520"/>
      <c r="C36" s="520"/>
      <c r="D36" s="520"/>
      <c r="E36" s="520"/>
      <c r="F36" s="520"/>
      <c r="G36" s="520"/>
      <c r="H36" s="520"/>
      <c r="I36" s="520"/>
      <c r="J36" s="520"/>
      <c r="K36" s="520"/>
      <c r="L36" s="520"/>
      <c r="M36" s="520"/>
      <c r="N36" s="520"/>
      <c r="O36" s="520"/>
      <c r="P36" s="520"/>
      <c r="Q36" s="520"/>
      <c r="R36" s="520"/>
      <c r="S36" s="520"/>
      <c r="T36" s="520"/>
      <c r="U36" s="520"/>
      <c r="V36" s="520"/>
      <c r="W36" s="520"/>
      <c r="X36" s="520"/>
      <c r="Y36" s="520"/>
      <c r="Z36" s="520"/>
      <c r="AA36" s="520"/>
    </row>
    <row r="37" spans="1:27" ht="15" thickBot="1" x14ac:dyDescent="0.35">
      <c r="A37" s="520"/>
      <c r="B37" s="520"/>
      <c r="C37" s="520"/>
      <c r="D37" s="520"/>
      <c r="E37" s="520"/>
      <c r="F37" s="520"/>
      <c r="G37" s="520"/>
      <c r="H37" s="520"/>
      <c r="I37" s="520"/>
      <c r="J37" s="520"/>
      <c r="K37" s="520"/>
      <c r="L37" s="520"/>
      <c r="M37" s="520"/>
      <c r="N37" s="520"/>
      <c r="O37" s="520"/>
      <c r="P37" s="520"/>
      <c r="Q37" s="520"/>
      <c r="R37" s="520"/>
      <c r="S37" s="520"/>
      <c r="T37" s="520"/>
      <c r="U37" s="520"/>
      <c r="V37" s="520"/>
      <c r="W37" s="520"/>
      <c r="X37" s="520"/>
      <c r="Y37" s="520"/>
      <c r="Z37" s="520"/>
      <c r="AA37" s="520"/>
    </row>
    <row r="38" spans="1:27" ht="15" thickBot="1" x14ac:dyDescent="0.35">
      <c r="A38" s="520"/>
      <c r="B38" s="520"/>
      <c r="C38" s="520"/>
      <c r="D38" s="520"/>
      <c r="E38" s="520"/>
      <c r="F38" s="520"/>
      <c r="G38" s="520"/>
      <c r="H38" s="520"/>
      <c r="I38" s="520"/>
      <c r="J38" s="520"/>
      <c r="K38" s="520"/>
      <c r="L38" s="520"/>
      <c r="M38" s="520"/>
      <c r="N38" s="520"/>
      <c r="O38" s="520"/>
      <c r="P38" s="520"/>
      <c r="Q38" s="520"/>
      <c r="R38" s="520"/>
      <c r="S38" s="520"/>
      <c r="T38" s="520"/>
      <c r="U38" s="520"/>
      <c r="V38" s="520"/>
      <c r="W38" s="520"/>
      <c r="X38" s="520"/>
      <c r="Y38" s="520"/>
      <c r="Z38" s="520"/>
      <c r="AA38" s="520"/>
    </row>
    <row r="39" spans="1:27" ht="15" thickBot="1" x14ac:dyDescent="0.35">
      <c r="A39" s="520"/>
      <c r="B39" s="520"/>
      <c r="C39" s="520"/>
      <c r="D39" s="520"/>
      <c r="E39" s="520"/>
      <c r="F39" s="520"/>
      <c r="G39" s="520"/>
      <c r="H39" s="520"/>
      <c r="I39" s="520"/>
      <c r="J39" s="520"/>
      <c r="K39" s="520"/>
      <c r="L39" s="520"/>
      <c r="M39" s="520"/>
      <c r="N39" s="520"/>
      <c r="O39" s="520"/>
      <c r="P39" s="520"/>
      <c r="Q39" s="520"/>
      <c r="R39" s="520"/>
      <c r="S39" s="520"/>
      <c r="T39" s="520"/>
      <c r="U39" s="520"/>
      <c r="V39" s="520"/>
      <c r="W39" s="520"/>
      <c r="X39" s="520"/>
      <c r="Y39" s="520"/>
      <c r="Z39" s="520"/>
      <c r="AA39" s="520"/>
    </row>
    <row r="40" spans="1:27" ht="15" thickBot="1" x14ac:dyDescent="0.35">
      <c r="A40" s="520"/>
      <c r="B40" s="520"/>
      <c r="C40" s="520"/>
      <c r="D40" s="520"/>
      <c r="E40" s="520"/>
      <c r="F40" s="520"/>
      <c r="G40" s="520"/>
      <c r="H40" s="520"/>
      <c r="I40" s="520"/>
      <c r="J40" s="520"/>
      <c r="K40" s="520"/>
      <c r="L40" s="520"/>
      <c r="M40" s="520"/>
      <c r="N40" s="520"/>
      <c r="O40" s="520"/>
      <c r="P40" s="520"/>
      <c r="Q40" s="520"/>
      <c r="R40" s="520"/>
      <c r="S40" s="520"/>
      <c r="T40" s="520"/>
      <c r="U40" s="520"/>
      <c r="V40" s="520"/>
      <c r="W40" s="520"/>
      <c r="X40" s="520"/>
      <c r="Y40" s="520"/>
      <c r="Z40" s="520"/>
      <c r="AA40" s="520"/>
    </row>
    <row r="41" spans="1:27" ht="15" thickBot="1" x14ac:dyDescent="0.35">
      <c r="A41" s="520"/>
      <c r="B41" s="520"/>
      <c r="C41" s="520"/>
      <c r="D41" s="520"/>
      <c r="E41" s="520"/>
      <c r="F41" s="520"/>
      <c r="G41" s="520"/>
      <c r="H41" s="520"/>
      <c r="I41" s="520"/>
      <c r="J41" s="520"/>
      <c r="K41" s="520"/>
      <c r="L41" s="520"/>
      <c r="M41" s="520"/>
      <c r="N41" s="520"/>
      <c r="O41" s="520"/>
      <c r="P41" s="520"/>
      <c r="Q41" s="520"/>
      <c r="R41" s="520"/>
      <c r="S41" s="520"/>
      <c r="T41" s="520"/>
      <c r="U41" s="520"/>
      <c r="V41" s="520"/>
      <c r="W41" s="520"/>
      <c r="X41" s="520"/>
      <c r="Y41" s="520"/>
      <c r="Z41" s="520"/>
      <c r="AA41" s="520"/>
    </row>
    <row r="42" spans="1:27" ht="15" thickBot="1" x14ac:dyDescent="0.35">
      <c r="A42" s="520"/>
      <c r="B42" s="520"/>
      <c r="C42" s="520"/>
      <c r="D42" s="520"/>
      <c r="E42" s="520"/>
      <c r="F42" s="520"/>
      <c r="G42" s="520"/>
      <c r="H42" s="520"/>
      <c r="I42" s="520"/>
      <c r="J42" s="520"/>
      <c r="K42" s="520"/>
      <c r="L42" s="520"/>
      <c r="M42" s="520"/>
      <c r="N42" s="520"/>
      <c r="O42" s="520"/>
      <c r="P42" s="520"/>
      <c r="Q42" s="520"/>
      <c r="R42" s="520"/>
      <c r="S42" s="520"/>
      <c r="T42" s="520"/>
      <c r="U42" s="520"/>
      <c r="V42" s="520"/>
      <c r="W42" s="520"/>
      <c r="X42" s="520"/>
      <c r="Y42" s="520"/>
      <c r="Z42" s="520"/>
      <c r="AA42" s="520"/>
    </row>
    <row r="43" spans="1:27" ht="15" thickBot="1" x14ac:dyDescent="0.35">
      <c r="A43" s="520"/>
      <c r="B43" s="520"/>
      <c r="C43" s="520"/>
      <c r="D43" s="520"/>
      <c r="E43" s="520"/>
      <c r="F43" s="520"/>
      <c r="G43" s="520"/>
      <c r="H43" s="520"/>
      <c r="I43" s="520"/>
      <c r="J43" s="520"/>
      <c r="K43" s="520"/>
      <c r="L43" s="520"/>
      <c r="M43" s="520"/>
      <c r="N43" s="520"/>
      <c r="O43" s="520"/>
      <c r="P43" s="520"/>
      <c r="Q43" s="520"/>
      <c r="R43" s="520"/>
      <c r="S43" s="520"/>
      <c r="T43" s="520"/>
      <c r="U43" s="520"/>
      <c r="V43" s="520"/>
      <c r="W43" s="520"/>
      <c r="X43" s="520"/>
      <c r="Y43" s="520"/>
      <c r="Z43" s="520"/>
      <c r="AA43" s="520"/>
    </row>
    <row r="44" spans="1:27" ht="15" thickBot="1" x14ac:dyDescent="0.35">
      <c r="A44" s="520"/>
      <c r="B44" s="520"/>
      <c r="C44" s="520"/>
      <c r="D44" s="520"/>
      <c r="E44" s="520"/>
      <c r="F44" s="520"/>
      <c r="G44" s="520"/>
      <c r="H44" s="520"/>
      <c r="I44" s="520"/>
      <c r="J44" s="520"/>
      <c r="K44" s="520"/>
      <c r="L44" s="520"/>
      <c r="M44" s="520"/>
      <c r="N44" s="520"/>
      <c r="O44" s="520"/>
      <c r="P44" s="520"/>
      <c r="Q44" s="520"/>
      <c r="R44" s="520"/>
      <c r="S44" s="520"/>
      <c r="T44" s="520"/>
      <c r="U44" s="520"/>
      <c r="V44" s="520"/>
      <c r="W44" s="520"/>
      <c r="X44" s="520"/>
      <c r="Y44" s="520"/>
      <c r="Z44" s="520"/>
      <c r="AA44" s="520"/>
    </row>
    <row r="45" spans="1:27" ht="15" thickBot="1" x14ac:dyDescent="0.35">
      <c r="A45" s="520"/>
      <c r="B45" s="520"/>
      <c r="C45" s="520"/>
      <c r="D45" s="520"/>
      <c r="E45" s="520"/>
      <c r="F45" s="520"/>
      <c r="G45" s="520"/>
      <c r="H45" s="520"/>
      <c r="I45" s="520"/>
      <c r="J45" s="520"/>
      <c r="K45" s="520"/>
      <c r="L45" s="520"/>
      <c r="M45" s="520"/>
      <c r="N45" s="520"/>
      <c r="O45" s="520"/>
      <c r="P45" s="520"/>
      <c r="Q45" s="520"/>
      <c r="R45" s="520"/>
      <c r="S45" s="520"/>
      <c r="T45" s="520"/>
      <c r="U45" s="520"/>
      <c r="V45" s="520"/>
      <c r="W45" s="520"/>
      <c r="X45" s="520"/>
      <c r="Y45" s="520"/>
      <c r="Z45" s="520"/>
      <c r="AA45" s="520"/>
    </row>
    <row r="46" spans="1:27" ht="15" thickBot="1" x14ac:dyDescent="0.35">
      <c r="A46" s="520"/>
      <c r="B46" s="520"/>
      <c r="C46" s="520"/>
      <c r="D46" s="520"/>
      <c r="E46" s="520"/>
      <c r="F46" s="520"/>
      <c r="G46" s="520"/>
      <c r="H46" s="520"/>
      <c r="I46" s="520"/>
      <c r="J46" s="520"/>
      <c r="K46" s="520"/>
      <c r="L46" s="520"/>
      <c r="M46" s="520"/>
      <c r="N46" s="520"/>
      <c r="O46" s="520"/>
      <c r="P46" s="520"/>
      <c r="Q46" s="520"/>
      <c r="R46" s="520"/>
      <c r="S46" s="520"/>
      <c r="T46" s="520"/>
      <c r="U46" s="520"/>
      <c r="V46" s="520"/>
      <c r="W46" s="520"/>
      <c r="X46" s="520"/>
      <c r="Y46" s="520"/>
      <c r="Z46" s="520"/>
      <c r="AA46" s="520"/>
    </row>
    <row r="47" spans="1:27" ht="15" thickBot="1" x14ac:dyDescent="0.35">
      <c r="A47" s="520"/>
      <c r="B47" s="520"/>
      <c r="C47" s="520"/>
      <c r="D47" s="520"/>
      <c r="E47" s="520"/>
      <c r="F47" s="520"/>
      <c r="G47" s="520"/>
      <c r="H47" s="520"/>
      <c r="I47" s="520"/>
      <c r="J47" s="520"/>
      <c r="K47" s="520"/>
      <c r="L47" s="520"/>
      <c r="M47" s="520"/>
      <c r="N47" s="520"/>
      <c r="O47" s="520"/>
      <c r="P47" s="520"/>
      <c r="Q47" s="520"/>
      <c r="R47" s="520"/>
      <c r="S47" s="520"/>
      <c r="T47" s="520"/>
      <c r="U47" s="520"/>
      <c r="V47" s="520"/>
      <c r="W47" s="520"/>
      <c r="X47" s="520"/>
      <c r="Y47" s="520"/>
      <c r="Z47" s="520"/>
      <c r="AA47" s="520"/>
    </row>
    <row r="48" spans="1:27" ht="15" thickBot="1" x14ac:dyDescent="0.35">
      <c r="A48" s="520"/>
      <c r="B48" s="520"/>
      <c r="C48" s="520"/>
      <c r="D48" s="520"/>
      <c r="E48" s="520"/>
      <c r="F48" s="520"/>
      <c r="G48" s="520"/>
      <c r="H48" s="520"/>
      <c r="I48" s="520"/>
      <c r="J48" s="520"/>
      <c r="K48" s="520"/>
      <c r="L48" s="520"/>
      <c r="M48" s="520"/>
      <c r="N48" s="520"/>
      <c r="O48" s="520"/>
      <c r="P48" s="520"/>
      <c r="Q48" s="520"/>
      <c r="R48" s="520"/>
      <c r="S48" s="520"/>
      <c r="T48" s="520"/>
      <c r="U48" s="520"/>
      <c r="V48" s="520"/>
      <c r="W48" s="520"/>
      <c r="X48" s="520"/>
      <c r="Y48" s="520"/>
      <c r="Z48" s="520"/>
      <c r="AA48" s="520"/>
    </row>
    <row r="49" spans="1:27" ht="15" thickBot="1" x14ac:dyDescent="0.35">
      <c r="A49" s="520"/>
      <c r="B49" s="520"/>
      <c r="C49" s="520"/>
      <c r="D49" s="520"/>
      <c r="E49" s="520"/>
      <c r="F49" s="520"/>
      <c r="G49" s="520"/>
      <c r="H49" s="520"/>
      <c r="I49" s="520"/>
      <c r="J49" s="520"/>
      <c r="K49" s="520"/>
      <c r="L49" s="520"/>
      <c r="M49" s="520"/>
      <c r="N49" s="520"/>
      <c r="O49" s="520"/>
      <c r="P49" s="520"/>
      <c r="Q49" s="520"/>
      <c r="R49" s="520"/>
      <c r="S49" s="520"/>
      <c r="T49" s="520"/>
      <c r="U49" s="520"/>
      <c r="V49" s="520"/>
      <c r="W49" s="520"/>
      <c r="X49" s="520"/>
      <c r="Y49" s="520"/>
      <c r="Z49" s="520"/>
      <c r="AA49" s="520"/>
    </row>
    <row r="50" spans="1:27" ht="15" thickBot="1" x14ac:dyDescent="0.35">
      <c r="A50" s="520"/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0"/>
      <c r="N50" s="520"/>
      <c r="O50" s="520"/>
      <c r="P50" s="520"/>
      <c r="Q50" s="520"/>
      <c r="R50" s="520"/>
      <c r="S50" s="520"/>
      <c r="T50" s="520"/>
      <c r="U50" s="520"/>
      <c r="V50" s="520"/>
      <c r="W50" s="520"/>
      <c r="X50" s="520"/>
      <c r="Y50" s="520"/>
      <c r="Z50" s="520"/>
      <c r="AA50" s="520"/>
    </row>
    <row r="51" spans="1:27" ht="15" thickBot="1" x14ac:dyDescent="0.35">
      <c r="A51" s="520"/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  <c r="M51" s="520"/>
      <c r="N51" s="520"/>
      <c r="O51" s="520"/>
      <c r="P51" s="520"/>
      <c r="Q51" s="520"/>
      <c r="R51" s="520"/>
      <c r="S51" s="520"/>
      <c r="T51" s="520"/>
      <c r="U51" s="520"/>
      <c r="V51" s="520"/>
      <c r="W51" s="520"/>
      <c r="X51" s="520"/>
      <c r="Y51" s="520"/>
      <c r="Z51" s="520"/>
      <c r="AA51" s="520"/>
    </row>
    <row r="52" spans="1:27" ht="15" thickBot="1" x14ac:dyDescent="0.35">
      <c r="A52" s="520"/>
      <c r="B52" s="520"/>
      <c r="C52" s="520"/>
      <c r="D52" s="520"/>
      <c r="E52" s="520"/>
      <c r="F52" s="520"/>
      <c r="G52" s="520"/>
      <c r="H52" s="520"/>
      <c r="I52" s="520"/>
      <c r="J52" s="520"/>
      <c r="K52" s="520"/>
      <c r="L52" s="520"/>
      <c r="M52" s="520"/>
      <c r="N52" s="520"/>
      <c r="O52" s="520"/>
      <c r="P52" s="520"/>
      <c r="Q52" s="520"/>
      <c r="R52" s="520"/>
      <c r="S52" s="520"/>
      <c r="T52" s="520"/>
      <c r="U52" s="520"/>
      <c r="V52" s="520"/>
      <c r="W52" s="520"/>
      <c r="X52" s="520"/>
      <c r="Y52" s="520"/>
      <c r="Z52" s="520"/>
      <c r="AA52" s="520"/>
    </row>
    <row r="53" spans="1:27" ht="15" thickBot="1" x14ac:dyDescent="0.35">
      <c r="A53" s="520"/>
      <c r="B53" s="520"/>
      <c r="C53" s="520"/>
      <c r="D53" s="520"/>
      <c r="E53" s="520"/>
      <c r="F53" s="520"/>
      <c r="G53" s="520"/>
      <c r="H53" s="520"/>
      <c r="I53" s="520"/>
      <c r="J53" s="520"/>
      <c r="K53" s="520"/>
      <c r="L53" s="520"/>
      <c r="M53" s="520"/>
      <c r="N53" s="520"/>
      <c r="O53" s="520"/>
      <c r="P53" s="520"/>
      <c r="Q53" s="520"/>
      <c r="R53" s="520"/>
      <c r="S53" s="520"/>
      <c r="T53" s="520"/>
      <c r="U53" s="520"/>
      <c r="V53" s="520"/>
      <c r="W53" s="520"/>
      <c r="X53" s="520"/>
      <c r="Y53" s="520"/>
      <c r="Z53" s="520"/>
      <c r="AA53" s="520"/>
    </row>
    <row r="54" spans="1:27" ht="15" thickBot="1" x14ac:dyDescent="0.35">
      <c r="A54" s="520"/>
      <c r="B54" s="520"/>
      <c r="C54" s="520"/>
      <c r="D54" s="520"/>
      <c r="E54" s="520"/>
      <c r="F54" s="520"/>
      <c r="G54" s="520"/>
      <c r="H54" s="520"/>
      <c r="I54" s="520"/>
      <c r="J54" s="520"/>
      <c r="K54" s="520"/>
      <c r="L54" s="520"/>
      <c r="M54" s="520"/>
      <c r="N54" s="520"/>
      <c r="O54" s="520"/>
      <c r="P54" s="520"/>
      <c r="Q54" s="520"/>
      <c r="R54" s="520"/>
      <c r="S54" s="520"/>
      <c r="T54" s="520"/>
      <c r="U54" s="520"/>
      <c r="V54" s="520"/>
      <c r="W54" s="520"/>
      <c r="X54" s="520"/>
      <c r="Y54" s="520"/>
      <c r="Z54" s="520"/>
      <c r="AA54" s="520"/>
    </row>
    <row r="55" spans="1:27" ht="15" thickBot="1" x14ac:dyDescent="0.35">
      <c r="A55" s="520"/>
      <c r="B55" s="520"/>
      <c r="C55" s="520"/>
      <c r="D55" s="520"/>
      <c r="E55" s="520"/>
      <c r="F55" s="520"/>
      <c r="G55" s="520"/>
      <c r="H55" s="520"/>
      <c r="I55" s="520"/>
      <c r="J55" s="520"/>
      <c r="K55" s="520"/>
      <c r="L55" s="520"/>
      <c r="M55" s="520"/>
      <c r="N55" s="520"/>
      <c r="O55" s="520"/>
      <c r="P55" s="520"/>
      <c r="Q55" s="520"/>
      <c r="R55" s="520"/>
      <c r="S55" s="520"/>
      <c r="T55" s="520"/>
      <c r="U55" s="520"/>
      <c r="V55" s="520"/>
      <c r="W55" s="520"/>
      <c r="X55" s="520"/>
      <c r="Y55" s="520"/>
      <c r="Z55" s="520"/>
      <c r="AA55" s="520"/>
    </row>
    <row r="56" spans="1:27" ht="15" thickBot="1" x14ac:dyDescent="0.35">
      <c r="A56" s="520"/>
      <c r="B56" s="520"/>
      <c r="C56" s="520"/>
      <c r="D56" s="520"/>
      <c r="E56" s="520"/>
      <c r="F56" s="520"/>
      <c r="G56" s="520"/>
      <c r="H56" s="520"/>
      <c r="I56" s="520"/>
      <c r="J56" s="520"/>
      <c r="K56" s="520"/>
      <c r="L56" s="520"/>
      <c r="M56" s="520"/>
      <c r="N56" s="520"/>
      <c r="O56" s="520"/>
      <c r="P56" s="520"/>
      <c r="Q56" s="520"/>
      <c r="R56" s="520"/>
      <c r="S56" s="520"/>
      <c r="T56" s="520"/>
      <c r="U56" s="520"/>
      <c r="V56" s="520"/>
      <c r="W56" s="520"/>
      <c r="X56" s="520"/>
      <c r="Y56" s="520"/>
      <c r="Z56" s="520"/>
      <c r="AA56" s="520"/>
    </row>
    <row r="57" spans="1:27" ht="15" thickBot="1" x14ac:dyDescent="0.35">
      <c r="A57" s="520"/>
      <c r="B57" s="520"/>
      <c r="C57" s="520"/>
      <c r="D57" s="520"/>
      <c r="E57" s="520"/>
      <c r="F57" s="520"/>
      <c r="G57" s="520"/>
      <c r="H57" s="520"/>
      <c r="I57" s="520"/>
      <c r="J57" s="520"/>
      <c r="K57" s="520"/>
      <c r="L57" s="520"/>
      <c r="M57" s="520"/>
      <c r="N57" s="520"/>
      <c r="O57" s="520"/>
      <c r="P57" s="520"/>
      <c r="Q57" s="520"/>
      <c r="R57" s="520"/>
      <c r="S57" s="520"/>
      <c r="T57" s="520"/>
      <c r="U57" s="520"/>
      <c r="V57" s="520"/>
      <c r="W57" s="520"/>
      <c r="X57" s="520"/>
      <c r="Y57" s="520"/>
      <c r="Z57" s="520"/>
      <c r="AA57" s="520"/>
    </row>
    <row r="58" spans="1:27" ht="15" thickBot="1" x14ac:dyDescent="0.35">
      <c r="A58" s="520"/>
      <c r="B58" s="520"/>
      <c r="C58" s="520"/>
      <c r="D58" s="520"/>
      <c r="E58" s="520"/>
      <c r="F58" s="520"/>
      <c r="G58" s="520"/>
      <c r="H58" s="520"/>
      <c r="I58" s="520"/>
      <c r="J58" s="520"/>
      <c r="K58" s="520"/>
      <c r="L58" s="520"/>
      <c r="M58" s="520"/>
      <c r="N58" s="520"/>
      <c r="O58" s="520"/>
      <c r="P58" s="520"/>
      <c r="Q58" s="520"/>
      <c r="R58" s="520"/>
      <c r="S58" s="520"/>
      <c r="T58" s="520"/>
      <c r="U58" s="520"/>
      <c r="V58" s="520"/>
      <c r="W58" s="520"/>
      <c r="X58" s="520"/>
      <c r="Y58" s="520"/>
      <c r="Z58" s="520"/>
      <c r="AA58" s="520"/>
    </row>
    <row r="59" spans="1:27" ht="15" thickBot="1" x14ac:dyDescent="0.35">
      <c r="A59" s="520"/>
      <c r="B59" s="520"/>
      <c r="C59" s="520"/>
      <c r="D59" s="520"/>
      <c r="E59" s="520"/>
      <c r="F59" s="520"/>
      <c r="G59" s="520"/>
      <c r="H59" s="520"/>
      <c r="I59" s="520"/>
      <c r="J59" s="520"/>
      <c r="K59" s="520"/>
      <c r="L59" s="520"/>
      <c r="M59" s="520"/>
      <c r="N59" s="520"/>
      <c r="O59" s="520"/>
      <c r="P59" s="520"/>
      <c r="Q59" s="520"/>
      <c r="R59" s="520"/>
      <c r="S59" s="520"/>
      <c r="T59" s="520"/>
      <c r="U59" s="520"/>
      <c r="V59" s="520"/>
      <c r="W59" s="520"/>
      <c r="X59" s="520"/>
      <c r="Y59" s="520"/>
      <c r="Z59" s="520"/>
      <c r="AA59" s="520"/>
    </row>
    <row r="60" spans="1:27" ht="15" thickBot="1" x14ac:dyDescent="0.35">
      <c r="A60" s="520"/>
      <c r="B60" s="520"/>
      <c r="C60" s="520"/>
      <c r="D60" s="520"/>
      <c r="E60" s="520"/>
      <c r="F60" s="520"/>
      <c r="G60" s="520"/>
      <c r="H60" s="520"/>
      <c r="I60" s="520"/>
      <c r="J60" s="520"/>
      <c r="K60" s="520"/>
      <c r="L60" s="520"/>
      <c r="M60" s="520"/>
      <c r="N60" s="520"/>
      <c r="O60" s="520"/>
      <c r="P60" s="520"/>
      <c r="Q60" s="520"/>
      <c r="R60" s="520"/>
      <c r="S60" s="520"/>
      <c r="T60" s="520"/>
      <c r="U60" s="520"/>
      <c r="V60" s="520"/>
      <c r="W60" s="520"/>
      <c r="X60" s="520"/>
      <c r="Y60" s="520"/>
      <c r="Z60" s="520"/>
      <c r="AA60" s="520"/>
    </row>
    <row r="61" spans="1:27" ht="15" thickBot="1" x14ac:dyDescent="0.35">
      <c r="A61" s="520"/>
      <c r="B61" s="520"/>
      <c r="C61" s="520"/>
      <c r="D61" s="520"/>
      <c r="E61" s="520"/>
      <c r="F61" s="520"/>
      <c r="G61" s="520"/>
      <c r="H61" s="520"/>
      <c r="I61" s="520"/>
      <c r="J61" s="520"/>
      <c r="K61" s="520"/>
      <c r="L61" s="520"/>
      <c r="M61" s="520"/>
      <c r="N61" s="520"/>
      <c r="O61" s="520"/>
      <c r="P61" s="520"/>
      <c r="Q61" s="520"/>
      <c r="R61" s="520"/>
      <c r="S61" s="520"/>
      <c r="T61" s="520"/>
      <c r="U61" s="520"/>
      <c r="V61" s="520"/>
      <c r="W61" s="520"/>
      <c r="X61" s="520"/>
      <c r="Y61" s="520"/>
      <c r="Z61" s="520"/>
      <c r="AA61" s="520"/>
    </row>
    <row r="62" spans="1:27" ht="15" thickBot="1" x14ac:dyDescent="0.35">
      <c r="A62" s="520"/>
      <c r="B62" s="520"/>
      <c r="C62" s="520"/>
      <c r="D62" s="520"/>
      <c r="E62" s="520"/>
      <c r="F62" s="520"/>
      <c r="G62" s="520"/>
      <c r="H62" s="520"/>
      <c r="I62" s="520"/>
      <c r="J62" s="520"/>
      <c r="K62" s="520"/>
      <c r="L62" s="520"/>
      <c r="M62" s="520"/>
      <c r="N62" s="520"/>
      <c r="O62" s="520"/>
      <c r="P62" s="520"/>
      <c r="Q62" s="520"/>
      <c r="R62" s="520"/>
      <c r="S62" s="520"/>
      <c r="T62" s="520"/>
      <c r="U62" s="520"/>
      <c r="V62" s="520"/>
      <c r="W62" s="520"/>
      <c r="X62" s="520"/>
      <c r="Y62" s="520"/>
      <c r="Z62" s="520"/>
      <c r="AA62" s="520"/>
    </row>
    <row r="63" spans="1:27" ht="15" thickBot="1" x14ac:dyDescent="0.35">
      <c r="A63" s="520"/>
      <c r="B63" s="520"/>
      <c r="C63" s="520"/>
      <c r="D63" s="520"/>
      <c r="E63" s="520"/>
      <c r="F63" s="520"/>
      <c r="G63" s="520"/>
      <c r="H63" s="520"/>
      <c r="I63" s="520"/>
      <c r="J63" s="520"/>
      <c r="K63" s="520"/>
      <c r="L63" s="520"/>
      <c r="M63" s="520"/>
      <c r="N63" s="520"/>
      <c r="O63" s="520"/>
      <c r="P63" s="520"/>
      <c r="Q63" s="520"/>
      <c r="R63" s="520"/>
      <c r="S63" s="520"/>
      <c r="T63" s="520"/>
      <c r="U63" s="520"/>
      <c r="V63" s="520"/>
      <c r="W63" s="520"/>
      <c r="X63" s="520"/>
      <c r="Y63" s="520"/>
      <c r="Z63" s="520"/>
      <c r="AA63" s="520"/>
    </row>
    <row r="64" spans="1:27" ht="15" thickBot="1" x14ac:dyDescent="0.35">
      <c r="A64" s="520"/>
      <c r="B64" s="520"/>
      <c r="C64" s="520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</row>
    <row r="65" spans="1:27" ht="15" thickBot="1" x14ac:dyDescent="0.35">
      <c r="A65" s="520"/>
      <c r="B65" s="520"/>
      <c r="C65" s="520"/>
      <c r="D65" s="520"/>
      <c r="E65" s="520"/>
      <c r="F65" s="520"/>
      <c r="G65" s="520"/>
      <c r="H65" s="520"/>
      <c r="I65" s="520"/>
      <c r="J65" s="520"/>
      <c r="K65" s="520"/>
      <c r="L65" s="520"/>
      <c r="M65" s="520"/>
      <c r="N65" s="520"/>
      <c r="O65" s="520"/>
      <c r="P65" s="520"/>
      <c r="Q65" s="520"/>
      <c r="R65" s="520"/>
      <c r="S65" s="520"/>
      <c r="T65" s="520"/>
      <c r="U65" s="520"/>
      <c r="V65" s="520"/>
      <c r="W65" s="520"/>
      <c r="X65" s="520"/>
      <c r="Y65" s="520"/>
      <c r="Z65" s="520"/>
      <c r="AA65" s="520"/>
    </row>
    <row r="66" spans="1:27" ht="15" thickBot="1" x14ac:dyDescent="0.35">
      <c r="A66" s="520"/>
      <c r="B66" s="520"/>
      <c r="C66" s="520"/>
      <c r="D66" s="520"/>
      <c r="E66" s="520"/>
      <c r="F66" s="520"/>
      <c r="G66" s="520"/>
      <c r="H66" s="520"/>
      <c r="I66" s="520"/>
      <c r="J66" s="520"/>
      <c r="K66" s="520"/>
      <c r="L66" s="520"/>
      <c r="M66" s="520"/>
      <c r="N66" s="520"/>
      <c r="O66" s="520"/>
      <c r="P66" s="520"/>
      <c r="Q66" s="520"/>
      <c r="R66" s="520"/>
      <c r="S66" s="520"/>
      <c r="T66" s="520"/>
      <c r="U66" s="520"/>
      <c r="V66" s="520"/>
      <c r="W66" s="520"/>
      <c r="X66" s="520"/>
      <c r="Y66" s="520"/>
      <c r="Z66" s="520"/>
      <c r="AA66" s="520"/>
    </row>
    <row r="67" spans="1:27" ht="15" thickBot="1" x14ac:dyDescent="0.35">
      <c r="A67" s="520"/>
      <c r="B67" s="520"/>
      <c r="C67" s="520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</row>
    <row r="68" spans="1:27" ht="15" thickBot="1" x14ac:dyDescent="0.35">
      <c r="A68" s="520"/>
      <c r="B68" s="520"/>
      <c r="C68" s="520"/>
      <c r="D68" s="520"/>
      <c r="E68" s="520"/>
      <c r="F68" s="520"/>
      <c r="G68" s="520"/>
      <c r="H68" s="520"/>
      <c r="I68" s="520"/>
      <c r="J68" s="520"/>
      <c r="K68" s="520"/>
      <c r="L68" s="520"/>
      <c r="M68" s="520"/>
      <c r="N68" s="520"/>
      <c r="O68" s="520"/>
      <c r="P68" s="520"/>
      <c r="Q68" s="520"/>
      <c r="R68" s="520"/>
      <c r="S68" s="520"/>
      <c r="T68" s="520"/>
      <c r="U68" s="520"/>
      <c r="V68" s="520"/>
      <c r="W68" s="520"/>
      <c r="X68" s="520"/>
      <c r="Y68" s="520"/>
      <c r="Z68" s="520"/>
      <c r="AA68" s="520"/>
    </row>
    <row r="69" spans="1:27" ht="15" thickBot="1" x14ac:dyDescent="0.35">
      <c r="A69" s="520"/>
      <c r="B69" s="520"/>
      <c r="C69" s="520"/>
      <c r="D69" s="520"/>
      <c r="E69" s="520"/>
      <c r="F69" s="520"/>
      <c r="G69" s="520"/>
      <c r="H69" s="520"/>
      <c r="I69" s="520"/>
      <c r="J69" s="520"/>
      <c r="K69" s="520"/>
      <c r="L69" s="520"/>
      <c r="M69" s="520"/>
      <c r="N69" s="520"/>
      <c r="O69" s="520"/>
      <c r="P69" s="520"/>
      <c r="Q69" s="520"/>
      <c r="R69" s="520"/>
      <c r="S69" s="520"/>
      <c r="T69" s="520"/>
      <c r="U69" s="520"/>
      <c r="V69" s="520"/>
      <c r="W69" s="520"/>
      <c r="X69" s="520"/>
      <c r="Y69" s="520"/>
      <c r="Z69" s="520"/>
      <c r="AA69" s="520"/>
    </row>
    <row r="70" spans="1:27" ht="15" thickBot="1" x14ac:dyDescent="0.35">
      <c r="A70" s="520"/>
      <c r="B70" s="520"/>
      <c r="C70" s="520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</row>
    <row r="71" spans="1:27" ht="15" thickBot="1" x14ac:dyDescent="0.35">
      <c r="A71" s="520"/>
      <c r="B71" s="520"/>
      <c r="C71" s="520"/>
      <c r="D71" s="520"/>
      <c r="E71" s="520"/>
      <c r="F71" s="520"/>
      <c r="G71" s="520"/>
      <c r="H71" s="520"/>
      <c r="I71" s="520"/>
      <c r="J71" s="520"/>
      <c r="K71" s="520"/>
      <c r="L71" s="520"/>
      <c r="M71" s="520"/>
      <c r="N71" s="520"/>
      <c r="O71" s="520"/>
      <c r="P71" s="520"/>
      <c r="Q71" s="520"/>
      <c r="R71" s="520"/>
      <c r="S71" s="520"/>
      <c r="T71" s="520"/>
      <c r="U71" s="520"/>
      <c r="V71" s="520"/>
      <c r="W71" s="520"/>
      <c r="X71" s="520"/>
      <c r="Y71" s="520"/>
      <c r="Z71" s="520"/>
      <c r="AA71" s="520"/>
    </row>
    <row r="72" spans="1:27" ht="15" thickBot="1" x14ac:dyDescent="0.35">
      <c r="A72" s="520"/>
      <c r="B72" s="520"/>
      <c r="C72" s="520"/>
      <c r="D72" s="520"/>
      <c r="E72" s="520"/>
      <c r="F72" s="520"/>
      <c r="G72" s="520"/>
      <c r="H72" s="520"/>
      <c r="I72" s="520"/>
      <c r="J72" s="520"/>
      <c r="K72" s="520"/>
      <c r="L72" s="520"/>
      <c r="M72" s="520"/>
      <c r="N72" s="520"/>
      <c r="O72" s="520"/>
      <c r="P72" s="520"/>
      <c r="Q72" s="520"/>
      <c r="R72" s="520"/>
      <c r="S72" s="520"/>
      <c r="T72" s="520"/>
      <c r="U72" s="520"/>
      <c r="V72" s="520"/>
      <c r="W72" s="520"/>
      <c r="X72" s="520"/>
      <c r="Y72" s="520"/>
      <c r="Z72" s="520"/>
      <c r="AA72" s="520"/>
    </row>
    <row r="73" spans="1:27" ht="15" thickBot="1" x14ac:dyDescent="0.35">
      <c r="A73" s="520"/>
      <c r="B73" s="520"/>
      <c r="C73" s="520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</row>
    <row r="74" spans="1:27" ht="15" thickBot="1" x14ac:dyDescent="0.35">
      <c r="A74" s="520"/>
      <c r="B74" s="520"/>
      <c r="C74" s="520"/>
      <c r="D74" s="520"/>
      <c r="E74" s="520"/>
      <c r="F74" s="520"/>
      <c r="G74" s="520"/>
      <c r="H74" s="520"/>
      <c r="I74" s="520"/>
      <c r="J74" s="520"/>
      <c r="K74" s="520"/>
      <c r="L74" s="520"/>
      <c r="M74" s="520"/>
      <c r="N74" s="520"/>
      <c r="O74" s="520"/>
      <c r="P74" s="520"/>
      <c r="Q74" s="520"/>
      <c r="R74" s="520"/>
      <c r="S74" s="520"/>
      <c r="T74" s="520"/>
      <c r="U74" s="520"/>
      <c r="V74" s="520"/>
      <c r="W74" s="520"/>
      <c r="X74" s="520"/>
      <c r="Y74" s="520"/>
      <c r="Z74" s="520"/>
      <c r="AA74" s="520"/>
    </row>
    <row r="75" spans="1:27" ht="15" thickBot="1" x14ac:dyDescent="0.35">
      <c r="A75" s="520"/>
      <c r="B75" s="520"/>
      <c r="C75" s="520"/>
      <c r="D75" s="520"/>
      <c r="E75" s="520"/>
      <c r="F75" s="520"/>
      <c r="G75" s="520"/>
      <c r="H75" s="520"/>
      <c r="I75" s="520"/>
      <c r="J75" s="520"/>
      <c r="K75" s="520"/>
      <c r="L75" s="520"/>
      <c r="M75" s="520"/>
      <c r="N75" s="520"/>
      <c r="O75" s="520"/>
      <c r="P75" s="520"/>
      <c r="Q75" s="520"/>
      <c r="R75" s="520"/>
      <c r="S75" s="520"/>
      <c r="T75" s="520"/>
      <c r="U75" s="520"/>
      <c r="V75" s="520"/>
      <c r="W75" s="520"/>
      <c r="X75" s="520"/>
      <c r="Y75" s="520"/>
      <c r="Z75" s="520"/>
      <c r="AA75" s="520"/>
    </row>
    <row r="76" spans="1:27" ht="15" thickBot="1" x14ac:dyDescent="0.35">
      <c r="A76" s="520"/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  <c r="M76" s="520"/>
      <c r="N76" s="520"/>
      <c r="O76" s="520"/>
      <c r="P76" s="520"/>
      <c r="Q76" s="520"/>
      <c r="R76" s="520"/>
      <c r="S76" s="520"/>
      <c r="T76" s="520"/>
      <c r="U76" s="520"/>
      <c r="V76" s="520"/>
      <c r="W76" s="520"/>
      <c r="X76" s="520"/>
      <c r="Y76" s="520"/>
      <c r="Z76" s="520"/>
      <c r="AA76" s="520"/>
    </row>
    <row r="77" spans="1:27" ht="15" thickBot="1" x14ac:dyDescent="0.35">
      <c r="A77" s="520"/>
      <c r="B77" s="520"/>
      <c r="C77" s="520"/>
      <c r="D77" s="520"/>
      <c r="E77" s="520"/>
      <c r="F77" s="520"/>
      <c r="G77" s="520"/>
      <c r="H77" s="520"/>
      <c r="I77" s="520"/>
      <c r="J77" s="520"/>
      <c r="K77" s="520"/>
      <c r="L77" s="520"/>
      <c r="M77" s="520"/>
      <c r="N77" s="520"/>
      <c r="O77" s="520"/>
      <c r="P77" s="520"/>
      <c r="Q77" s="520"/>
      <c r="R77" s="520"/>
      <c r="S77" s="520"/>
      <c r="T77" s="520"/>
      <c r="U77" s="520"/>
      <c r="V77" s="520"/>
      <c r="W77" s="520"/>
      <c r="X77" s="520"/>
      <c r="Y77" s="520"/>
      <c r="Z77" s="520"/>
      <c r="AA77" s="520"/>
    </row>
    <row r="78" spans="1:27" ht="15" thickBot="1" x14ac:dyDescent="0.35">
      <c r="A78" s="520"/>
      <c r="B78" s="520"/>
      <c r="C78" s="520"/>
      <c r="D78" s="520"/>
      <c r="E78" s="520"/>
      <c r="F78" s="520"/>
      <c r="G78" s="520"/>
      <c r="H78" s="520"/>
      <c r="I78" s="520"/>
      <c r="J78" s="520"/>
      <c r="K78" s="520"/>
      <c r="L78" s="520"/>
      <c r="M78" s="520"/>
      <c r="N78" s="520"/>
      <c r="O78" s="520"/>
      <c r="P78" s="520"/>
      <c r="Q78" s="520"/>
      <c r="R78" s="520"/>
      <c r="S78" s="520"/>
      <c r="T78" s="520"/>
      <c r="U78" s="520"/>
      <c r="V78" s="520"/>
      <c r="W78" s="520"/>
      <c r="X78" s="520"/>
      <c r="Y78" s="520"/>
      <c r="Z78" s="520"/>
      <c r="AA78" s="520"/>
    </row>
    <row r="79" spans="1:27" ht="15" thickBot="1" x14ac:dyDescent="0.35">
      <c r="A79" s="520"/>
      <c r="B79" s="520"/>
      <c r="C79" s="520"/>
      <c r="D79" s="520"/>
      <c r="E79" s="520"/>
      <c r="F79" s="520"/>
      <c r="G79" s="520"/>
      <c r="H79" s="520"/>
      <c r="I79" s="520"/>
      <c r="J79" s="520"/>
      <c r="K79" s="520"/>
      <c r="L79" s="520"/>
      <c r="M79" s="520"/>
      <c r="N79" s="520"/>
      <c r="O79" s="520"/>
      <c r="P79" s="520"/>
      <c r="Q79" s="520"/>
      <c r="R79" s="520"/>
      <c r="S79" s="520"/>
      <c r="T79" s="520"/>
      <c r="U79" s="520"/>
      <c r="V79" s="520"/>
      <c r="W79" s="520"/>
      <c r="X79" s="520"/>
      <c r="Y79" s="520"/>
      <c r="Z79" s="520"/>
      <c r="AA79" s="520"/>
    </row>
    <row r="80" spans="1:27" ht="15" thickBot="1" x14ac:dyDescent="0.35">
      <c r="A80" s="520"/>
      <c r="B80" s="520"/>
      <c r="C80" s="520"/>
      <c r="D80" s="520"/>
      <c r="E80" s="520"/>
      <c r="F80" s="520"/>
      <c r="G80" s="520"/>
      <c r="H80" s="520"/>
      <c r="I80" s="520"/>
      <c r="J80" s="520"/>
      <c r="K80" s="520"/>
      <c r="L80" s="520"/>
      <c r="M80" s="520"/>
      <c r="N80" s="520"/>
      <c r="O80" s="520"/>
      <c r="P80" s="520"/>
      <c r="Q80" s="520"/>
      <c r="R80" s="520"/>
      <c r="S80" s="520"/>
      <c r="T80" s="520"/>
      <c r="U80" s="520"/>
      <c r="V80" s="520"/>
      <c r="W80" s="520"/>
      <c r="X80" s="520"/>
      <c r="Y80" s="520"/>
      <c r="Z80" s="520"/>
      <c r="AA80" s="520"/>
    </row>
    <row r="81" spans="1:27" ht="15" thickBot="1" x14ac:dyDescent="0.35">
      <c r="A81" s="520"/>
      <c r="B81" s="520"/>
      <c r="C81" s="520"/>
      <c r="D81" s="520"/>
      <c r="E81" s="520"/>
      <c r="F81" s="520"/>
      <c r="G81" s="520"/>
      <c r="H81" s="520"/>
      <c r="I81" s="520"/>
      <c r="J81" s="520"/>
      <c r="K81" s="520"/>
      <c r="L81" s="520"/>
      <c r="M81" s="520"/>
      <c r="N81" s="520"/>
      <c r="O81" s="520"/>
      <c r="P81" s="520"/>
      <c r="Q81" s="520"/>
      <c r="R81" s="520"/>
      <c r="S81" s="520"/>
      <c r="T81" s="520"/>
      <c r="U81" s="520"/>
      <c r="V81" s="520"/>
      <c r="W81" s="520"/>
      <c r="X81" s="520"/>
      <c r="Y81" s="520"/>
      <c r="Z81" s="520"/>
      <c r="AA81" s="520"/>
    </row>
    <row r="82" spans="1:27" ht="15" thickBot="1" x14ac:dyDescent="0.35">
      <c r="A82" s="520"/>
      <c r="B82" s="520"/>
      <c r="C82" s="520"/>
      <c r="D82" s="520"/>
      <c r="E82" s="520"/>
      <c r="F82" s="520"/>
      <c r="G82" s="520"/>
      <c r="H82" s="520"/>
      <c r="I82" s="520"/>
      <c r="J82" s="520"/>
      <c r="K82" s="520"/>
      <c r="L82" s="520"/>
      <c r="M82" s="520"/>
      <c r="N82" s="520"/>
      <c r="O82" s="520"/>
      <c r="P82" s="520"/>
      <c r="Q82" s="520"/>
      <c r="R82" s="520"/>
      <c r="S82" s="520"/>
      <c r="T82" s="520"/>
      <c r="U82" s="520"/>
      <c r="V82" s="520"/>
      <c r="W82" s="520"/>
      <c r="X82" s="520"/>
      <c r="Y82" s="520"/>
      <c r="Z82" s="520"/>
      <c r="AA82" s="520"/>
    </row>
    <row r="83" spans="1:27" ht="15" thickBot="1" x14ac:dyDescent="0.35">
      <c r="A83" s="520"/>
      <c r="B83" s="520"/>
      <c r="C83" s="520"/>
      <c r="D83" s="520"/>
      <c r="E83" s="520"/>
      <c r="F83" s="520"/>
      <c r="G83" s="520"/>
      <c r="H83" s="520"/>
      <c r="I83" s="520"/>
      <c r="J83" s="520"/>
      <c r="K83" s="520"/>
      <c r="L83" s="520"/>
      <c r="M83" s="520"/>
      <c r="N83" s="520"/>
      <c r="O83" s="520"/>
      <c r="P83" s="520"/>
      <c r="Q83" s="520"/>
      <c r="R83" s="520"/>
      <c r="S83" s="520"/>
      <c r="T83" s="520"/>
      <c r="U83" s="520"/>
      <c r="V83" s="520"/>
      <c r="W83" s="520"/>
      <c r="X83" s="520"/>
      <c r="Y83" s="520"/>
      <c r="Z83" s="520"/>
      <c r="AA83" s="520"/>
    </row>
    <row r="84" spans="1:27" ht="15" thickBot="1" x14ac:dyDescent="0.35">
      <c r="A84" s="520"/>
      <c r="B84" s="520"/>
      <c r="C84" s="520"/>
      <c r="D84" s="520"/>
      <c r="E84" s="520"/>
      <c r="F84" s="520"/>
      <c r="G84" s="520"/>
      <c r="H84" s="520"/>
      <c r="I84" s="520"/>
      <c r="J84" s="520"/>
      <c r="K84" s="520"/>
      <c r="L84" s="520"/>
      <c r="M84" s="520"/>
      <c r="N84" s="520"/>
      <c r="O84" s="520"/>
      <c r="P84" s="520"/>
      <c r="Q84" s="520"/>
      <c r="R84" s="520"/>
      <c r="S84" s="520"/>
      <c r="T84" s="520"/>
      <c r="U84" s="520"/>
      <c r="V84" s="520"/>
      <c r="W84" s="520"/>
      <c r="X84" s="520"/>
      <c r="Y84" s="520"/>
      <c r="Z84" s="520"/>
      <c r="AA84" s="520"/>
    </row>
    <row r="85" spans="1:27" ht="15" thickBot="1" x14ac:dyDescent="0.35">
      <c r="A85" s="520"/>
      <c r="B85" s="520"/>
      <c r="C85" s="520"/>
      <c r="D85" s="520"/>
      <c r="E85" s="520"/>
      <c r="F85" s="520"/>
      <c r="G85" s="520"/>
      <c r="H85" s="520"/>
      <c r="I85" s="520"/>
      <c r="J85" s="520"/>
      <c r="K85" s="520"/>
      <c r="L85" s="520"/>
      <c r="M85" s="520"/>
      <c r="N85" s="520"/>
      <c r="O85" s="520"/>
      <c r="P85" s="520"/>
      <c r="Q85" s="520"/>
      <c r="R85" s="520"/>
      <c r="S85" s="520"/>
      <c r="T85" s="520"/>
      <c r="U85" s="520"/>
      <c r="V85" s="520"/>
      <c r="W85" s="520"/>
      <c r="X85" s="520"/>
      <c r="Y85" s="520"/>
      <c r="Z85" s="520"/>
      <c r="AA85" s="520"/>
    </row>
    <row r="86" spans="1:27" ht="15" thickBot="1" x14ac:dyDescent="0.35">
      <c r="A86" s="520"/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0"/>
      <c r="Z86" s="520"/>
      <c r="AA86" s="520"/>
    </row>
    <row r="87" spans="1:27" ht="15" thickBot="1" x14ac:dyDescent="0.35">
      <c r="A87" s="520"/>
      <c r="B87" s="520"/>
      <c r="C87" s="520"/>
      <c r="D87" s="520"/>
      <c r="E87" s="520"/>
      <c r="F87" s="520"/>
      <c r="G87" s="520"/>
      <c r="H87" s="520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0"/>
      <c r="Z87" s="520"/>
      <c r="AA87" s="520"/>
    </row>
    <row r="88" spans="1:27" ht="15" thickBot="1" x14ac:dyDescent="0.35">
      <c r="A88" s="520"/>
      <c r="B88" s="520"/>
      <c r="C88" s="520"/>
      <c r="D88" s="520"/>
      <c r="E88" s="520"/>
      <c r="F88" s="520"/>
      <c r="G88" s="520"/>
      <c r="H88" s="520"/>
      <c r="I88" s="520"/>
      <c r="J88" s="520"/>
      <c r="K88" s="520"/>
      <c r="L88" s="520"/>
      <c r="M88" s="520"/>
      <c r="N88" s="520"/>
      <c r="O88" s="520"/>
      <c r="P88" s="520"/>
      <c r="Q88" s="520"/>
      <c r="R88" s="520"/>
      <c r="S88" s="520"/>
      <c r="T88" s="520"/>
      <c r="U88" s="520"/>
      <c r="V88" s="520"/>
      <c r="W88" s="520"/>
      <c r="X88" s="520"/>
      <c r="Y88" s="520"/>
      <c r="Z88" s="520"/>
      <c r="AA88" s="520"/>
    </row>
    <row r="89" spans="1:27" ht="15" thickBot="1" x14ac:dyDescent="0.35">
      <c r="A89" s="520"/>
      <c r="B89" s="520"/>
      <c r="C89" s="520"/>
      <c r="D89" s="520"/>
      <c r="E89" s="520"/>
      <c r="F89" s="520"/>
      <c r="G89" s="520"/>
      <c r="H89" s="520"/>
      <c r="I89" s="520"/>
      <c r="J89" s="520"/>
      <c r="K89" s="520"/>
      <c r="L89" s="520"/>
      <c r="M89" s="520"/>
      <c r="N89" s="520"/>
      <c r="O89" s="520"/>
      <c r="P89" s="520"/>
      <c r="Q89" s="520"/>
      <c r="R89" s="520"/>
      <c r="S89" s="520"/>
      <c r="T89" s="520"/>
      <c r="U89" s="520"/>
      <c r="V89" s="520"/>
      <c r="W89" s="520"/>
      <c r="X89" s="520"/>
      <c r="Y89" s="520"/>
      <c r="Z89" s="520"/>
      <c r="AA89" s="520"/>
    </row>
    <row r="90" spans="1:27" ht="15" thickBot="1" x14ac:dyDescent="0.35">
      <c r="A90" s="520"/>
      <c r="B90" s="520"/>
      <c r="C90" s="520"/>
      <c r="D90" s="520"/>
      <c r="E90" s="520"/>
      <c r="F90" s="520"/>
      <c r="G90" s="520"/>
      <c r="H90" s="520"/>
      <c r="I90" s="520"/>
      <c r="J90" s="520"/>
      <c r="K90" s="520"/>
      <c r="L90" s="520"/>
      <c r="M90" s="520"/>
      <c r="N90" s="520"/>
      <c r="O90" s="520"/>
      <c r="P90" s="520"/>
      <c r="Q90" s="520"/>
      <c r="R90" s="520"/>
      <c r="S90" s="520"/>
      <c r="T90" s="520"/>
      <c r="U90" s="520"/>
      <c r="V90" s="520"/>
      <c r="W90" s="520"/>
      <c r="X90" s="520"/>
      <c r="Y90" s="520"/>
      <c r="Z90" s="520"/>
      <c r="AA90" s="520"/>
    </row>
    <row r="91" spans="1:27" ht="15" thickBot="1" x14ac:dyDescent="0.35">
      <c r="A91" s="520"/>
      <c r="B91" s="520"/>
      <c r="C91" s="520"/>
      <c r="D91" s="520"/>
      <c r="E91" s="520"/>
      <c r="F91" s="520"/>
      <c r="G91" s="520"/>
      <c r="H91" s="520"/>
      <c r="I91" s="520"/>
      <c r="J91" s="520"/>
      <c r="K91" s="520"/>
      <c r="L91" s="520"/>
      <c r="M91" s="520"/>
      <c r="N91" s="520"/>
      <c r="O91" s="520"/>
      <c r="P91" s="520"/>
      <c r="Q91" s="520"/>
      <c r="R91" s="520"/>
      <c r="S91" s="520"/>
      <c r="T91" s="520"/>
      <c r="U91" s="520"/>
      <c r="V91" s="520"/>
      <c r="W91" s="520"/>
      <c r="X91" s="520"/>
      <c r="Y91" s="520"/>
      <c r="Z91" s="520"/>
      <c r="AA91" s="520"/>
    </row>
    <row r="92" spans="1:27" ht="15" thickBot="1" x14ac:dyDescent="0.35">
      <c r="A92" s="520"/>
      <c r="B92" s="520"/>
      <c r="C92" s="520"/>
      <c r="D92" s="520"/>
      <c r="E92" s="520"/>
      <c r="F92" s="520"/>
      <c r="G92" s="520"/>
      <c r="H92" s="520"/>
      <c r="I92" s="520"/>
      <c r="J92" s="520"/>
      <c r="K92" s="520"/>
      <c r="L92" s="520"/>
      <c r="M92" s="520"/>
      <c r="N92" s="520"/>
      <c r="O92" s="520"/>
      <c r="P92" s="520"/>
      <c r="Q92" s="520"/>
      <c r="R92" s="520"/>
      <c r="S92" s="520"/>
      <c r="T92" s="520"/>
      <c r="U92" s="520"/>
      <c r="V92" s="520"/>
      <c r="W92" s="520"/>
      <c r="X92" s="520"/>
      <c r="Y92" s="520"/>
      <c r="Z92" s="520"/>
      <c r="AA92" s="520"/>
    </row>
    <row r="93" spans="1:27" ht="15" thickBot="1" x14ac:dyDescent="0.35">
      <c r="A93" s="520"/>
      <c r="B93" s="520"/>
      <c r="C93" s="520"/>
      <c r="D93" s="520"/>
      <c r="E93" s="520"/>
      <c r="F93" s="520"/>
      <c r="G93" s="520"/>
      <c r="H93" s="520"/>
      <c r="I93" s="520"/>
      <c r="J93" s="520"/>
      <c r="K93" s="520"/>
      <c r="L93" s="520"/>
      <c r="M93" s="520"/>
      <c r="N93" s="520"/>
      <c r="O93" s="520"/>
      <c r="P93" s="520"/>
      <c r="Q93" s="520"/>
      <c r="R93" s="520"/>
      <c r="S93" s="520"/>
      <c r="T93" s="520"/>
      <c r="U93" s="520"/>
      <c r="V93" s="520"/>
      <c r="W93" s="520"/>
      <c r="X93" s="520"/>
      <c r="Y93" s="520"/>
      <c r="Z93" s="520"/>
      <c r="AA93" s="520"/>
    </row>
    <row r="94" spans="1:27" ht="15" thickBot="1" x14ac:dyDescent="0.35">
      <c r="A94" s="520"/>
      <c r="B94" s="520"/>
      <c r="C94" s="520"/>
      <c r="D94" s="520"/>
      <c r="E94" s="520"/>
      <c r="F94" s="520"/>
      <c r="G94" s="520"/>
      <c r="H94" s="520"/>
      <c r="I94" s="520"/>
      <c r="J94" s="520"/>
      <c r="K94" s="520"/>
      <c r="L94" s="520"/>
      <c r="M94" s="520"/>
      <c r="N94" s="520"/>
      <c r="O94" s="520"/>
      <c r="P94" s="520"/>
      <c r="Q94" s="520"/>
      <c r="R94" s="520"/>
      <c r="S94" s="520"/>
      <c r="T94" s="520"/>
      <c r="U94" s="520"/>
      <c r="V94" s="520"/>
      <c r="W94" s="520"/>
      <c r="X94" s="520"/>
      <c r="Y94" s="520"/>
      <c r="Z94" s="520"/>
      <c r="AA94" s="520"/>
    </row>
    <row r="95" spans="1:27" ht="15" thickBot="1" x14ac:dyDescent="0.35">
      <c r="A95" s="520"/>
      <c r="B95" s="520"/>
      <c r="C95" s="520"/>
      <c r="D95" s="520"/>
      <c r="E95" s="520"/>
      <c r="F95" s="520"/>
      <c r="G95" s="520"/>
      <c r="H95" s="520"/>
      <c r="I95" s="520"/>
      <c r="J95" s="520"/>
      <c r="K95" s="520"/>
      <c r="L95" s="520"/>
      <c r="M95" s="520"/>
      <c r="N95" s="520"/>
      <c r="O95" s="520"/>
      <c r="P95" s="520"/>
      <c r="Q95" s="520"/>
      <c r="R95" s="520"/>
      <c r="S95" s="520"/>
      <c r="T95" s="520"/>
      <c r="U95" s="520"/>
      <c r="V95" s="520"/>
      <c r="W95" s="520"/>
      <c r="X95" s="520"/>
      <c r="Y95" s="520"/>
      <c r="Z95" s="520"/>
      <c r="AA95" s="520"/>
    </row>
    <row r="96" spans="1:27" ht="15" thickBot="1" x14ac:dyDescent="0.35">
      <c r="A96" s="520"/>
      <c r="B96" s="520"/>
      <c r="C96" s="520"/>
      <c r="D96" s="520"/>
      <c r="E96" s="520"/>
      <c r="F96" s="520"/>
      <c r="G96" s="520"/>
      <c r="H96" s="520"/>
      <c r="I96" s="520"/>
      <c r="J96" s="520"/>
      <c r="K96" s="520"/>
      <c r="L96" s="520"/>
      <c r="M96" s="520"/>
      <c r="N96" s="520"/>
      <c r="O96" s="520"/>
      <c r="P96" s="520"/>
      <c r="Q96" s="520"/>
      <c r="R96" s="520"/>
      <c r="S96" s="520"/>
      <c r="T96" s="520"/>
      <c r="U96" s="520"/>
      <c r="V96" s="520"/>
      <c r="W96" s="520"/>
      <c r="X96" s="520"/>
      <c r="Y96" s="520"/>
      <c r="Z96" s="520"/>
      <c r="AA96" s="520"/>
    </row>
    <row r="97" spans="1:27" ht="15" thickBot="1" x14ac:dyDescent="0.35">
      <c r="A97" s="520"/>
      <c r="B97" s="520"/>
      <c r="C97" s="520"/>
      <c r="D97" s="520"/>
      <c r="E97" s="520"/>
      <c r="F97" s="520"/>
      <c r="G97" s="520"/>
      <c r="H97" s="520"/>
      <c r="I97" s="520"/>
      <c r="J97" s="520"/>
      <c r="K97" s="520"/>
      <c r="L97" s="520"/>
      <c r="M97" s="520"/>
      <c r="N97" s="520"/>
      <c r="O97" s="520"/>
      <c r="P97" s="520"/>
      <c r="Q97" s="520"/>
      <c r="R97" s="520"/>
      <c r="S97" s="520"/>
      <c r="T97" s="520"/>
      <c r="U97" s="520"/>
      <c r="V97" s="520"/>
      <c r="W97" s="520"/>
      <c r="X97" s="520"/>
      <c r="Y97" s="520"/>
      <c r="Z97" s="520"/>
      <c r="AA97" s="520"/>
    </row>
    <row r="98" spans="1:27" ht="15" thickBot="1" x14ac:dyDescent="0.35">
      <c r="A98" s="520"/>
      <c r="B98" s="520"/>
      <c r="C98" s="520"/>
      <c r="D98" s="520"/>
      <c r="E98" s="520"/>
      <c r="F98" s="520"/>
      <c r="G98" s="520"/>
      <c r="H98" s="520"/>
      <c r="I98" s="520"/>
      <c r="J98" s="520"/>
      <c r="K98" s="520"/>
      <c r="L98" s="520"/>
      <c r="M98" s="520"/>
      <c r="N98" s="520"/>
      <c r="O98" s="520"/>
      <c r="P98" s="520"/>
      <c r="Q98" s="520"/>
      <c r="R98" s="520"/>
      <c r="S98" s="520"/>
      <c r="T98" s="520"/>
      <c r="U98" s="520"/>
      <c r="V98" s="520"/>
      <c r="W98" s="520"/>
      <c r="X98" s="520"/>
      <c r="Y98" s="520"/>
      <c r="Z98" s="520"/>
      <c r="AA98" s="520"/>
    </row>
    <row r="99" spans="1:27" ht="15" thickBot="1" x14ac:dyDescent="0.35">
      <c r="A99" s="520"/>
      <c r="B99" s="520"/>
      <c r="C99" s="520"/>
      <c r="D99" s="520"/>
      <c r="E99" s="520"/>
      <c r="F99" s="520"/>
      <c r="G99" s="520"/>
      <c r="H99" s="520"/>
      <c r="I99" s="520"/>
      <c r="J99" s="520"/>
      <c r="K99" s="520"/>
      <c r="L99" s="520"/>
      <c r="M99" s="520"/>
      <c r="N99" s="520"/>
      <c r="O99" s="520"/>
      <c r="P99" s="520"/>
      <c r="Q99" s="520"/>
      <c r="R99" s="520"/>
      <c r="S99" s="520"/>
      <c r="T99" s="520"/>
      <c r="U99" s="520"/>
      <c r="V99" s="520"/>
      <c r="W99" s="520"/>
      <c r="X99" s="520"/>
      <c r="Y99" s="520"/>
      <c r="Z99" s="520"/>
      <c r="AA99" s="520"/>
    </row>
    <row r="100" spans="1:27" ht="15" thickBot="1" x14ac:dyDescent="0.35">
      <c r="A100" s="520"/>
      <c r="B100" s="520"/>
      <c r="C100" s="520"/>
      <c r="D100" s="520"/>
      <c r="E100" s="520"/>
      <c r="F100" s="520"/>
      <c r="G100" s="520"/>
      <c r="H100" s="520"/>
      <c r="I100" s="520"/>
      <c r="J100" s="520"/>
      <c r="K100" s="520"/>
      <c r="L100" s="520"/>
      <c r="M100" s="520"/>
      <c r="N100" s="520"/>
      <c r="O100" s="520"/>
      <c r="P100" s="520"/>
      <c r="Q100" s="520"/>
      <c r="R100" s="520"/>
      <c r="S100" s="520"/>
      <c r="T100" s="520"/>
      <c r="U100" s="520"/>
      <c r="V100" s="520"/>
      <c r="W100" s="520"/>
      <c r="X100" s="520"/>
      <c r="Y100" s="520"/>
      <c r="Z100" s="520"/>
      <c r="AA100" s="520"/>
    </row>
    <row r="101" spans="1:27" ht="15" thickBot="1" x14ac:dyDescent="0.35">
      <c r="A101" s="520"/>
      <c r="B101" s="520"/>
      <c r="C101" s="520"/>
      <c r="D101" s="520"/>
      <c r="E101" s="520"/>
      <c r="F101" s="520"/>
      <c r="G101" s="520"/>
      <c r="H101" s="520"/>
      <c r="I101" s="520"/>
      <c r="J101" s="520"/>
      <c r="K101" s="520"/>
      <c r="L101" s="520"/>
      <c r="M101" s="520"/>
      <c r="N101" s="520"/>
      <c r="O101" s="520"/>
      <c r="P101" s="520"/>
      <c r="Q101" s="520"/>
      <c r="R101" s="520"/>
      <c r="S101" s="520"/>
      <c r="T101" s="520"/>
      <c r="U101" s="520"/>
      <c r="V101" s="520"/>
      <c r="W101" s="520"/>
      <c r="X101" s="520"/>
      <c r="Y101" s="520"/>
      <c r="Z101" s="520"/>
      <c r="AA101" s="520"/>
    </row>
    <row r="102" spans="1:27" ht="15" thickBot="1" x14ac:dyDescent="0.35">
      <c r="A102" s="520"/>
      <c r="B102" s="520"/>
      <c r="C102" s="520"/>
      <c r="D102" s="520"/>
      <c r="E102" s="520"/>
      <c r="F102" s="520"/>
      <c r="G102" s="520"/>
      <c r="H102" s="520"/>
      <c r="I102" s="520"/>
      <c r="J102" s="520"/>
      <c r="K102" s="520"/>
      <c r="L102" s="520"/>
      <c r="M102" s="520"/>
      <c r="N102" s="520"/>
      <c r="O102" s="520"/>
      <c r="P102" s="520"/>
      <c r="Q102" s="520"/>
      <c r="R102" s="520"/>
      <c r="S102" s="520"/>
      <c r="T102" s="520"/>
      <c r="U102" s="520"/>
      <c r="V102" s="520"/>
      <c r="W102" s="520"/>
      <c r="X102" s="520"/>
      <c r="Y102" s="520"/>
      <c r="Z102" s="520"/>
      <c r="AA102" s="520"/>
    </row>
    <row r="103" spans="1:27" ht="15" thickBot="1" x14ac:dyDescent="0.35">
      <c r="A103" s="520"/>
      <c r="B103" s="520"/>
      <c r="C103" s="520"/>
      <c r="D103" s="520"/>
      <c r="E103" s="520"/>
      <c r="F103" s="520"/>
      <c r="G103" s="520"/>
      <c r="H103" s="520"/>
      <c r="I103" s="520"/>
      <c r="J103" s="520"/>
      <c r="K103" s="520"/>
      <c r="L103" s="520"/>
      <c r="M103" s="520"/>
      <c r="N103" s="520"/>
      <c r="O103" s="520"/>
      <c r="P103" s="520"/>
      <c r="Q103" s="520"/>
      <c r="R103" s="520"/>
      <c r="S103" s="520"/>
      <c r="T103" s="520"/>
      <c r="U103" s="520"/>
      <c r="V103" s="520"/>
      <c r="W103" s="520"/>
      <c r="X103" s="520"/>
      <c r="Y103" s="520"/>
      <c r="Z103" s="520"/>
      <c r="AA103" s="520"/>
    </row>
    <row r="104" spans="1:27" ht="15" thickBot="1" x14ac:dyDescent="0.35">
      <c r="A104" s="520"/>
      <c r="B104" s="520"/>
      <c r="C104" s="520"/>
      <c r="D104" s="520"/>
      <c r="E104" s="520"/>
      <c r="F104" s="520"/>
      <c r="G104" s="520"/>
      <c r="H104" s="520"/>
      <c r="I104" s="520"/>
      <c r="J104" s="520"/>
      <c r="K104" s="520"/>
      <c r="L104" s="520"/>
      <c r="M104" s="520"/>
      <c r="N104" s="520"/>
      <c r="O104" s="520"/>
      <c r="P104" s="520"/>
      <c r="Q104" s="520"/>
      <c r="R104" s="520"/>
      <c r="S104" s="520"/>
      <c r="T104" s="520"/>
      <c r="U104" s="520"/>
      <c r="V104" s="520"/>
      <c r="W104" s="520"/>
      <c r="X104" s="520"/>
      <c r="Y104" s="520"/>
      <c r="Z104" s="520"/>
      <c r="AA104" s="520"/>
    </row>
    <row r="105" spans="1:27" ht="15" thickBot="1" x14ac:dyDescent="0.35">
      <c r="A105" s="520"/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  <c r="L105" s="520"/>
      <c r="M105" s="520"/>
      <c r="N105" s="520"/>
      <c r="O105" s="520"/>
      <c r="P105" s="520"/>
      <c r="Q105" s="520"/>
      <c r="R105" s="520"/>
      <c r="S105" s="520"/>
      <c r="T105" s="520"/>
      <c r="U105" s="520"/>
      <c r="V105" s="520"/>
      <c r="W105" s="520"/>
      <c r="X105" s="520"/>
      <c r="Y105" s="520"/>
      <c r="Z105" s="520"/>
      <c r="AA105" s="520"/>
    </row>
    <row r="106" spans="1:27" ht="15" thickBot="1" x14ac:dyDescent="0.35">
      <c r="A106" s="520"/>
      <c r="B106" s="520"/>
      <c r="C106" s="520"/>
      <c r="D106" s="520"/>
      <c r="E106" s="520"/>
      <c r="F106" s="520"/>
      <c r="G106" s="520"/>
      <c r="H106" s="520"/>
      <c r="I106" s="520"/>
      <c r="J106" s="520"/>
      <c r="K106" s="520"/>
      <c r="L106" s="520"/>
      <c r="M106" s="520"/>
      <c r="N106" s="520"/>
      <c r="O106" s="520"/>
      <c r="P106" s="520"/>
      <c r="Q106" s="520"/>
      <c r="R106" s="520"/>
      <c r="S106" s="520"/>
      <c r="T106" s="520"/>
      <c r="U106" s="520"/>
      <c r="V106" s="520"/>
      <c r="W106" s="520"/>
      <c r="X106" s="520"/>
      <c r="Y106" s="520"/>
      <c r="Z106" s="520"/>
      <c r="AA106" s="520"/>
    </row>
    <row r="107" spans="1:27" ht="15" thickBot="1" x14ac:dyDescent="0.35">
      <c r="A107" s="520"/>
      <c r="B107" s="520"/>
      <c r="C107" s="520"/>
      <c r="D107" s="520"/>
      <c r="E107" s="520"/>
      <c r="F107" s="520"/>
      <c r="G107" s="520"/>
      <c r="H107" s="520"/>
      <c r="I107" s="520"/>
      <c r="J107" s="520"/>
      <c r="K107" s="520"/>
      <c r="L107" s="520"/>
      <c r="M107" s="520"/>
      <c r="N107" s="520"/>
      <c r="O107" s="520"/>
      <c r="P107" s="520"/>
      <c r="Q107" s="520"/>
      <c r="R107" s="520"/>
      <c r="S107" s="520"/>
      <c r="T107" s="520"/>
      <c r="U107" s="520"/>
      <c r="V107" s="520"/>
      <c r="W107" s="520"/>
      <c r="X107" s="520"/>
      <c r="Y107" s="520"/>
      <c r="Z107" s="520"/>
      <c r="AA107" s="520"/>
    </row>
    <row r="108" spans="1:27" ht="15" thickBot="1" x14ac:dyDescent="0.35">
      <c r="A108" s="520"/>
      <c r="B108" s="520"/>
      <c r="C108" s="520"/>
      <c r="D108" s="520"/>
      <c r="E108" s="520"/>
      <c r="F108" s="520"/>
      <c r="G108" s="520"/>
      <c r="H108" s="520"/>
      <c r="I108" s="520"/>
      <c r="J108" s="520"/>
      <c r="K108" s="520"/>
      <c r="L108" s="520"/>
      <c r="M108" s="520"/>
      <c r="N108" s="520"/>
      <c r="O108" s="520"/>
      <c r="P108" s="520"/>
      <c r="Q108" s="520"/>
      <c r="R108" s="520"/>
      <c r="S108" s="520"/>
      <c r="T108" s="520"/>
      <c r="U108" s="520"/>
      <c r="V108" s="520"/>
      <c r="W108" s="520"/>
      <c r="X108" s="520"/>
      <c r="Y108" s="520"/>
      <c r="Z108" s="520"/>
      <c r="AA108" s="520"/>
    </row>
    <row r="109" spans="1:27" ht="15" thickBot="1" x14ac:dyDescent="0.35">
      <c r="A109" s="520"/>
      <c r="B109" s="520"/>
      <c r="C109" s="520"/>
      <c r="D109" s="520"/>
      <c r="E109" s="520"/>
      <c r="F109" s="520"/>
      <c r="G109" s="520"/>
      <c r="H109" s="520"/>
      <c r="I109" s="520"/>
      <c r="J109" s="520"/>
      <c r="K109" s="520"/>
      <c r="L109" s="520"/>
      <c r="M109" s="520"/>
      <c r="N109" s="520"/>
      <c r="O109" s="520"/>
      <c r="P109" s="520"/>
      <c r="Q109" s="520"/>
      <c r="R109" s="520"/>
      <c r="S109" s="520"/>
      <c r="T109" s="520"/>
      <c r="U109" s="520"/>
      <c r="V109" s="520"/>
      <c r="W109" s="520"/>
      <c r="X109" s="520"/>
      <c r="Y109" s="520"/>
      <c r="Z109" s="520"/>
      <c r="AA109" s="520"/>
    </row>
    <row r="110" spans="1:27" ht="15" thickBot="1" x14ac:dyDescent="0.35">
      <c r="A110" s="520"/>
      <c r="B110" s="520"/>
      <c r="C110" s="520"/>
      <c r="D110" s="520"/>
      <c r="E110" s="520"/>
      <c r="F110" s="520"/>
      <c r="G110" s="520"/>
      <c r="H110" s="520"/>
      <c r="I110" s="520"/>
      <c r="J110" s="520"/>
      <c r="K110" s="520"/>
      <c r="L110" s="520"/>
      <c r="M110" s="520"/>
      <c r="N110" s="520"/>
      <c r="O110" s="520"/>
      <c r="P110" s="520"/>
      <c r="Q110" s="520"/>
      <c r="R110" s="520"/>
      <c r="S110" s="520"/>
      <c r="T110" s="520"/>
      <c r="U110" s="520"/>
      <c r="V110" s="520"/>
      <c r="W110" s="520"/>
      <c r="X110" s="520"/>
      <c r="Y110" s="520"/>
      <c r="Z110" s="520"/>
      <c r="AA110" s="520"/>
    </row>
    <row r="111" spans="1:27" ht="15" thickBot="1" x14ac:dyDescent="0.35">
      <c r="A111" s="520"/>
      <c r="B111" s="520"/>
      <c r="C111" s="520"/>
      <c r="D111" s="520"/>
      <c r="E111" s="520"/>
      <c r="F111" s="520"/>
      <c r="G111" s="520"/>
      <c r="H111" s="520"/>
      <c r="I111" s="520"/>
      <c r="J111" s="520"/>
      <c r="K111" s="520"/>
      <c r="L111" s="520"/>
      <c r="M111" s="520"/>
      <c r="N111" s="520"/>
      <c r="O111" s="520"/>
      <c r="P111" s="520"/>
      <c r="Q111" s="520"/>
      <c r="R111" s="520"/>
      <c r="S111" s="520"/>
      <c r="T111" s="520"/>
      <c r="U111" s="520"/>
      <c r="V111" s="520"/>
      <c r="W111" s="520"/>
      <c r="X111" s="520"/>
      <c r="Y111" s="520"/>
      <c r="Z111" s="520"/>
      <c r="AA111" s="520"/>
    </row>
    <row r="112" spans="1:27" ht="15" thickBot="1" x14ac:dyDescent="0.35">
      <c r="A112" s="520"/>
      <c r="B112" s="520"/>
      <c r="C112" s="520"/>
      <c r="D112" s="520"/>
      <c r="E112" s="520"/>
      <c r="F112" s="520"/>
      <c r="G112" s="520"/>
      <c r="H112" s="520"/>
      <c r="I112" s="520"/>
      <c r="J112" s="520"/>
      <c r="K112" s="520"/>
      <c r="L112" s="520"/>
      <c r="M112" s="520"/>
      <c r="N112" s="520"/>
      <c r="O112" s="520"/>
      <c r="P112" s="520"/>
      <c r="Q112" s="520"/>
      <c r="R112" s="520"/>
      <c r="S112" s="520"/>
      <c r="T112" s="520"/>
      <c r="U112" s="520"/>
      <c r="V112" s="520"/>
      <c r="W112" s="520"/>
      <c r="X112" s="520"/>
      <c r="Y112" s="520"/>
      <c r="Z112" s="520"/>
      <c r="AA112" s="520"/>
    </row>
    <row r="113" spans="1:27" ht="15" thickBot="1" x14ac:dyDescent="0.35">
      <c r="A113" s="520"/>
      <c r="B113" s="520"/>
      <c r="C113" s="520"/>
      <c r="D113" s="520"/>
      <c r="E113" s="520"/>
      <c r="F113" s="520"/>
      <c r="G113" s="520"/>
      <c r="H113" s="520"/>
      <c r="I113" s="520"/>
      <c r="J113" s="520"/>
      <c r="K113" s="520"/>
      <c r="L113" s="520"/>
      <c r="M113" s="520"/>
      <c r="N113" s="520"/>
      <c r="O113" s="520"/>
      <c r="P113" s="520"/>
      <c r="Q113" s="520"/>
      <c r="R113" s="520"/>
      <c r="S113" s="520"/>
      <c r="T113" s="520"/>
      <c r="U113" s="520"/>
      <c r="V113" s="520"/>
      <c r="W113" s="520"/>
      <c r="X113" s="520"/>
      <c r="Y113" s="520"/>
      <c r="Z113" s="520"/>
      <c r="AA113" s="520"/>
    </row>
    <row r="114" spans="1:27" ht="15" thickBot="1" x14ac:dyDescent="0.35">
      <c r="A114" s="520"/>
      <c r="B114" s="520"/>
      <c r="C114" s="520"/>
      <c r="D114" s="520"/>
      <c r="E114" s="520"/>
      <c r="F114" s="520"/>
      <c r="G114" s="520"/>
      <c r="H114" s="520"/>
      <c r="I114" s="520"/>
      <c r="J114" s="520"/>
      <c r="K114" s="520"/>
      <c r="L114" s="520"/>
      <c r="M114" s="520"/>
      <c r="N114" s="520"/>
      <c r="O114" s="520"/>
      <c r="P114" s="520"/>
      <c r="Q114" s="520"/>
      <c r="R114" s="520"/>
      <c r="S114" s="520"/>
      <c r="T114" s="520"/>
      <c r="U114" s="520"/>
      <c r="V114" s="520"/>
      <c r="W114" s="520"/>
      <c r="X114" s="520"/>
      <c r="Y114" s="520"/>
      <c r="Z114" s="520"/>
      <c r="AA114" s="520"/>
    </row>
    <row r="115" spans="1:27" ht="15" thickBot="1" x14ac:dyDescent="0.35">
      <c r="A115" s="520"/>
      <c r="B115" s="520"/>
      <c r="C115" s="520"/>
      <c r="D115" s="520"/>
      <c r="E115" s="520"/>
      <c r="F115" s="520"/>
      <c r="G115" s="520"/>
      <c r="H115" s="520"/>
      <c r="I115" s="520"/>
      <c r="J115" s="520"/>
      <c r="K115" s="520"/>
      <c r="L115" s="520"/>
      <c r="M115" s="520"/>
      <c r="N115" s="520"/>
      <c r="O115" s="520"/>
      <c r="P115" s="520"/>
      <c r="Q115" s="520"/>
      <c r="R115" s="520"/>
      <c r="S115" s="520"/>
      <c r="T115" s="520"/>
      <c r="U115" s="520"/>
      <c r="V115" s="520"/>
      <c r="W115" s="520"/>
      <c r="X115" s="520"/>
      <c r="Y115" s="520"/>
      <c r="Z115" s="520"/>
      <c r="AA115" s="520"/>
    </row>
    <row r="116" spans="1:27" ht="15" thickBot="1" x14ac:dyDescent="0.35">
      <c r="A116" s="520"/>
      <c r="B116" s="520"/>
      <c r="C116" s="520"/>
      <c r="D116" s="520"/>
      <c r="E116" s="520"/>
      <c r="F116" s="520"/>
      <c r="G116" s="520"/>
      <c r="H116" s="520"/>
      <c r="I116" s="520"/>
      <c r="J116" s="520"/>
      <c r="K116" s="520"/>
      <c r="L116" s="520"/>
      <c r="M116" s="520"/>
      <c r="N116" s="520"/>
      <c r="O116" s="520"/>
      <c r="P116" s="520"/>
      <c r="Q116" s="520"/>
      <c r="R116" s="520"/>
      <c r="S116" s="520"/>
      <c r="T116" s="520"/>
      <c r="U116" s="520"/>
      <c r="V116" s="520"/>
      <c r="W116" s="520"/>
      <c r="X116" s="520"/>
      <c r="Y116" s="520"/>
      <c r="Z116" s="520"/>
      <c r="AA116" s="520"/>
    </row>
    <row r="117" spans="1:27" ht="15" thickBot="1" x14ac:dyDescent="0.35">
      <c r="A117" s="520"/>
      <c r="B117" s="520"/>
      <c r="C117" s="520"/>
      <c r="D117" s="520"/>
      <c r="E117" s="520"/>
      <c r="F117" s="520"/>
      <c r="G117" s="520"/>
      <c r="H117" s="520"/>
      <c r="I117" s="520"/>
      <c r="J117" s="520"/>
      <c r="K117" s="520"/>
      <c r="L117" s="520"/>
      <c r="M117" s="520"/>
      <c r="N117" s="520"/>
      <c r="O117" s="520"/>
      <c r="P117" s="520"/>
      <c r="Q117" s="520"/>
      <c r="R117" s="520"/>
      <c r="S117" s="520"/>
      <c r="T117" s="520"/>
      <c r="U117" s="520"/>
      <c r="V117" s="520"/>
      <c r="W117" s="520"/>
      <c r="X117" s="520"/>
      <c r="Y117" s="520"/>
      <c r="Z117" s="520"/>
      <c r="AA117" s="520"/>
    </row>
    <row r="118" spans="1:27" ht="15" thickBot="1" x14ac:dyDescent="0.35">
      <c r="A118" s="520"/>
      <c r="B118" s="520"/>
      <c r="C118" s="520"/>
      <c r="D118" s="520"/>
      <c r="E118" s="520"/>
      <c r="F118" s="520"/>
      <c r="G118" s="520"/>
      <c r="H118" s="520"/>
      <c r="I118" s="520"/>
      <c r="J118" s="520"/>
      <c r="K118" s="520"/>
      <c r="L118" s="520"/>
      <c r="M118" s="520"/>
      <c r="N118" s="520"/>
      <c r="O118" s="520"/>
      <c r="P118" s="520"/>
      <c r="Q118" s="520"/>
      <c r="R118" s="520"/>
      <c r="S118" s="520"/>
      <c r="T118" s="520"/>
      <c r="U118" s="520"/>
      <c r="V118" s="520"/>
      <c r="W118" s="520"/>
      <c r="X118" s="520"/>
      <c r="Y118" s="520"/>
      <c r="Z118" s="520"/>
      <c r="AA118" s="520"/>
    </row>
    <row r="119" spans="1:27" ht="15" thickBot="1" x14ac:dyDescent="0.35">
      <c r="A119" s="520"/>
      <c r="B119" s="520"/>
      <c r="C119" s="520"/>
      <c r="D119" s="520"/>
      <c r="E119" s="520"/>
      <c r="F119" s="520"/>
      <c r="G119" s="520"/>
      <c r="H119" s="520"/>
      <c r="I119" s="520"/>
      <c r="J119" s="520"/>
      <c r="K119" s="520"/>
      <c r="L119" s="520"/>
      <c r="M119" s="520"/>
      <c r="N119" s="520"/>
      <c r="O119" s="520"/>
      <c r="P119" s="520"/>
      <c r="Q119" s="520"/>
      <c r="R119" s="520"/>
      <c r="S119" s="520"/>
      <c r="T119" s="520"/>
      <c r="U119" s="520"/>
      <c r="V119" s="520"/>
      <c r="W119" s="520"/>
      <c r="X119" s="520"/>
      <c r="Y119" s="520"/>
      <c r="Z119" s="520"/>
      <c r="AA119" s="520"/>
    </row>
    <row r="120" spans="1:27" ht="15" thickBot="1" x14ac:dyDescent="0.35">
      <c r="A120" s="520"/>
      <c r="B120" s="520"/>
      <c r="C120" s="520"/>
      <c r="D120" s="520"/>
      <c r="E120" s="520"/>
      <c r="F120" s="520"/>
      <c r="G120" s="520"/>
      <c r="H120" s="520"/>
      <c r="I120" s="520"/>
      <c r="J120" s="520"/>
      <c r="K120" s="520"/>
      <c r="L120" s="520"/>
      <c r="M120" s="520"/>
      <c r="N120" s="520"/>
      <c r="O120" s="520"/>
      <c r="P120" s="520"/>
      <c r="Q120" s="520"/>
      <c r="R120" s="520"/>
      <c r="S120" s="520"/>
      <c r="T120" s="520"/>
      <c r="U120" s="520"/>
      <c r="V120" s="520"/>
      <c r="W120" s="520"/>
      <c r="X120" s="520"/>
      <c r="Y120" s="520"/>
      <c r="Z120" s="520"/>
      <c r="AA120" s="520"/>
    </row>
    <row r="121" spans="1:27" ht="15" thickBot="1" x14ac:dyDescent="0.35">
      <c r="A121" s="520"/>
      <c r="B121" s="520"/>
      <c r="C121" s="520"/>
      <c r="D121" s="520"/>
      <c r="E121" s="520"/>
      <c r="F121" s="520"/>
      <c r="G121" s="520"/>
      <c r="H121" s="520"/>
      <c r="I121" s="520"/>
      <c r="J121" s="520"/>
      <c r="K121" s="520"/>
      <c r="L121" s="520"/>
      <c r="M121" s="520"/>
      <c r="N121" s="520"/>
      <c r="O121" s="520"/>
      <c r="P121" s="520"/>
      <c r="Q121" s="520"/>
      <c r="R121" s="520"/>
      <c r="S121" s="520"/>
      <c r="T121" s="520"/>
      <c r="U121" s="520"/>
      <c r="V121" s="520"/>
      <c r="W121" s="520"/>
      <c r="X121" s="520"/>
      <c r="Y121" s="520"/>
      <c r="Z121" s="520"/>
      <c r="AA121" s="5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80"/>
  <sheetViews>
    <sheetView zoomScale="89" zoomScaleNormal="89" workbookViewId="0">
      <selection activeCell="H10" sqref="H10"/>
    </sheetView>
  </sheetViews>
  <sheetFormatPr defaultRowHeight="14.4" x14ac:dyDescent="0.3"/>
  <cols>
    <col min="1" max="1" width="11.33203125" customWidth="1"/>
    <col min="2" max="2" width="13.6640625" style="16" customWidth="1"/>
    <col min="3" max="3" width="32.33203125" style="16" customWidth="1"/>
    <col min="4" max="4" width="14.5546875" style="16" customWidth="1"/>
    <col min="5" max="5" width="13.6640625" style="330" customWidth="1"/>
    <col min="6" max="6" width="20.88671875" style="332" customWidth="1"/>
    <col min="7" max="7" width="17.5546875" style="96" customWidth="1"/>
    <col min="8" max="8" width="12.44140625" customWidth="1"/>
    <col min="9" max="9" width="10.44140625" bestFit="1" customWidth="1"/>
    <col min="10" max="12" width="9.44140625" bestFit="1" customWidth="1"/>
    <col min="13" max="13" width="13.33203125" bestFit="1" customWidth="1"/>
  </cols>
  <sheetData>
    <row r="1" spans="1:12" s="150" customFormat="1" ht="21" x14ac:dyDescent="0.3">
      <c r="A1" s="54"/>
      <c r="B1" s="872" t="s">
        <v>414</v>
      </c>
      <c r="C1" s="872"/>
      <c r="D1" s="872"/>
      <c r="E1" s="872"/>
      <c r="F1" s="348"/>
      <c r="G1" s="301"/>
    </row>
    <row r="2" spans="1:12" s="150" customFormat="1" ht="18" x14ac:dyDescent="0.3">
      <c r="A2" s="54"/>
      <c r="B2" s="873" t="str">
        <f>PAYMENT!AB1</f>
        <v>as of August 1, 2024</v>
      </c>
      <c r="C2" s="873"/>
      <c r="D2" s="873"/>
      <c r="E2" s="873"/>
      <c r="F2" s="348"/>
      <c r="G2" s="301"/>
    </row>
    <row r="3" spans="1:12" s="150" customFormat="1" ht="21" x14ac:dyDescent="0.3">
      <c r="A3" s="54"/>
      <c r="B3" s="874" t="s">
        <v>541</v>
      </c>
      <c r="C3" s="874"/>
      <c r="D3" s="874"/>
      <c r="E3" s="874"/>
      <c r="F3" s="348"/>
      <c r="G3" s="301"/>
    </row>
    <row r="4" spans="1:12" s="15" customFormat="1" ht="13.95" customHeight="1" x14ac:dyDescent="0.3">
      <c r="A4" s="17"/>
      <c r="B4" s="97" t="s">
        <v>83</v>
      </c>
      <c r="C4" s="97" t="s">
        <v>84</v>
      </c>
      <c r="D4" s="97" t="s">
        <v>221</v>
      </c>
      <c r="E4" s="98" t="s">
        <v>437</v>
      </c>
      <c r="F4" s="349" t="s">
        <v>146</v>
      </c>
      <c r="G4" s="301"/>
      <c r="H4" s="150"/>
      <c r="I4" s="150"/>
      <c r="J4" s="150"/>
      <c r="K4" s="150"/>
      <c r="L4" s="150"/>
    </row>
    <row r="5" spans="1:12" s="150" customFormat="1" ht="18.600000000000001" customHeight="1" x14ac:dyDescent="0.3">
      <c r="A5" s="54"/>
      <c r="B5" s="302" t="s">
        <v>145</v>
      </c>
      <c r="C5" s="487" t="s">
        <v>309</v>
      </c>
      <c r="D5" s="304">
        <v>5000</v>
      </c>
      <c r="E5" s="328">
        <v>2500</v>
      </c>
      <c r="F5" s="302" t="s">
        <v>542</v>
      </c>
      <c r="G5" s="301"/>
    </row>
    <row r="6" spans="1:12" s="150" customFormat="1" ht="18.600000000000001" customHeight="1" x14ac:dyDescent="0.3">
      <c r="A6" s="54"/>
      <c r="B6" s="302" t="s">
        <v>147</v>
      </c>
      <c r="C6" s="487" t="s">
        <v>312</v>
      </c>
      <c r="D6" s="304">
        <v>6416</v>
      </c>
      <c r="E6" s="328">
        <f>D6-3000</f>
        <v>3416</v>
      </c>
      <c r="F6" s="302" t="s">
        <v>542</v>
      </c>
      <c r="G6" s="301"/>
    </row>
    <row r="7" spans="1:12" s="150" customFormat="1" ht="18.600000000000001" customHeight="1" x14ac:dyDescent="0.3">
      <c r="A7" s="54"/>
      <c r="B7" s="302" t="s">
        <v>147</v>
      </c>
      <c r="C7" s="487" t="s">
        <v>239</v>
      </c>
      <c r="D7" s="304">
        <v>5000</v>
      </c>
      <c r="E7" s="328">
        <v>2500</v>
      </c>
      <c r="F7" s="302" t="s">
        <v>542</v>
      </c>
      <c r="G7" s="301"/>
    </row>
    <row r="8" spans="1:12" s="150" customFormat="1" ht="18.600000000000001" customHeight="1" x14ac:dyDescent="0.3">
      <c r="A8" s="54"/>
      <c r="B8" s="302" t="s">
        <v>147</v>
      </c>
      <c r="C8" s="487" t="s">
        <v>328</v>
      </c>
      <c r="D8" s="304">
        <v>6000</v>
      </c>
      <c r="E8" s="328">
        <v>3000</v>
      </c>
      <c r="F8" s="302" t="s">
        <v>542</v>
      </c>
      <c r="G8" s="301"/>
    </row>
    <row r="9" spans="1:12" s="150" customFormat="1" ht="18.600000000000001" customHeight="1" x14ac:dyDescent="0.3">
      <c r="A9" s="54"/>
      <c r="B9" s="302" t="s">
        <v>147</v>
      </c>
      <c r="C9" s="487" t="s">
        <v>27</v>
      </c>
      <c r="D9" s="304">
        <v>9060</v>
      </c>
      <c r="E9" s="328">
        <f>D9-3000</f>
        <v>6060</v>
      </c>
      <c r="F9" s="302" t="s">
        <v>542</v>
      </c>
      <c r="G9" s="301"/>
    </row>
    <row r="10" spans="1:12" s="150" customFormat="1" ht="18.600000000000001" customHeight="1" x14ac:dyDescent="0.3">
      <c r="A10" s="54"/>
      <c r="B10" s="302">
        <v>1</v>
      </c>
      <c r="C10" s="487" t="s">
        <v>30</v>
      </c>
      <c r="D10" s="304">
        <v>9475</v>
      </c>
      <c r="E10" s="328">
        <f>D10-3000</f>
        <v>6475</v>
      </c>
      <c r="F10" s="302" t="s">
        <v>542</v>
      </c>
      <c r="G10" s="301"/>
    </row>
    <row r="11" spans="1:12" s="150" customFormat="1" ht="18.600000000000001" customHeight="1" x14ac:dyDescent="0.3">
      <c r="A11" s="54"/>
      <c r="B11" s="302">
        <v>2</v>
      </c>
      <c r="C11" s="488" t="s">
        <v>116</v>
      </c>
      <c r="D11" s="304">
        <v>6000</v>
      </c>
      <c r="E11" s="328">
        <v>3000</v>
      </c>
      <c r="F11" s="302" t="s">
        <v>542</v>
      </c>
      <c r="G11" s="301"/>
    </row>
    <row r="12" spans="1:12" s="150" customFormat="1" ht="18.600000000000001" customHeight="1" x14ac:dyDescent="0.3">
      <c r="A12" s="54"/>
      <c r="B12" s="302">
        <v>4</v>
      </c>
      <c r="C12" s="487" t="s">
        <v>40</v>
      </c>
      <c r="D12" s="304">
        <v>6060</v>
      </c>
      <c r="E12" s="328">
        <f t="shared" ref="E12:E19" si="0">D12-3000</f>
        <v>3060</v>
      </c>
      <c r="F12" s="302" t="s">
        <v>542</v>
      </c>
      <c r="G12" s="301"/>
    </row>
    <row r="13" spans="1:12" s="150" customFormat="1" ht="18.600000000000001" customHeight="1" x14ac:dyDescent="0.3">
      <c r="A13" s="54"/>
      <c r="B13" s="302">
        <v>4</v>
      </c>
      <c r="C13" s="487" t="s">
        <v>311</v>
      </c>
      <c r="D13" s="304">
        <v>9492</v>
      </c>
      <c r="E13" s="328">
        <f t="shared" si="0"/>
        <v>6492</v>
      </c>
      <c r="F13" s="302" t="s">
        <v>542</v>
      </c>
      <c r="G13" s="301"/>
    </row>
    <row r="14" spans="1:12" s="150" customFormat="1" ht="18.600000000000001" customHeight="1" x14ac:dyDescent="0.3">
      <c r="A14" s="54"/>
      <c r="B14" s="302">
        <v>4</v>
      </c>
      <c r="C14" s="487" t="s">
        <v>42</v>
      </c>
      <c r="D14" s="304">
        <v>14193</v>
      </c>
      <c r="E14" s="328">
        <f t="shared" si="0"/>
        <v>11193</v>
      </c>
      <c r="F14" s="302" t="s">
        <v>542</v>
      </c>
      <c r="G14" s="301"/>
    </row>
    <row r="15" spans="1:12" s="150" customFormat="1" ht="18.600000000000001" customHeight="1" x14ac:dyDescent="0.3">
      <c r="A15" s="54"/>
      <c r="B15" s="302">
        <v>5</v>
      </c>
      <c r="C15" s="487" t="s">
        <v>71</v>
      </c>
      <c r="D15" s="304">
        <v>9060</v>
      </c>
      <c r="E15" s="328">
        <f t="shared" si="0"/>
        <v>6060</v>
      </c>
      <c r="F15" s="302" t="s">
        <v>542</v>
      </c>
      <c r="G15" s="301"/>
    </row>
    <row r="16" spans="1:12" s="150" customFormat="1" ht="18.600000000000001" customHeight="1" x14ac:dyDescent="0.3">
      <c r="A16" s="54"/>
      <c r="B16" s="302">
        <v>5</v>
      </c>
      <c r="C16" s="486" t="s">
        <v>73</v>
      </c>
      <c r="D16" s="304">
        <v>6296.8</v>
      </c>
      <c r="E16" s="328">
        <f t="shared" si="0"/>
        <v>3296.8</v>
      </c>
      <c r="F16" s="302" t="s">
        <v>542</v>
      </c>
      <c r="G16" s="301" t="s">
        <v>543</v>
      </c>
    </row>
    <row r="17" spans="1:7" s="150" customFormat="1" ht="18.600000000000001" customHeight="1" x14ac:dyDescent="0.3">
      <c r="A17" s="54"/>
      <c r="B17" s="302">
        <v>5</v>
      </c>
      <c r="C17" s="487" t="s">
        <v>126</v>
      </c>
      <c r="D17" s="304">
        <v>6200</v>
      </c>
      <c r="E17" s="328">
        <f t="shared" si="0"/>
        <v>3200</v>
      </c>
      <c r="F17" s="302" t="s">
        <v>542</v>
      </c>
      <c r="G17" s="301" t="s">
        <v>543</v>
      </c>
    </row>
    <row r="18" spans="1:7" s="150" customFormat="1" ht="18.600000000000001" customHeight="1" x14ac:dyDescent="0.3">
      <c r="A18" s="54"/>
      <c r="B18" s="302">
        <v>6</v>
      </c>
      <c r="C18" s="488" t="s">
        <v>53</v>
      </c>
      <c r="D18" s="304">
        <f>5357</f>
        <v>5357</v>
      </c>
      <c r="E18" s="328">
        <f t="shared" si="0"/>
        <v>2357</v>
      </c>
      <c r="F18" s="302" t="s">
        <v>542</v>
      </c>
      <c r="G18" s="301"/>
    </row>
    <row r="19" spans="1:7" s="150" customFormat="1" ht="18.600000000000001" customHeight="1" x14ac:dyDescent="0.3">
      <c r="A19" s="54"/>
      <c r="B19" s="302">
        <v>6</v>
      </c>
      <c r="C19" s="487" t="s">
        <v>54</v>
      </c>
      <c r="D19" s="304">
        <v>6795</v>
      </c>
      <c r="E19" s="328">
        <f t="shared" si="0"/>
        <v>3795</v>
      </c>
      <c r="F19" s="302" t="s">
        <v>542</v>
      </c>
      <c r="G19" s="301"/>
    </row>
    <row r="20" spans="1:7" s="150" customFormat="1" ht="18.600000000000001" customHeight="1" x14ac:dyDescent="0.3">
      <c r="A20" s="54"/>
      <c r="B20" s="302">
        <v>8</v>
      </c>
      <c r="C20" s="487" t="s">
        <v>315</v>
      </c>
      <c r="D20" s="304">
        <v>4444</v>
      </c>
      <c r="E20" s="328">
        <f>D20-2200</f>
        <v>2244</v>
      </c>
      <c r="F20" s="302" t="s">
        <v>542</v>
      </c>
      <c r="G20" s="301"/>
    </row>
    <row r="21" spans="1:7" s="150" customFormat="1" ht="18.600000000000001" customHeight="1" x14ac:dyDescent="0.3">
      <c r="A21" s="54"/>
      <c r="B21" s="302">
        <v>10</v>
      </c>
      <c r="C21" s="487" t="s">
        <v>327</v>
      </c>
      <c r="D21" s="304">
        <v>12699.52</v>
      </c>
      <c r="E21" s="328">
        <f>D21-2200</f>
        <v>10499.52</v>
      </c>
      <c r="F21" s="302" t="s">
        <v>542</v>
      </c>
      <c r="G21" s="301"/>
    </row>
    <row r="22" spans="1:7" s="150" customFormat="1" ht="18.600000000000001" customHeight="1" x14ac:dyDescent="0.3">
      <c r="A22" s="54"/>
      <c r="B22" s="302">
        <v>10</v>
      </c>
      <c r="C22" s="487" t="s">
        <v>63</v>
      </c>
      <c r="D22" s="304">
        <v>6644</v>
      </c>
      <c r="E22" s="328">
        <f>D22-2200</f>
        <v>4444</v>
      </c>
      <c r="F22" s="302" t="s">
        <v>542</v>
      </c>
      <c r="G22" s="301"/>
    </row>
    <row r="23" spans="1:7" s="150" customFormat="1" ht="18.600000000000001" customHeight="1" x14ac:dyDescent="0.3">
      <c r="A23" s="54"/>
      <c r="B23" s="302">
        <v>10</v>
      </c>
      <c r="C23" s="487" t="s">
        <v>137</v>
      </c>
      <c r="D23" s="304">
        <v>6393</v>
      </c>
      <c r="E23" s="328">
        <f>D23-2200</f>
        <v>4193</v>
      </c>
      <c r="F23" s="302" t="s">
        <v>542</v>
      </c>
      <c r="G23" s="301"/>
    </row>
    <row r="24" spans="1:7" s="150" customFormat="1" x14ac:dyDescent="0.3">
      <c r="A24" s="54"/>
      <c r="B24" s="302"/>
      <c r="C24" s="305" t="s">
        <v>142</v>
      </c>
      <c r="D24" s="306">
        <f>SUM(D5:D23)</f>
        <v>140585.32</v>
      </c>
      <c r="E24" s="306">
        <f>SUM(E5:E23)</f>
        <v>87785.32</v>
      </c>
      <c r="F24" s="302"/>
    </row>
    <row r="45" spans="1:7" x14ac:dyDescent="0.3">
      <c r="A45" s="16"/>
    </row>
    <row r="46" spans="1:7" s="150" customFormat="1" ht="21" x14ac:dyDescent="0.3">
      <c r="A46" s="54"/>
      <c r="B46" s="872" t="s">
        <v>375</v>
      </c>
      <c r="C46" s="872"/>
      <c r="D46" s="872"/>
      <c r="E46" s="872"/>
      <c r="F46" s="152"/>
      <c r="G46" s="301"/>
    </row>
    <row r="47" spans="1:7" s="150" customFormat="1" ht="18" x14ac:dyDescent="0.3">
      <c r="A47" s="54"/>
      <c r="B47" s="873" t="str">
        <f>PAYMENT!AB1</f>
        <v>as of August 1, 2024</v>
      </c>
      <c r="C47" s="873"/>
      <c r="D47" s="873"/>
      <c r="E47" s="873"/>
      <c r="F47" s="152"/>
      <c r="G47" s="301"/>
    </row>
    <row r="48" spans="1:7" s="150" customFormat="1" ht="21" x14ac:dyDescent="0.3">
      <c r="A48" s="54"/>
      <c r="B48" s="874" t="s">
        <v>82</v>
      </c>
      <c r="C48" s="874"/>
      <c r="D48" s="874"/>
      <c r="E48" s="874"/>
      <c r="F48" s="152"/>
      <c r="G48" s="301"/>
    </row>
    <row r="49" spans="1:22" s="15" customFormat="1" ht="13.95" customHeight="1" x14ac:dyDescent="0.3">
      <c r="A49" s="17"/>
      <c r="B49" s="97" t="s">
        <v>83</v>
      </c>
      <c r="C49" s="97" t="s">
        <v>84</v>
      </c>
      <c r="D49" s="97" t="s">
        <v>221</v>
      </c>
      <c r="E49" s="98" t="s">
        <v>146</v>
      </c>
      <c r="F49" s="17"/>
    </row>
    <row r="50" spans="1:22" s="150" customFormat="1" x14ac:dyDescent="0.3">
      <c r="A50" s="54"/>
      <c r="B50" s="302" t="s">
        <v>220</v>
      </c>
      <c r="C50" s="303" t="s">
        <v>39</v>
      </c>
      <c r="D50" s="304">
        <f>'[1]3'!I10</f>
        <v>0</v>
      </c>
      <c r="E50" s="331"/>
      <c r="F50" s="152"/>
    </row>
    <row r="51" spans="1:22" s="150" customFormat="1" x14ac:dyDescent="0.3">
      <c r="A51" s="54"/>
      <c r="B51" s="302" t="s">
        <v>220</v>
      </c>
      <c r="C51" s="303" t="s">
        <v>42</v>
      </c>
      <c r="D51" s="304">
        <f>'[1]3'!AS10</f>
        <v>0</v>
      </c>
      <c r="E51" s="329"/>
      <c r="F51" s="152"/>
    </row>
    <row r="52" spans="1:22" s="150" customFormat="1" x14ac:dyDescent="0.3">
      <c r="A52" s="54"/>
      <c r="B52" s="302" t="s">
        <v>240</v>
      </c>
      <c r="C52" s="303" t="s">
        <v>75</v>
      </c>
      <c r="D52" s="304">
        <f>'[1]4'!AS10</f>
        <v>0</v>
      </c>
      <c r="E52" s="329"/>
      <c r="F52" s="152"/>
    </row>
    <row r="53" spans="1:22" s="150" customFormat="1" x14ac:dyDescent="0.3">
      <c r="A53" s="54"/>
      <c r="B53" s="302" t="s">
        <v>237</v>
      </c>
      <c r="C53" s="303" t="s">
        <v>376</v>
      </c>
      <c r="D53" s="304">
        <f>'[1]5'!BE10</f>
        <v>43352.700799999999</v>
      </c>
      <c r="E53" s="331"/>
      <c r="F53" s="152"/>
    </row>
    <row r="54" spans="1:22" s="150" customFormat="1" x14ac:dyDescent="0.3">
      <c r="A54" s="54"/>
      <c r="B54" s="302" t="s">
        <v>377</v>
      </c>
      <c r="C54" s="303" t="s">
        <v>378</v>
      </c>
      <c r="D54" s="304">
        <f>'[1]7'!AS10</f>
        <v>0</v>
      </c>
      <c r="E54" s="329"/>
      <c r="F54" s="152"/>
    </row>
    <row r="55" spans="1:22" s="150" customFormat="1" x14ac:dyDescent="0.3">
      <c r="A55" s="54"/>
      <c r="B55" s="302"/>
      <c r="C55" s="305" t="s">
        <v>142</v>
      </c>
      <c r="D55" s="306">
        <f>SUM(D50:D54)</f>
        <v>43352.700799999999</v>
      </c>
      <c r="E55" s="329"/>
      <c r="F55" s="152"/>
    </row>
    <row r="56" spans="1:22" ht="19.95" customHeight="1" x14ac:dyDescent="0.3">
      <c r="A56" s="16"/>
      <c r="D56" s="138"/>
      <c r="E56" s="332"/>
      <c r="G56"/>
    </row>
    <row r="57" spans="1:22" s="150" customFormat="1" x14ac:dyDescent="0.3">
      <c r="A57" s="54"/>
      <c r="B57" s="302" t="s">
        <v>379</v>
      </c>
      <c r="C57" s="303" t="s">
        <v>211</v>
      </c>
      <c r="D57" s="304" t="e">
        <f>#REF!</f>
        <v>#REF!</v>
      </c>
      <c r="E57" s="302"/>
      <c r="F57" s="152"/>
    </row>
    <row r="58" spans="1:22" x14ac:dyDescent="0.3">
      <c r="A58" s="16"/>
      <c r="F58" s="347"/>
      <c r="G58"/>
    </row>
    <row r="59" spans="1:22" ht="17.399999999999999" x14ac:dyDescent="0.3">
      <c r="A59" s="204" t="s">
        <v>263</v>
      </c>
      <c r="B59"/>
      <c r="C59"/>
      <c r="D59" s="95"/>
      <c r="E59" s="94"/>
      <c r="F59" s="94"/>
      <c r="G59"/>
    </row>
    <row r="60" spans="1:22" x14ac:dyDescent="0.3">
      <c r="A60" s="205" t="s">
        <v>380</v>
      </c>
      <c r="B60"/>
      <c r="C60"/>
      <c r="D60" s="95"/>
      <c r="E60" s="94"/>
      <c r="F60" s="94"/>
      <c r="G60"/>
    </row>
    <row r="61" spans="1:22" s="94" customFormat="1" ht="35.700000000000003" customHeight="1" x14ac:dyDescent="0.3">
      <c r="A61" s="206" t="s">
        <v>264</v>
      </c>
      <c r="B61" s="94" t="s">
        <v>144</v>
      </c>
      <c r="C61" s="94" t="s">
        <v>84</v>
      </c>
      <c r="D61" s="207" t="s">
        <v>13</v>
      </c>
      <c r="E61" s="206" t="s">
        <v>265</v>
      </c>
      <c r="F61" s="94" t="s">
        <v>266</v>
      </c>
      <c r="G61" s="206" t="s">
        <v>267</v>
      </c>
      <c r="H61" s="871" t="s">
        <v>268</v>
      </c>
      <c r="I61" s="871"/>
      <c r="J61" s="871"/>
      <c r="K61" s="208"/>
      <c r="L61" s="208"/>
      <c r="M61" s="208" t="s">
        <v>2</v>
      </c>
      <c r="N61" s="206"/>
    </row>
    <row r="62" spans="1:22" s="150" customFormat="1" ht="34.5" customHeight="1" x14ac:dyDescent="0.3">
      <c r="A62" s="150" t="s">
        <v>269</v>
      </c>
      <c r="B62" s="203" t="s">
        <v>147</v>
      </c>
      <c r="C62" s="106" t="s">
        <v>270</v>
      </c>
      <c r="D62" s="149">
        <v>11907.05</v>
      </c>
      <c r="E62" s="136">
        <v>500</v>
      </c>
      <c r="F62" s="88"/>
      <c r="G62" s="149">
        <f>SUM(D62:F62)</f>
        <v>12407.05</v>
      </c>
      <c r="H62" s="149"/>
      <c r="I62" s="149"/>
      <c r="J62" s="149"/>
      <c r="K62" s="149"/>
      <c r="L62" s="149"/>
      <c r="M62" s="149">
        <f>G62-H62-I62-J62</f>
        <v>12407.05</v>
      </c>
      <c r="N62" s="149"/>
      <c r="Q62" s="94"/>
      <c r="R62" s="94"/>
      <c r="S62" s="94"/>
      <c r="T62" s="94"/>
      <c r="U62" s="94"/>
      <c r="V62" s="94"/>
    </row>
    <row r="63" spans="1:22" s="150" customFormat="1" ht="34.5" hidden="1" customHeight="1" x14ac:dyDescent="0.3">
      <c r="A63" s="150" t="s">
        <v>271</v>
      </c>
      <c r="B63" s="203" t="s">
        <v>272</v>
      </c>
      <c r="C63" s="106" t="s">
        <v>273</v>
      </c>
      <c r="D63" s="149">
        <v>11696</v>
      </c>
      <c r="E63" s="136">
        <v>500</v>
      </c>
      <c r="F63" s="88"/>
      <c r="G63" s="149">
        <f>SUM(D63:F63)</f>
        <v>12196</v>
      </c>
      <c r="H63" s="149">
        <v>12196</v>
      </c>
      <c r="I63" s="149"/>
      <c r="J63" s="149"/>
      <c r="K63" s="149"/>
      <c r="L63" s="149"/>
      <c r="M63" s="149">
        <f>G63-H63-I63-J63</f>
        <v>0</v>
      </c>
      <c r="N63" s="149"/>
      <c r="Q63" s="94"/>
      <c r="R63" s="94"/>
      <c r="S63" s="94"/>
      <c r="T63" s="94"/>
      <c r="U63" s="94"/>
      <c r="V63" s="94"/>
    </row>
    <row r="64" spans="1:22" s="150" customFormat="1" ht="34.5" hidden="1" customHeight="1" x14ac:dyDescent="0.3">
      <c r="A64" s="150" t="s">
        <v>274</v>
      </c>
      <c r="B64" s="203" t="s">
        <v>275</v>
      </c>
      <c r="C64" s="209" t="s">
        <v>276</v>
      </c>
      <c r="D64" s="210">
        <v>4042.84</v>
      </c>
      <c r="E64" s="136">
        <v>500</v>
      </c>
      <c r="F64" s="136"/>
      <c r="G64" s="149">
        <f>SUM(D64:F64)</f>
        <v>4542.84</v>
      </c>
      <c r="H64" s="149">
        <v>2050</v>
      </c>
      <c r="I64" s="149">
        <v>2492.84</v>
      </c>
      <c r="J64" s="149"/>
      <c r="K64" s="149"/>
      <c r="L64" s="149"/>
      <c r="M64" s="149">
        <f>G64-H64-I64-J64</f>
        <v>0</v>
      </c>
      <c r="N64" s="149"/>
      <c r="Q64" s="94"/>
      <c r="R64" s="94"/>
      <c r="S64" s="94"/>
      <c r="T64" s="94"/>
      <c r="U64" s="94"/>
      <c r="V64" s="94"/>
    </row>
    <row r="65" spans="1:22" s="150" customFormat="1" ht="34.5" customHeight="1" x14ac:dyDescent="0.3">
      <c r="A65" s="150" t="s">
        <v>274</v>
      </c>
      <c r="B65" s="208" t="s">
        <v>277</v>
      </c>
      <c r="C65" s="106" t="s">
        <v>248</v>
      </c>
      <c r="D65" s="149">
        <f>G65-E65-F65</f>
        <v>18603</v>
      </c>
      <c r="E65" s="136">
        <v>500</v>
      </c>
      <c r="F65" s="136">
        <v>2965</v>
      </c>
      <c r="G65" s="149">
        <v>22068</v>
      </c>
      <c r="H65" s="149">
        <v>22431.84</v>
      </c>
      <c r="I65" s="149"/>
      <c r="J65" s="149"/>
      <c r="K65" s="149"/>
      <c r="L65" s="149"/>
      <c r="M65" s="149">
        <f>G65-H65-I65-J65</f>
        <v>-363.84000000000015</v>
      </c>
      <c r="N65" s="149"/>
      <c r="Q65" s="94"/>
      <c r="R65" s="94"/>
      <c r="S65" s="94"/>
      <c r="T65" s="94"/>
      <c r="U65" s="94"/>
      <c r="V65" s="94"/>
    </row>
    <row r="66" spans="1:22" s="150" customFormat="1" ht="34.5" customHeight="1" x14ac:dyDescent="0.3">
      <c r="A66" s="150" t="s">
        <v>274</v>
      </c>
      <c r="B66" s="203" t="s">
        <v>147</v>
      </c>
      <c r="C66" s="106" t="s">
        <v>278</v>
      </c>
      <c r="D66" s="149">
        <v>9722.84</v>
      </c>
      <c r="E66" s="136">
        <v>500</v>
      </c>
      <c r="F66" s="136"/>
      <c r="G66" s="149">
        <f>SUM(D66:F66)</f>
        <v>10222.84</v>
      </c>
      <c r="H66" s="149">
        <v>5000</v>
      </c>
      <c r="I66" s="149">
        <v>4000</v>
      </c>
      <c r="J66" s="149"/>
      <c r="K66" s="149"/>
      <c r="L66" s="149"/>
      <c r="M66" s="149">
        <f>G66-H66-I66-J66</f>
        <v>1222.8400000000001</v>
      </c>
      <c r="N66" s="149"/>
      <c r="Q66" s="94"/>
      <c r="R66" s="94"/>
      <c r="S66" s="94"/>
      <c r="T66" s="94"/>
      <c r="U66" s="94"/>
      <c r="V66" s="94"/>
    </row>
    <row r="67" spans="1:22" s="150" customFormat="1" ht="34.5" hidden="1" customHeight="1" x14ac:dyDescent="0.3">
      <c r="A67" s="211" t="s">
        <v>279</v>
      </c>
      <c r="B67" s="208" t="s">
        <v>275</v>
      </c>
      <c r="C67" s="212" t="s">
        <v>280</v>
      </c>
      <c r="D67" s="149">
        <v>21306.079999999998</v>
      </c>
      <c r="E67" s="88"/>
      <c r="F67" s="88"/>
      <c r="G67" s="149">
        <f t="shared" ref="G67:G79" si="1">D67</f>
        <v>21306.079999999998</v>
      </c>
      <c r="H67" s="149">
        <v>10000</v>
      </c>
      <c r="I67" s="149">
        <v>2000</v>
      </c>
      <c r="J67" s="149">
        <v>2000</v>
      </c>
      <c r="K67" s="149">
        <v>2500</v>
      </c>
      <c r="L67" s="149">
        <v>4806.08</v>
      </c>
      <c r="M67" s="149">
        <f>G67-H67-I67-J67-K67-L67</f>
        <v>0</v>
      </c>
      <c r="N67" s="149"/>
      <c r="Q67" s="94"/>
      <c r="R67" s="94"/>
      <c r="S67" s="94"/>
      <c r="T67" s="94"/>
      <c r="U67" s="94"/>
      <c r="V67" s="94"/>
    </row>
    <row r="68" spans="1:22" s="150" customFormat="1" ht="34.5" hidden="1" customHeight="1" x14ac:dyDescent="0.3">
      <c r="A68" s="150" t="s">
        <v>281</v>
      </c>
      <c r="B68" s="208" t="s">
        <v>282</v>
      </c>
      <c r="C68" s="212" t="s">
        <v>283</v>
      </c>
      <c r="D68" s="149">
        <v>4559.0799999999981</v>
      </c>
      <c r="E68" s="88"/>
      <c r="F68" s="88"/>
      <c r="G68" s="149">
        <f t="shared" si="1"/>
        <v>4559.0799999999981</v>
      </c>
      <c r="H68" s="149">
        <v>4559.08</v>
      </c>
      <c r="I68" s="149"/>
      <c r="J68" s="149"/>
      <c r="K68" s="149"/>
      <c r="L68" s="149"/>
      <c r="M68" s="149">
        <f t="shared" ref="M68:M79" si="2">G68-H68-I68-J68-K68</f>
        <v>-1.8189894035458565E-12</v>
      </c>
      <c r="N68" s="149"/>
      <c r="Q68" s="94"/>
      <c r="R68" s="94"/>
      <c r="S68" s="94"/>
      <c r="T68" s="94"/>
      <c r="U68" s="94"/>
      <c r="V68" s="94"/>
    </row>
    <row r="69" spans="1:22" s="150" customFormat="1" ht="34.5" hidden="1" customHeight="1" x14ac:dyDescent="0.3">
      <c r="A69" s="150" t="s">
        <v>281</v>
      </c>
      <c r="B69" s="208" t="s">
        <v>284</v>
      </c>
      <c r="C69" s="212" t="s">
        <v>285</v>
      </c>
      <c r="D69" s="149">
        <v>2554.5299999999988</v>
      </c>
      <c r="E69" s="88"/>
      <c r="F69" s="88"/>
      <c r="G69" s="149">
        <f t="shared" si="1"/>
        <v>2554.5299999999988</v>
      </c>
      <c r="H69" s="149">
        <v>2554.5300000000002</v>
      </c>
      <c r="I69" s="149"/>
      <c r="J69" s="149"/>
      <c r="K69" s="149"/>
      <c r="L69" s="149"/>
      <c r="M69" s="149">
        <f t="shared" si="2"/>
        <v>-1.3642420526593924E-12</v>
      </c>
      <c r="N69" s="149"/>
      <c r="Q69" s="94"/>
      <c r="R69" s="94"/>
      <c r="S69" s="94"/>
      <c r="T69" s="94"/>
      <c r="U69" s="94"/>
      <c r="V69" s="94"/>
    </row>
    <row r="70" spans="1:22" s="150" customFormat="1" ht="34.5" hidden="1" customHeight="1" x14ac:dyDescent="0.3">
      <c r="A70" s="150" t="s">
        <v>281</v>
      </c>
      <c r="B70" s="208" t="s">
        <v>286</v>
      </c>
      <c r="C70" s="212" t="s">
        <v>287</v>
      </c>
      <c r="D70" s="149">
        <v>4559.0799999999981</v>
      </c>
      <c r="E70" s="88"/>
      <c r="F70" s="88"/>
      <c r="G70" s="149">
        <f t="shared" si="1"/>
        <v>4559.0799999999981</v>
      </c>
      <c r="H70" s="149">
        <v>4559.08</v>
      </c>
      <c r="I70" s="149"/>
      <c r="J70" s="149"/>
      <c r="K70" s="149"/>
      <c r="L70" s="149"/>
      <c r="M70" s="149">
        <f t="shared" si="2"/>
        <v>-1.8189894035458565E-12</v>
      </c>
      <c r="N70" s="149"/>
      <c r="Q70" s="94"/>
      <c r="R70" s="94"/>
      <c r="S70" s="94"/>
      <c r="T70" s="94"/>
      <c r="U70" s="94"/>
      <c r="V70" s="94"/>
    </row>
    <row r="71" spans="1:22" s="150" customFormat="1" ht="34.5" hidden="1" customHeight="1" x14ac:dyDescent="0.3">
      <c r="A71" s="150" t="s">
        <v>288</v>
      </c>
      <c r="B71" s="208" t="s">
        <v>289</v>
      </c>
      <c r="C71" s="212" t="s">
        <v>290</v>
      </c>
      <c r="D71" s="149">
        <v>5892.93</v>
      </c>
      <c r="E71" s="88"/>
      <c r="F71" s="88"/>
      <c r="G71" s="149">
        <f t="shared" si="1"/>
        <v>5892.93</v>
      </c>
      <c r="H71" s="149">
        <v>3000</v>
      </c>
      <c r="I71" s="149">
        <v>2000</v>
      </c>
      <c r="J71" s="149">
        <v>892.93</v>
      </c>
      <c r="K71" s="149"/>
      <c r="L71" s="149"/>
      <c r="M71" s="149">
        <f t="shared" si="2"/>
        <v>3.4106051316484809E-13</v>
      </c>
      <c r="N71" s="149"/>
      <c r="Q71" s="94"/>
      <c r="R71" s="94"/>
      <c r="S71" s="94"/>
      <c r="T71" s="94"/>
      <c r="U71" s="94"/>
      <c r="V71" s="94"/>
    </row>
    <row r="72" spans="1:22" s="150" customFormat="1" ht="34.5" hidden="1" customHeight="1" x14ac:dyDescent="0.3">
      <c r="A72" s="150" t="s">
        <v>288</v>
      </c>
      <c r="B72" s="208" t="s">
        <v>282</v>
      </c>
      <c r="C72" s="212" t="s">
        <v>283</v>
      </c>
      <c r="D72" s="149">
        <v>33645.72</v>
      </c>
      <c r="E72" s="88"/>
      <c r="F72" s="88"/>
      <c r="G72" s="149">
        <f t="shared" si="1"/>
        <v>33645.72</v>
      </c>
      <c r="H72" s="149">
        <v>33645.72</v>
      </c>
      <c r="I72" s="149"/>
      <c r="J72" s="149"/>
      <c r="K72" s="149"/>
      <c r="L72" s="149"/>
      <c r="M72" s="149">
        <f t="shared" si="2"/>
        <v>0</v>
      </c>
      <c r="N72" s="149"/>
      <c r="Q72" s="94"/>
      <c r="R72" s="94"/>
      <c r="S72" s="94"/>
      <c r="T72" s="94"/>
      <c r="U72" s="94"/>
      <c r="V72" s="94"/>
    </row>
    <row r="73" spans="1:22" s="150" customFormat="1" ht="34.5" hidden="1" customHeight="1" x14ac:dyDescent="0.3">
      <c r="A73" s="150" t="s">
        <v>288</v>
      </c>
      <c r="B73" s="208" t="s">
        <v>286</v>
      </c>
      <c r="C73" s="212" t="s">
        <v>287</v>
      </c>
      <c r="D73" s="149">
        <v>31785.29</v>
      </c>
      <c r="E73" s="88"/>
      <c r="F73" s="88"/>
      <c r="G73" s="149">
        <f t="shared" si="1"/>
        <v>31785.29</v>
      </c>
      <c r="H73" s="149">
        <v>31785.29</v>
      </c>
      <c r="I73" s="149"/>
      <c r="J73" s="149"/>
      <c r="K73" s="149"/>
      <c r="L73" s="149"/>
      <c r="M73" s="149">
        <f t="shared" si="2"/>
        <v>0</v>
      </c>
      <c r="N73" s="149"/>
      <c r="Q73" s="94"/>
      <c r="R73" s="94"/>
      <c r="S73" s="94"/>
      <c r="T73" s="94"/>
      <c r="U73" s="94"/>
      <c r="V73" s="94"/>
    </row>
    <row r="74" spans="1:22" s="150" customFormat="1" ht="34.5" customHeight="1" x14ac:dyDescent="0.3">
      <c r="A74" s="150" t="s">
        <v>291</v>
      </c>
      <c r="B74" s="213" t="s">
        <v>292</v>
      </c>
      <c r="C74" s="212" t="s">
        <v>293</v>
      </c>
      <c r="D74" s="149">
        <v>13237.32</v>
      </c>
      <c r="E74" s="88"/>
      <c r="F74" s="88"/>
      <c r="G74" s="149">
        <f t="shared" si="1"/>
        <v>13237.32</v>
      </c>
      <c r="H74" s="149"/>
      <c r="I74" s="149"/>
      <c r="J74" s="149"/>
      <c r="K74" s="149"/>
      <c r="L74" s="149"/>
      <c r="M74" s="149">
        <f t="shared" si="2"/>
        <v>13237.32</v>
      </c>
      <c r="N74" s="149"/>
      <c r="Q74" s="94"/>
      <c r="R74" s="94"/>
      <c r="S74" s="94"/>
      <c r="T74" s="94"/>
      <c r="U74" s="94"/>
      <c r="V74" s="94"/>
    </row>
    <row r="75" spans="1:22" s="150" customFormat="1" ht="34.5" customHeight="1" x14ac:dyDescent="0.3">
      <c r="A75" s="150" t="s">
        <v>291</v>
      </c>
      <c r="B75" s="208" t="s">
        <v>289</v>
      </c>
      <c r="C75" s="212" t="s">
        <v>294</v>
      </c>
      <c r="D75" s="149">
        <v>13237.32</v>
      </c>
      <c r="E75" s="88"/>
      <c r="F75" s="88"/>
      <c r="G75" s="149">
        <f t="shared" si="1"/>
        <v>13237.32</v>
      </c>
      <c r="H75" s="149"/>
      <c r="I75" s="149"/>
      <c r="J75" s="149"/>
      <c r="K75" s="149"/>
      <c r="L75" s="149"/>
      <c r="M75" s="149">
        <f t="shared" si="2"/>
        <v>13237.32</v>
      </c>
      <c r="N75" s="149"/>
      <c r="Q75" s="94"/>
      <c r="R75" s="94"/>
      <c r="S75" s="94"/>
      <c r="T75" s="94"/>
      <c r="U75" s="94"/>
      <c r="V75" s="94"/>
    </row>
    <row r="76" spans="1:22" s="150" customFormat="1" ht="34.5" customHeight="1" x14ac:dyDescent="0.3">
      <c r="A76" s="150" t="s">
        <v>291</v>
      </c>
      <c r="B76" s="208" t="s">
        <v>227</v>
      </c>
      <c r="C76" s="212" t="s">
        <v>295</v>
      </c>
      <c r="D76" s="149">
        <v>2008.5100000000002</v>
      </c>
      <c r="E76" s="88" t="s">
        <v>296</v>
      </c>
      <c r="F76" s="88"/>
      <c r="G76" s="149">
        <f t="shared" si="1"/>
        <v>2008.5100000000002</v>
      </c>
      <c r="H76" s="149"/>
      <c r="I76" s="149"/>
      <c r="J76" s="149"/>
      <c r="K76" s="149"/>
      <c r="L76" s="149"/>
      <c r="M76" s="149">
        <f t="shared" si="2"/>
        <v>2008.5100000000002</v>
      </c>
      <c r="N76" s="149"/>
      <c r="Q76" s="94"/>
      <c r="R76" s="94"/>
      <c r="S76" s="94"/>
      <c r="T76" s="94"/>
      <c r="U76" s="94"/>
      <c r="V76" s="94"/>
    </row>
    <row r="77" spans="1:22" s="150" customFormat="1" ht="34.5" hidden="1" customHeight="1" x14ac:dyDescent="0.3">
      <c r="A77" s="214" t="s">
        <v>297</v>
      </c>
      <c r="B77" s="213" t="s">
        <v>298</v>
      </c>
      <c r="C77" s="212" t="s">
        <v>299</v>
      </c>
      <c r="D77" s="149">
        <v>7909.2</v>
      </c>
      <c r="E77" s="88"/>
      <c r="F77" s="88"/>
      <c r="G77" s="149">
        <f t="shared" si="1"/>
        <v>7909.2</v>
      </c>
      <c r="H77" s="149">
        <v>7909.2</v>
      </c>
      <c r="I77" s="149"/>
      <c r="J77" s="149"/>
      <c r="K77" s="149"/>
      <c r="L77" s="149"/>
      <c r="M77" s="149">
        <f t="shared" si="2"/>
        <v>0</v>
      </c>
      <c r="N77" s="149"/>
    </row>
    <row r="78" spans="1:22" s="150" customFormat="1" ht="34.5" hidden="1" customHeight="1" x14ac:dyDescent="0.3">
      <c r="A78" s="214" t="s">
        <v>297</v>
      </c>
      <c r="B78" s="213" t="s">
        <v>300</v>
      </c>
      <c r="C78" s="212" t="s">
        <v>301</v>
      </c>
      <c r="D78" s="149">
        <v>8244.23</v>
      </c>
      <c r="E78" s="88"/>
      <c r="F78" s="88"/>
      <c r="G78" s="149">
        <f t="shared" si="1"/>
        <v>8244.23</v>
      </c>
      <c r="H78" s="149">
        <v>8244.23</v>
      </c>
      <c r="I78" s="149"/>
      <c r="J78" s="149"/>
      <c r="K78" s="149"/>
      <c r="L78" s="149"/>
      <c r="M78" s="149">
        <f t="shared" si="2"/>
        <v>0</v>
      </c>
      <c r="N78" s="149"/>
    </row>
    <row r="79" spans="1:22" s="150" customFormat="1" ht="34.5" hidden="1" customHeight="1" x14ac:dyDescent="0.3">
      <c r="A79" s="214" t="s">
        <v>297</v>
      </c>
      <c r="B79" s="213" t="s">
        <v>300</v>
      </c>
      <c r="C79" s="212" t="s">
        <v>302</v>
      </c>
      <c r="D79" s="149">
        <v>3314.2300000000032</v>
      </c>
      <c r="E79" s="88"/>
      <c r="F79" s="88"/>
      <c r="G79" s="149">
        <f t="shared" si="1"/>
        <v>3314.2300000000032</v>
      </c>
      <c r="H79" s="149">
        <v>3314.23</v>
      </c>
      <c r="I79" s="149"/>
      <c r="J79" s="149"/>
      <c r="K79" s="149"/>
      <c r="L79" s="149"/>
      <c r="M79" s="149">
        <f t="shared" si="2"/>
        <v>3.1832314562052488E-12</v>
      </c>
      <c r="N79" s="149"/>
    </row>
    <row r="80" spans="1:22" s="215" customFormat="1" ht="13.2" x14ac:dyDescent="0.25">
      <c r="A80" s="215" t="s">
        <v>267</v>
      </c>
      <c r="D80" s="216">
        <f>D62+D64+D65+D66+D67+D71+D72+D73</f>
        <v>136905.75</v>
      </c>
      <c r="E80" s="333"/>
      <c r="F80" s="333"/>
      <c r="G80" s="216">
        <f>G62+G64+G65+G66+G67+G71+G72+G73</f>
        <v>141870.75</v>
      </c>
      <c r="H80" s="216">
        <f>H62+H64+H65+H66+H67+H71+H72+H73</f>
        <v>107912.85</v>
      </c>
      <c r="I80" s="216">
        <f>I62+I64+I65+I66+I67+I71+I72+I73</f>
        <v>10492.84</v>
      </c>
      <c r="J80" s="216">
        <f>J62+J64+J65+J66+J67+J71+J72+J73</f>
        <v>2892.93</v>
      </c>
      <c r="K80" s="216"/>
      <c r="L80" s="216"/>
      <c r="M80" s="216">
        <f>SUM(M62:M79)</f>
        <v>41749.199999999997</v>
      </c>
    </row>
  </sheetData>
  <mergeCells count="7">
    <mergeCell ref="H61:J61"/>
    <mergeCell ref="B46:E46"/>
    <mergeCell ref="B47:E47"/>
    <mergeCell ref="B48:E48"/>
    <mergeCell ref="B1:E1"/>
    <mergeCell ref="B2:E2"/>
    <mergeCell ref="B3:E3"/>
  </mergeCells>
  <pageMargins left="0.70866141732283472" right="0.70866141732283472" top="0.35433070866141736" bottom="0.35433070866141736" header="0.31496062992125984" footer="0.31496062992125984"/>
  <pageSetup scale="105" orientation="landscape" horizontalDpi="4294967293" verticalDpi="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438-52CF-4D65-B39E-ADD504FEA87A}">
  <dimension ref="A2:N159"/>
  <sheetViews>
    <sheetView topLeftCell="A7" workbookViewId="0">
      <selection activeCell="D24" sqref="D24"/>
    </sheetView>
  </sheetViews>
  <sheetFormatPr defaultColWidth="0.44140625" defaultRowHeight="17.399999999999999" x14ac:dyDescent="0.3"/>
  <cols>
    <col min="1" max="1" width="2.33203125" style="56" customWidth="1"/>
    <col min="2" max="2" width="3" style="56" customWidth="1"/>
    <col min="3" max="3" width="34.33203125" style="56" customWidth="1"/>
    <col min="4" max="4" width="20.5546875" style="56" customWidth="1"/>
    <col min="5" max="5" width="20.5546875" style="93" customWidth="1"/>
    <col min="6" max="6" width="7.6640625" style="56" customWidth="1"/>
    <col min="7" max="7" width="37.6640625" style="56" customWidth="1"/>
    <col min="8" max="8" width="20.5546875" style="91" customWidth="1"/>
    <col min="9" max="9" width="20.5546875" style="93" customWidth="1"/>
    <col min="10" max="11" width="11.33203125" style="158" customWidth="1"/>
    <col min="12" max="12" width="31.6640625" style="205" customWidth="1"/>
    <col min="13" max="13" width="11.44140625" style="205" bestFit="1" customWidth="1"/>
    <col min="14" max="14" width="11.33203125" style="205" customWidth="1"/>
    <col min="15" max="99" width="11.33203125" style="57" customWidth="1"/>
    <col min="100" max="16384" width="0.44140625" style="57"/>
  </cols>
  <sheetData>
    <row r="2" spans="1:14" s="84" customFormat="1" ht="23.4" x14ac:dyDescent="0.3">
      <c r="A2" s="58"/>
      <c r="B2" s="842" t="s">
        <v>157</v>
      </c>
      <c r="C2" s="842"/>
      <c r="D2" s="842"/>
      <c r="E2" s="842"/>
      <c r="F2" s="842"/>
      <c r="G2" s="842"/>
      <c r="H2" s="842"/>
      <c r="I2" s="842"/>
      <c r="J2" s="157"/>
      <c r="K2" s="157"/>
      <c r="L2" s="218"/>
      <c r="M2" s="219"/>
      <c r="N2" s="218"/>
    </row>
    <row r="3" spans="1:14" ht="24.6" x14ac:dyDescent="0.25">
      <c r="B3" s="843" t="s">
        <v>143</v>
      </c>
      <c r="C3" s="843"/>
      <c r="D3" s="843"/>
      <c r="E3" s="843"/>
      <c r="F3" s="843"/>
      <c r="G3" s="843"/>
      <c r="H3" s="843"/>
      <c r="I3" s="843"/>
    </row>
    <row r="4" spans="1:14" s="81" customFormat="1" ht="22.8" x14ac:dyDescent="0.4">
      <c r="A4" s="59"/>
      <c r="B4" s="881" t="s">
        <v>489</v>
      </c>
      <c r="C4" s="881"/>
      <c r="D4" s="881"/>
      <c r="E4" s="881"/>
      <c r="F4" s="881"/>
      <c r="G4" s="881"/>
      <c r="H4" s="881"/>
      <c r="I4" s="881"/>
      <c r="J4" s="158"/>
      <c r="K4" s="158"/>
      <c r="L4" s="220"/>
      <c r="M4" s="205"/>
      <c r="N4" s="220"/>
    </row>
    <row r="5" spans="1:14" s="81" customFormat="1" ht="20.399999999999999" x14ac:dyDescent="0.35">
      <c r="A5" s="59"/>
      <c r="B5" s="880" t="s">
        <v>250</v>
      </c>
      <c r="C5" s="880"/>
      <c r="D5" s="880"/>
      <c r="E5" s="880"/>
      <c r="F5" s="880"/>
      <c r="G5" s="880"/>
      <c r="H5" s="880"/>
      <c r="I5" s="880"/>
      <c r="J5" s="158"/>
      <c r="K5" s="158"/>
      <c r="L5" s="220"/>
      <c r="M5" s="205"/>
      <c r="N5" s="220"/>
    </row>
    <row r="6" spans="1:14" s="81" customFormat="1" ht="11.4" customHeight="1" x14ac:dyDescent="0.4">
      <c r="A6" s="59"/>
      <c r="B6" s="413"/>
      <c r="C6" s="413"/>
      <c r="D6" s="413"/>
      <c r="E6" s="413"/>
      <c r="F6" s="413"/>
      <c r="G6" s="413"/>
      <c r="H6" s="413"/>
      <c r="I6" s="413"/>
      <c r="J6" s="158"/>
      <c r="K6" s="158"/>
      <c r="L6" s="220"/>
      <c r="M6" s="205"/>
      <c r="N6" s="220"/>
    </row>
    <row r="7" spans="1:14" s="71" customFormat="1" x14ac:dyDescent="0.3">
      <c r="A7" s="62"/>
      <c r="B7" s="61" t="s">
        <v>111</v>
      </c>
      <c r="C7" s="63"/>
      <c r="D7" s="72"/>
      <c r="E7" s="76"/>
      <c r="F7" s="62"/>
      <c r="G7" s="62"/>
      <c r="H7" s="72"/>
      <c r="I7" s="76"/>
      <c r="J7" s="158"/>
      <c r="K7" s="158"/>
      <c r="L7" s="68"/>
      <c r="M7" s="205"/>
      <c r="N7" s="68"/>
    </row>
    <row r="8" spans="1:14" s="71" customFormat="1" ht="26.4" customHeight="1" x14ac:dyDescent="0.25">
      <c r="A8" s="62"/>
      <c r="B8" s="66"/>
      <c r="C8" s="66" t="s">
        <v>108</v>
      </c>
      <c r="D8" s="882" t="s">
        <v>490</v>
      </c>
      <c r="E8" s="882"/>
      <c r="F8" s="65"/>
      <c r="G8" s="66" t="s">
        <v>109</v>
      </c>
      <c r="H8" s="882" t="s">
        <v>490</v>
      </c>
      <c r="I8" s="882"/>
      <c r="J8" s="158"/>
      <c r="K8" s="158"/>
      <c r="L8" s="68"/>
      <c r="M8" s="205"/>
      <c r="N8" s="68"/>
    </row>
    <row r="9" spans="1:14" s="315" customFormat="1" ht="20.7" customHeight="1" x14ac:dyDescent="0.3">
      <c r="A9" s="244"/>
      <c r="B9" s="78">
        <v>1</v>
      </c>
      <c r="C9" s="90" t="s">
        <v>233</v>
      </c>
      <c r="D9" s="878" t="s">
        <v>544</v>
      </c>
      <c r="E9" s="879"/>
      <c r="F9" s="508">
        <v>1</v>
      </c>
      <c r="G9" s="242" t="s">
        <v>245</v>
      </c>
      <c r="H9" s="878" t="s">
        <v>614</v>
      </c>
      <c r="I9" s="879"/>
      <c r="J9" s="307"/>
      <c r="K9" s="475"/>
      <c r="L9" s="479"/>
      <c r="M9" s="480"/>
      <c r="N9" s="478"/>
    </row>
    <row r="10" spans="1:14" s="315" customFormat="1" ht="20.7" customHeight="1" x14ac:dyDescent="0.3">
      <c r="A10" s="244"/>
      <c r="B10" s="78">
        <v>2</v>
      </c>
      <c r="C10" s="90" t="s">
        <v>312</v>
      </c>
      <c r="D10" s="878" t="s">
        <v>631</v>
      </c>
      <c r="E10" s="879"/>
      <c r="F10" s="508">
        <v>2</v>
      </c>
      <c r="G10" s="242" t="s">
        <v>218</v>
      </c>
      <c r="H10" s="878" t="s">
        <v>611</v>
      </c>
      <c r="I10" s="879"/>
      <c r="J10" s="475"/>
      <c r="K10" s="475" t="s">
        <v>104</v>
      </c>
      <c r="L10" s="481"/>
      <c r="M10" s="478"/>
      <c r="N10" s="478"/>
    </row>
    <row r="11" spans="1:14" s="481" customFormat="1" ht="20.7" customHeight="1" x14ac:dyDescent="0.3">
      <c r="A11" s="482"/>
      <c r="B11" s="78">
        <v>3</v>
      </c>
      <c r="C11" s="90" t="s">
        <v>238</v>
      </c>
      <c r="D11" s="878" t="s">
        <v>616</v>
      </c>
      <c r="E11" s="879"/>
      <c r="F11" s="508">
        <v>3</v>
      </c>
      <c r="G11" s="242" t="s">
        <v>27</v>
      </c>
      <c r="H11" s="878" t="s">
        <v>621</v>
      </c>
      <c r="I11" s="879"/>
      <c r="J11" s="476"/>
      <c r="K11" s="476"/>
      <c r="M11" s="478"/>
    </row>
    <row r="12" spans="1:14" s="481" customFormat="1" ht="20.7" customHeight="1" x14ac:dyDescent="0.3">
      <c r="A12" s="482"/>
      <c r="B12" s="78">
        <v>4</v>
      </c>
      <c r="C12" s="90" t="s">
        <v>239</v>
      </c>
      <c r="D12" s="878" t="s">
        <v>552</v>
      </c>
      <c r="E12" s="879"/>
      <c r="F12" s="508">
        <v>4</v>
      </c>
      <c r="G12" s="90" t="s">
        <v>79</v>
      </c>
      <c r="H12" s="878" t="s">
        <v>553</v>
      </c>
      <c r="I12" s="879"/>
      <c r="J12" s="476"/>
      <c r="K12" s="476"/>
      <c r="M12" s="478"/>
    </row>
    <row r="13" spans="1:14" s="481" customFormat="1" ht="20.7" customHeight="1" x14ac:dyDescent="0.3">
      <c r="A13" s="482"/>
      <c r="B13" s="78">
        <v>5</v>
      </c>
      <c r="C13" s="242" t="s">
        <v>391</v>
      </c>
      <c r="D13" s="878" t="s">
        <v>620</v>
      </c>
      <c r="E13" s="879"/>
      <c r="F13" s="508">
        <v>5</v>
      </c>
      <c r="G13" s="242" t="s">
        <v>307</v>
      </c>
      <c r="H13" s="878" t="s">
        <v>558</v>
      </c>
      <c r="I13" s="879"/>
      <c r="J13" s="476"/>
      <c r="K13" s="476"/>
      <c r="M13" s="478"/>
    </row>
    <row r="14" spans="1:14" s="481" customFormat="1" ht="20.7" customHeight="1" x14ac:dyDescent="0.3">
      <c r="A14" s="482"/>
      <c r="B14" s="78">
        <v>6</v>
      </c>
      <c r="C14" s="90" t="s">
        <v>77</v>
      </c>
      <c r="D14" s="878" t="s">
        <v>551</v>
      </c>
      <c r="E14" s="879"/>
      <c r="F14" s="508"/>
      <c r="G14" s="483"/>
      <c r="H14" s="878"/>
      <c r="I14" s="879"/>
      <c r="J14" s="476"/>
      <c r="K14" s="476"/>
      <c r="M14" s="478"/>
    </row>
    <row r="15" spans="1:14" s="481" customFormat="1" ht="20.7" customHeight="1" x14ac:dyDescent="0.3">
      <c r="A15" s="482"/>
      <c r="B15" s="78">
        <v>7</v>
      </c>
      <c r="C15" s="90" t="s">
        <v>219</v>
      </c>
      <c r="D15" s="878" t="s">
        <v>538</v>
      </c>
      <c r="E15" s="879"/>
      <c r="F15" s="508"/>
      <c r="G15" s="483"/>
      <c r="H15" s="878"/>
      <c r="I15" s="879"/>
      <c r="J15" s="476"/>
      <c r="K15" s="476"/>
      <c r="M15" s="478"/>
    </row>
    <row r="16" spans="1:14" s="481" customFormat="1" ht="20.7" customHeight="1" x14ac:dyDescent="0.3">
      <c r="A16" s="482"/>
      <c r="B16" s="78">
        <v>8</v>
      </c>
      <c r="C16" s="90" t="s">
        <v>98</v>
      </c>
      <c r="D16" s="878" t="s">
        <v>539</v>
      </c>
      <c r="E16" s="879"/>
      <c r="F16" s="508"/>
      <c r="G16" s="483"/>
      <c r="H16" s="878"/>
      <c r="I16" s="879"/>
      <c r="J16" s="476"/>
      <c r="K16" s="476"/>
      <c r="M16" s="478"/>
    </row>
    <row r="17" spans="1:14" s="481" customFormat="1" ht="20.7" customHeight="1" x14ac:dyDescent="0.3">
      <c r="A17" s="482"/>
      <c r="B17" s="78">
        <v>9</v>
      </c>
      <c r="C17" s="477" t="s">
        <v>234</v>
      </c>
      <c r="D17" s="878" t="s">
        <v>626</v>
      </c>
      <c r="E17" s="879"/>
      <c r="F17" s="508"/>
      <c r="G17" s="484"/>
      <c r="H17" s="878"/>
      <c r="I17" s="879"/>
      <c r="J17" s="476"/>
      <c r="K17" s="476"/>
      <c r="L17" s="478"/>
      <c r="M17" s="478"/>
    </row>
    <row r="18" spans="1:14" s="481" customFormat="1" ht="20.7" customHeight="1" x14ac:dyDescent="0.3">
      <c r="A18" s="482"/>
      <c r="B18" s="78">
        <v>10</v>
      </c>
      <c r="C18" s="90" t="s">
        <v>235</v>
      </c>
      <c r="D18" s="878" t="s">
        <v>554</v>
      </c>
      <c r="E18" s="879"/>
      <c r="F18" s="508"/>
      <c r="G18" s="484"/>
      <c r="H18" s="878"/>
      <c r="I18" s="879"/>
      <c r="J18" s="476"/>
      <c r="K18" s="476"/>
      <c r="L18" s="223"/>
      <c r="M18" s="478"/>
    </row>
    <row r="19" spans="1:14" s="71" customFormat="1" ht="24.6" customHeight="1" x14ac:dyDescent="0.25">
      <c r="A19" s="839" t="s">
        <v>110</v>
      </c>
      <c r="B19" s="839"/>
      <c r="C19" s="839"/>
      <c r="D19" s="839"/>
      <c r="E19" s="115"/>
      <c r="F19" s="75">
        <v>15</v>
      </c>
      <c r="G19" s="62"/>
      <c r="H19" s="92"/>
      <c r="I19" s="115"/>
      <c r="J19" s="158"/>
      <c r="K19" s="158"/>
      <c r="L19" s="68"/>
      <c r="M19" s="205"/>
      <c r="N19" s="68"/>
    </row>
    <row r="20" spans="1:14" x14ac:dyDescent="0.3">
      <c r="A20" s="229"/>
      <c r="B20" s="61" t="s">
        <v>132</v>
      </c>
      <c r="D20" s="104"/>
      <c r="E20" s="76"/>
      <c r="H20" s="117"/>
      <c r="I20" s="76"/>
    </row>
    <row r="21" spans="1:14" ht="28.2" x14ac:dyDescent="0.25">
      <c r="A21" s="62"/>
      <c r="B21" s="66"/>
      <c r="C21" s="66" t="s">
        <v>108</v>
      </c>
      <c r="D21" s="66" t="s">
        <v>492</v>
      </c>
      <c r="E21" s="281" t="s">
        <v>491</v>
      </c>
      <c r="F21" s="65"/>
      <c r="G21" s="66" t="s">
        <v>109</v>
      </c>
      <c r="H21" s="66" t="s">
        <v>492</v>
      </c>
      <c r="I21" s="281" t="s">
        <v>491</v>
      </c>
    </row>
    <row r="22" spans="1:14" s="71" customFormat="1" ht="21.6" customHeight="1" x14ac:dyDescent="0.25">
      <c r="A22" s="56"/>
      <c r="B22" s="73">
        <v>1</v>
      </c>
      <c r="C22" s="90" t="s">
        <v>96</v>
      </c>
      <c r="D22" s="107" t="s">
        <v>557</v>
      </c>
      <c r="E22" s="107" t="s">
        <v>532</v>
      </c>
      <c r="F22" s="73">
        <v>1</v>
      </c>
      <c r="G22" s="241" t="s">
        <v>47</v>
      </c>
      <c r="H22" s="114" t="s">
        <v>531</v>
      </c>
      <c r="I22" s="107" t="s">
        <v>546</v>
      </c>
      <c r="J22" s="158"/>
      <c r="K22" s="158"/>
      <c r="L22" s="68"/>
      <c r="M22" s="205"/>
      <c r="N22" s="68"/>
    </row>
    <row r="23" spans="1:14" s="71" customFormat="1" ht="21.6" customHeight="1" x14ac:dyDescent="0.25">
      <c r="A23" s="62"/>
      <c r="B23" s="73">
        <v>2</v>
      </c>
      <c r="C23" s="90" t="s">
        <v>48</v>
      </c>
      <c r="D23" s="107" t="s">
        <v>607</v>
      </c>
      <c r="E23" s="107" t="s">
        <v>525</v>
      </c>
      <c r="F23" s="73">
        <v>2</v>
      </c>
      <c r="G23" s="90" t="s">
        <v>51</v>
      </c>
      <c r="H23" s="107" t="s">
        <v>613</v>
      </c>
      <c r="I23" s="116" t="s">
        <v>627</v>
      </c>
      <c r="J23" s="158"/>
      <c r="K23" s="158"/>
      <c r="L23" s="68"/>
      <c r="M23" s="205"/>
      <c r="N23" s="68"/>
    </row>
    <row r="24" spans="1:14" s="71" customFormat="1" ht="21.6" customHeight="1" x14ac:dyDescent="0.25">
      <c r="A24" s="62"/>
      <c r="B24" s="73">
        <v>3</v>
      </c>
      <c r="C24" s="90" t="s">
        <v>49</v>
      </c>
      <c r="D24" s="107" t="s">
        <v>628</v>
      </c>
      <c r="E24" s="107" t="s">
        <v>628</v>
      </c>
      <c r="F24" s="73">
        <v>3</v>
      </c>
      <c r="G24" s="90" t="s">
        <v>52</v>
      </c>
      <c r="H24" s="107" t="s">
        <v>494</v>
      </c>
      <c r="I24" s="107" t="s">
        <v>493</v>
      </c>
      <c r="J24" s="158"/>
      <c r="K24" s="158"/>
      <c r="L24" s="68"/>
      <c r="M24" s="205"/>
      <c r="N24" s="68"/>
    </row>
    <row r="25" spans="1:14" s="71" customFormat="1" ht="21.6" customHeight="1" x14ac:dyDescent="0.25">
      <c r="A25" s="62"/>
      <c r="B25" s="73">
        <v>4</v>
      </c>
      <c r="C25" s="90" t="s">
        <v>50</v>
      </c>
      <c r="D25" s="107" t="s">
        <v>495</v>
      </c>
      <c r="E25" s="107" t="s">
        <v>495</v>
      </c>
      <c r="F25" s="73">
        <v>4</v>
      </c>
      <c r="G25" s="90" t="s">
        <v>53</v>
      </c>
      <c r="H25" s="116" t="s">
        <v>630</v>
      </c>
      <c r="I25" s="107" t="s">
        <v>547</v>
      </c>
      <c r="J25" s="158"/>
      <c r="K25" s="158"/>
      <c r="L25" s="68"/>
      <c r="M25" s="205"/>
      <c r="N25" s="68"/>
    </row>
    <row r="26" spans="1:14" s="71" customFormat="1" ht="21.6" customHeight="1" x14ac:dyDescent="0.25">
      <c r="A26" s="62"/>
      <c r="B26" s="73">
        <v>5</v>
      </c>
      <c r="C26" s="90" t="s">
        <v>131</v>
      </c>
      <c r="D26" s="107" t="s">
        <v>524</v>
      </c>
      <c r="E26" s="107" t="s">
        <v>524</v>
      </c>
      <c r="F26" s="73">
        <v>5</v>
      </c>
      <c r="G26" s="90" t="s">
        <v>130</v>
      </c>
      <c r="H26" s="107" t="s">
        <v>610</v>
      </c>
      <c r="I26" s="107" t="s">
        <v>560</v>
      </c>
      <c r="J26" s="158"/>
      <c r="K26" s="158"/>
      <c r="L26" s="68"/>
      <c r="M26" s="205"/>
      <c r="N26" s="68"/>
    </row>
    <row r="27" spans="1:14" s="71" customFormat="1" ht="21.6" customHeight="1" x14ac:dyDescent="0.25">
      <c r="A27" s="62"/>
      <c r="B27" s="73">
        <v>6</v>
      </c>
      <c r="C27" s="90" t="s">
        <v>55</v>
      </c>
      <c r="D27" s="512" t="s">
        <v>623</v>
      </c>
      <c r="E27" s="107" t="s">
        <v>549</v>
      </c>
      <c r="F27" s="73">
        <v>6</v>
      </c>
      <c r="G27" s="90" t="s">
        <v>54</v>
      </c>
      <c r="H27" s="107" t="s">
        <v>629</v>
      </c>
      <c r="I27" s="107" t="s">
        <v>556</v>
      </c>
      <c r="J27" s="158"/>
      <c r="K27" s="158"/>
      <c r="L27" s="68"/>
      <c r="M27" s="205"/>
      <c r="N27" s="68"/>
    </row>
    <row r="28" spans="1:14" s="71" customFormat="1" ht="21.6" customHeight="1" x14ac:dyDescent="0.25">
      <c r="A28" s="62"/>
      <c r="B28" s="73"/>
      <c r="C28" s="77"/>
      <c r="D28" s="247"/>
      <c r="E28" s="227"/>
      <c r="F28" s="73">
        <v>7</v>
      </c>
      <c r="G28" s="90" t="s">
        <v>411</v>
      </c>
      <c r="H28" s="116" t="s">
        <v>617</v>
      </c>
      <c r="I28" s="107" t="s">
        <v>555</v>
      </c>
      <c r="J28" s="158"/>
      <c r="K28" s="158"/>
      <c r="L28" s="68"/>
      <c r="M28" s="205"/>
      <c r="N28" s="68"/>
    </row>
    <row r="29" spans="1:14" s="71" customFormat="1" ht="4.95" customHeight="1" x14ac:dyDescent="0.25">
      <c r="A29" s="62"/>
      <c r="B29" s="73"/>
      <c r="C29" s="248"/>
      <c r="D29" s="239"/>
      <c r="E29" s="285"/>
      <c r="F29" s="73"/>
      <c r="G29" s="78"/>
      <c r="H29" s="213"/>
      <c r="I29" s="92"/>
      <c r="J29" s="158"/>
      <c r="K29" s="158"/>
      <c r="L29" s="68"/>
      <c r="M29" s="205"/>
      <c r="N29" s="68"/>
    </row>
    <row r="30" spans="1:14" s="71" customFormat="1" ht="24.6" customHeight="1" x14ac:dyDescent="0.25">
      <c r="A30" s="839" t="s">
        <v>110</v>
      </c>
      <c r="B30" s="839"/>
      <c r="C30" s="839"/>
      <c r="D30" s="839"/>
      <c r="E30" s="115"/>
      <c r="F30" s="75">
        <v>13</v>
      </c>
      <c r="G30" s="62"/>
      <c r="H30" s="111"/>
      <c r="I30" s="115"/>
      <c r="J30" s="158"/>
      <c r="K30" s="158"/>
      <c r="L30" s="68"/>
      <c r="M30" s="205"/>
      <c r="N30" s="68"/>
    </row>
    <row r="31" spans="1:14" s="71" customFormat="1" x14ac:dyDescent="0.3">
      <c r="A31" s="229"/>
      <c r="B31" s="61" t="s">
        <v>139</v>
      </c>
      <c r="C31" s="56"/>
      <c r="D31" s="56"/>
      <c r="E31" s="76"/>
      <c r="F31" s="56"/>
      <c r="G31" s="56"/>
      <c r="H31" s="111"/>
      <c r="I31" s="76"/>
      <c r="J31" s="158"/>
      <c r="K31" s="158"/>
      <c r="L31" s="68"/>
      <c r="M31" s="205"/>
      <c r="N31" s="68"/>
    </row>
    <row r="32" spans="1:14" ht="28.2" x14ac:dyDescent="0.25">
      <c r="B32" s="66"/>
      <c r="C32" s="66" t="s">
        <v>108</v>
      </c>
      <c r="D32" s="66" t="s">
        <v>492</v>
      </c>
      <c r="E32" s="281" t="s">
        <v>491</v>
      </c>
      <c r="F32" s="65"/>
      <c r="G32" s="66" t="s">
        <v>109</v>
      </c>
      <c r="H32" s="66" t="s">
        <v>492</v>
      </c>
      <c r="I32" s="281" t="s">
        <v>491</v>
      </c>
    </row>
    <row r="33" spans="1:14" ht="28.2" customHeight="1" x14ac:dyDescent="0.25">
      <c r="B33" s="73">
        <v>1</v>
      </c>
      <c r="C33" s="90" t="s">
        <v>136</v>
      </c>
      <c r="D33" s="107"/>
      <c r="E33" s="107" t="s">
        <v>559</v>
      </c>
      <c r="F33" s="73">
        <v>1</v>
      </c>
      <c r="G33" s="90" t="s">
        <v>137</v>
      </c>
      <c r="H33" s="507" t="s">
        <v>615</v>
      </c>
      <c r="I33" s="107" t="s">
        <v>550</v>
      </c>
    </row>
    <row r="34" spans="1:14" ht="28.2" customHeight="1" x14ac:dyDescent="0.25">
      <c r="B34" s="73">
        <v>2</v>
      </c>
      <c r="C34" s="67" t="s">
        <v>138</v>
      </c>
      <c r="D34" s="113"/>
      <c r="E34" s="107"/>
      <c r="F34" s="73">
        <v>2</v>
      </c>
      <c r="G34" s="90" t="s">
        <v>62</v>
      </c>
      <c r="H34" s="507" t="s">
        <v>612</v>
      </c>
      <c r="I34" s="507" t="s">
        <v>612</v>
      </c>
    </row>
    <row r="35" spans="1:14" ht="28.2" customHeight="1" x14ac:dyDescent="0.25">
      <c r="B35" s="73">
        <v>3</v>
      </c>
      <c r="C35" s="242" t="s">
        <v>63</v>
      </c>
      <c r="D35" s="107" t="s">
        <v>622</v>
      </c>
      <c r="E35" s="107" t="s">
        <v>545</v>
      </c>
      <c r="F35" s="73">
        <v>3</v>
      </c>
      <c r="G35" s="90" t="s">
        <v>65</v>
      </c>
      <c r="H35" s="876" t="s">
        <v>347</v>
      </c>
      <c r="I35" s="877"/>
    </row>
    <row r="36" spans="1:14" ht="28.2" customHeight="1" x14ac:dyDescent="0.25">
      <c r="B36" s="73">
        <v>4</v>
      </c>
      <c r="C36" s="90" t="s">
        <v>64</v>
      </c>
      <c r="D36" s="107" t="s">
        <v>548</v>
      </c>
      <c r="E36" s="107" t="s">
        <v>548</v>
      </c>
      <c r="F36" s="73"/>
      <c r="G36" s="90"/>
      <c r="H36" s="116"/>
      <c r="I36" s="107"/>
    </row>
    <row r="37" spans="1:14" s="71" customFormat="1" ht="5.7" customHeight="1" x14ac:dyDescent="0.25">
      <c r="A37" s="56"/>
      <c r="B37" s="73"/>
      <c r="C37" s="78"/>
      <c r="D37" s="92"/>
      <c r="E37" s="285"/>
      <c r="F37" s="73"/>
      <c r="G37" s="62"/>
      <c r="H37" s="62"/>
      <c r="I37" s="92"/>
      <c r="J37" s="158"/>
      <c r="K37" s="158"/>
      <c r="L37" s="68"/>
      <c r="M37" s="205"/>
      <c r="N37" s="68"/>
    </row>
    <row r="38" spans="1:14" s="71" customFormat="1" ht="24.6" customHeight="1" x14ac:dyDescent="0.3">
      <c r="A38" s="839" t="s">
        <v>110</v>
      </c>
      <c r="B38" s="839"/>
      <c r="C38" s="839"/>
      <c r="D38" s="839"/>
      <c r="E38" s="115"/>
      <c r="F38" s="75">
        <v>7</v>
      </c>
      <c r="G38" s="56"/>
      <c r="H38" s="91"/>
      <c r="I38" s="115"/>
      <c r="J38" s="158">
        <v>7</v>
      </c>
      <c r="K38" s="158"/>
      <c r="L38" s="68"/>
      <c r="M38" s="205"/>
      <c r="N38" s="68"/>
    </row>
    <row r="39" spans="1:14" s="71" customFormat="1" ht="12.6" customHeight="1" x14ac:dyDescent="0.3">
      <c r="A39" s="226"/>
      <c r="B39" s="63"/>
      <c r="C39" s="226"/>
      <c r="D39" s="226"/>
      <c r="E39" s="92"/>
      <c r="F39" s="226"/>
      <c r="G39" s="62"/>
      <c r="H39" s="111"/>
      <c r="I39" s="76"/>
      <c r="J39" s="158"/>
      <c r="K39" s="158"/>
      <c r="L39" s="68"/>
      <c r="M39" s="205"/>
      <c r="N39" s="68"/>
    </row>
    <row r="40" spans="1:14" s="71" customFormat="1" hidden="1" x14ac:dyDescent="0.3">
      <c r="A40" s="62"/>
      <c r="B40" s="63"/>
      <c r="C40" s="226"/>
      <c r="D40" s="226"/>
      <c r="E40" s="92"/>
      <c r="F40" s="226"/>
      <c r="G40" s="62"/>
      <c r="H40" s="111"/>
      <c r="I40" s="76"/>
      <c r="J40" s="158"/>
      <c r="K40" s="158"/>
      <c r="L40" s="68"/>
      <c r="M40" s="205"/>
      <c r="N40" s="68"/>
    </row>
    <row r="41" spans="1:14" s="71" customFormat="1" hidden="1" x14ac:dyDescent="0.3">
      <c r="A41" s="62"/>
      <c r="B41" s="63"/>
      <c r="C41" s="226"/>
      <c r="D41" s="226"/>
      <c r="E41" s="92"/>
      <c r="F41" s="226"/>
      <c r="G41" s="62"/>
      <c r="H41" s="111"/>
      <c r="I41" s="76"/>
      <c r="J41" s="158"/>
      <c r="K41" s="158"/>
      <c r="L41" s="68"/>
      <c r="M41" s="205"/>
      <c r="N41" s="68"/>
    </row>
    <row r="42" spans="1:14" s="71" customFormat="1" hidden="1" x14ac:dyDescent="0.3">
      <c r="A42" s="62"/>
      <c r="B42" s="63"/>
      <c r="C42" s="226"/>
      <c r="D42" s="226"/>
      <c r="E42" s="92"/>
      <c r="F42" s="226"/>
      <c r="G42" s="62"/>
      <c r="H42" s="111"/>
      <c r="I42" s="76"/>
      <c r="J42" s="158"/>
      <c r="K42" s="158"/>
      <c r="L42" s="68"/>
      <c r="M42" s="205"/>
      <c r="N42" s="68"/>
    </row>
    <row r="43" spans="1:14" s="71" customFormat="1" hidden="1" x14ac:dyDescent="0.3">
      <c r="A43" s="62"/>
      <c r="B43" s="63"/>
      <c r="C43" s="80" t="s">
        <v>322</v>
      </c>
      <c r="D43" s="226"/>
      <c r="E43" s="92"/>
      <c r="F43" s="226"/>
      <c r="G43" s="62" t="s">
        <v>330</v>
      </c>
      <c r="H43" s="111"/>
      <c r="I43" s="76"/>
      <c r="J43" s="158"/>
      <c r="K43" s="158"/>
      <c r="L43" s="68"/>
      <c r="M43" s="205"/>
      <c r="N43" s="68"/>
    </row>
    <row r="44" spans="1:14" s="71" customFormat="1" hidden="1" x14ac:dyDescent="0.3">
      <c r="A44" s="62"/>
      <c r="B44" s="63"/>
      <c r="C44" s="226"/>
      <c r="D44" s="226"/>
      <c r="E44" s="92"/>
      <c r="F44" s="226"/>
      <c r="G44" s="62"/>
      <c r="H44" s="111"/>
      <c r="I44" s="76"/>
      <c r="J44" s="158"/>
      <c r="K44" s="158"/>
      <c r="L44" s="68"/>
      <c r="M44" s="205"/>
      <c r="N44" s="68"/>
    </row>
    <row r="45" spans="1:14" s="71" customFormat="1" hidden="1" x14ac:dyDescent="0.3">
      <c r="A45" s="62"/>
      <c r="B45" s="63"/>
      <c r="C45" s="226"/>
      <c r="D45" s="226"/>
      <c r="E45" s="92"/>
      <c r="F45" s="226"/>
      <c r="G45" s="62"/>
      <c r="H45" s="111"/>
      <c r="I45" s="76"/>
      <c r="J45" s="158"/>
      <c r="K45" s="158"/>
      <c r="L45" s="68"/>
      <c r="M45" s="205"/>
      <c r="N45" s="68"/>
    </row>
    <row r="46" spans="1:14" s="71" customFormat="1" ht="30" hidden="1" customHeight="1" x14ac:dyDescent="0.3">
      <c r="A46" s="62"/>
      <c r="B46" s="63"/>
      <c r="C46" s="257" t="s">
        <v>332</v>
      </c>
      <c r="D46" s="256"/>
      <c r="E46" s="282"/>
      <c r="F46" s="256"/>
      <c r="G46" s="60" t="s">
        <v>333</v>
      </c>
      <c r="H46" s="237"/>
      <c r="I46" s="76"/>
      <c r="J46" s="118"/>
      <c r="K46" s="118"/>
      <c r="L46" s="68"/>
      <c r="M46" s="205"/>
      <c r="N46" s="68"/>
    </row>
    <row r="47" spans="1:14" s="236" customFormat="1" hidden="1" x14ac:dyDescent="0.25">
      <c r="A47" s="62"/>
      <c r="B47" s="230"/>
      <c r="C47" s="238" t="s">
        <v>323</v>
      </c>
      <c r="D47" s="238"/>
      <c r="E47" s="283"/>
      <c r="F47" s="238"/>
      <c r="G47" s="255" t="s">
        <v>331</v>
      </c>
      <c r="H47" s="231"/>
      <c r="I47" s="286"/>
      <c r="J47" s="233"/>
      <c r="K47" s="233"/>
      <c r="L47" s="234"/>
      <c r="M47" s="235"/>
      <c r="N47" s="234"/>
    </row>
    <row r="48" spans="1:14" s="71" customFormat="1" hidden="1" x14ac:dyDescent="0.3">
      <c r="A48" s="229"/>
      <c r="B48" s="63"/>
      <c r="C48" s="289"/>
      <c r="D48" s="289"/>
      <c r="E48" s="290"/>
      <c r="F48" s="289"/>
      <c r="G48" s="289"/>
      <c r="H48" s="91"/>
      <c r="I48" s="287"/>
      <c r="J48" s="158"/>
      <c r="K48" s="158"/>
      <c r="L48" s="68"/>
      <c r="M48" s="205"/>
      <c r="N48" s="68"/>
    </row>
    <row r="49" spans="1:14" s="71" customFormat="1" ht="22.8" x14ac:dyDescent="0.4">
      <c r="A49" s="875" t="s">
        <v>140</v>
      </c>
      <c r="B49" s="875"/>
      <c r="C49" s="875"/>
      <c r="D49" s="875"/>
      <c r="E49" s="56"/>
      <c r="F49" s="85">
        <f>F38+F30+F19</f>
        <v>35</v>
      </c>
      <c r="G49" s="86"/>
      <c r="H49" s="86"/>
      <c r="I49" s="56"/>
      <c r="J49" s="85">
        <f>SUM(J7:J47)</f>
        <v>7</v>
      </c>
      <c r="K49" s="217"/>
      <c r="L49" s="68"/>
      <c r="M49" s="205"/>
      <c r="N49" s="68"/>
    </row>
    <row r="50" spans="1:14" s="71" customFormat="1" ht="21" x14ac:dyDescent="0.3">
      <c r="A50" s="91"/>
      <c r="B50" s="92"/>
      <c r="C50" s="291"/>
      <c r="D50" s="78"/>
      <c r="E50" s="115"/>
      <c r="F50" s="292"/>
      <c r="G50" s="293"/>
      <c r="H50" s="91"/>
      <c r="I50" s="115"/>
      <c r="J50" s="158"/>
      <c r="K50" s="158"/>
      <c r="L50" s="68"/>
      <c r="M50" s="205"/>
      <c r="N50" s="68"/>
    </row>
    <row r="51" spans="1:14" ht="21" x14ac:dyDescent="0.3">
      <c r="A51" s="62"/>
      <c r="B51" s="92"/>
      <c r="C51" s="294"/>
      <c r="D51" s="78"/>
      <c r="E51" s="115"/>
      <c r="F51" s="295"/>
      <c r="G51" s="86"/>
      <c r="I51" s="115"/>
    </row>
    <row r="52" spans="1:14" x14ac:dyDescent="0.3">
      <c r="B52" s="92"/>
      <c r="C52" s="78"/>
      <c r="D52" s="78"/>
      <c r="E52" s="115"/>
      <c r="F52" s="226"/>
      <c r="G52" s="56" t="s">
        <v>141</v>
      </c>
      <c r="I52" s="115"/>
    </row>
    <row r="53" spans="1:14" x14ac:dyDescent="0.3">
      <c r="B53" s="92"/>
      <c r="C53" s="78"/>
      <c r="D53" s="80"/>
      <c r="E53" s="115"/>
      <c r="F53" s="226"/>
      <c r="G53" s="78"/>
      <c r="I53" s="115"/>
    </row>
    <row r="54" spans="1:14" x14ac:dyDescent="0.3">
      <c r="B54" s="92"/>
      <c r="C54" s="78"/>
      <c r="D54" s="80"/>
      <c r="E54" s="115"/>
      <c r="F54" s="226"/>
      <c r="G54" s="78"/>
      <c r="I54" s="115"/>
    </row>
    <row r="55" spans="1:14" x14ac:dyDescent="0.3">
      <c r="B55" s="92"/>
      <c r="C55" s="78"/>
      <c r="D55" s="78"/>
      <c r="E55" s="115"/>
      <c r="F55" s="226"/>
      <c r="G55" s="78"/>
      <c r="I55" s="115"/>
    </row>
    <row r="56" spans="1:14" x14ac:dyDescent="0.3">
      <c r="B56" s="92"/>
      <c r="C56" s="78"/>
      <c r="D56" s="78"/>
      <c r="E56" s="115"/>
      <c r="F56" s="73"/>
      <c r="G56" s="62"/>
      <c r="I56" s="115"/>
    </row>
    <row r="61" spans="1:14" x14ac:dyDescent="0.3">
      <c r="B61" s="57"/>
      <c r="C61" s="57"/>
      <c r="D61" s="57"/>
      <c r="E61" s="89"/>
      <c r="F61" s="57"/>
      <c r="G61" s="57"/>
      <c r="H61" s="118"/>
      <c r="I61" s="89"/>
    </row>
    <row r="62" spans="1:14" x14ac:dyDescent="0.3">
      <c r="B62" s="57"/>
      <c r="C62" s="57"/>
      <c r="D62" s="57"/>
      <c r="E62" s="89"/>
      <c r="F62" s="57"/>
      <c r="G62" s="57"/>
      <c r="H62" s="118"/>
      <c r="I62" s="89"/>
    </row>
    <row r="63" spans="1:14" x14ac:dyDescent="0.3">
      <c r="B63" s="57"/>
      <c r="C63" s="57"/>
      <c r="D63" s="57"/>
      <c r="E63" s="89"/>
      <c r="F63" s="57"/>
      <c r="G63" s="57"/>
      <c r="H63" s="118"/>
      <c r="I63" s="89"/>
    </row>
    <row r="64" spans="1:14" x14ac:dyDescent="0.3">
      <c r="B64" s="57"/>
      <c r="C64" s="57"/>
      <c r="D64" s="57"/>
      <c r="E64" s="89"/>
      <c r="F64" s="57"/>
      <c r="G64" s="57"/>
      <c r="H64" s="118"/>
      <c r="I64" s="89"/>
    </row>
    <row r="65" spans="1:14" x14ac:dyDescent="0.3">
      <c r="B65" s="57"/>
      <c r="C65" s="57"/>
      <c r="D65" s="57"/>
      <c r="E65" s="89"/>
      <c r="F65" s="57"/>
      <c r="G65" s="57"/>
      <c r="H65" s="118"/>
      <c r="I65" s="89"/>
    </row>
    <row r="66" spans="1:14" x14ac:dyDescent="0.3">
      <c r="B66" s="57"/>
      <c r="C66" s="57"/>
      <c r="D66" s="57"/>
      <c r="E66" s="89"/>
      <c r="F66" s="57"/>
      <c r="G66" s="57"/>
      <c r="H66" s="118"/>
      <c r="I66" s="89"/>
    </row>
    <row r="67" spans="1:14" s="71" customFormat="1" x14ac:dyDescent="0.3">
      <c r="A67" s="56"/>
      <c r="B67" s="57"/>
      <c r="C67" s="57"/>
      <c r="D67" s="57"/>
      <c r="E67" s="89"/>
      <c r="F67" s="57"/>
      <c r="G67" s="57"/>
      <c r="H67" s="118"/>
      <c r="I67" s="89"/>
      <c r="J67" s="158"/>
      <c r="K67" s="158"/>
      <c r="L67" s="68"/>
      <c r="M67" s="205"/>
      <c r="N67" s="68"/>
    </row>
    <row r="68" spans="1:14" s="71" customFormat="1" x14ac:dyDescent="0.3">
      <c r="A68" s="62"/>
      <c r="B68" s="57"/>
      <c r="C68" s="57"/>
      <c r="D68" s="57"/>
      <c r="E68" s="89"/>
      <c r="F68" s="57"/>
      <c r="G68" s="57"/>
      <c r="H68" s="118"/>
      <c r="I68" s="89"/>
      <c r="J68" s="158"/>
      <c r="K68" s="158"/>
      <c r="L68" s="68"/>
      <c r="M68" s="205"/>
      <c r="N68" s="68"/>
    </row>
    <row r="69" spans="1:14" s="71" customFormat="1" x14ac:dyDescent="0.3">
      <c r="A69" s="62"/>
      <c r="B69" s="57"/>
      <c r="C69" s="57"/>
      <c r="D69" s="57"/>
      <c r="E69" s="89"/>
      <c r="F69" s="57"/>
      <c r="G69" s="57"/>
      <c r="H69" s="118"/>
      <c r="I69" s="89"/>
      <c r="J69" s="158"/>
      <c r="K69" s="158"/>
      <c r="L69" s="68"/>
      <c r="M69" s="205"/>
      <c r="N69" s="68"/>
    </row>
    <row r="70" spans="1:14" x14ac:dyDescent="0.3">
      <c r="A70" s="62"/>
      <c r="B70" s="57"/>
      <c r="C70" s="57"/>
      <c r="D70" s="57"/>
      <c r="E70" s="89"/>
      <c r="F70" s="57"/>
      <c r="G70" s="57"/>
      <c r="H70" s="118"/>
      <c r="I70" s="89"/>
    </row>
    <row r="71" spans="1:14" s="71" customFormat="1" x14ac:dyDescent="0.3">
      <c r="A71" s="56"/>
      <c r="B71" s="57"/>
      <c r="C71" s="57"/>
      <c r="D71" s="57"/>
      <c r="E71" s="89"/>
      <c r="F71" s="57"/>
      <c r="G71" s="57"/>
      <c r="H71" s="118"/>
      <c r="I71" s="89"/>
      <c r="J71" s="158"/>
      <c r="K71" s="158"/>
      <c r="L71" s="68"/>
      <c r="M71" s="205"/>
      <c r="N71" s="68"/>
    </row>
    <row r="72" spans="1:14" s="71" customFormat="1" x14ac:dyDescent="0.3">
      <c r="A72" s="62"/>
      <c r="B72" s="57"/>
      <c r="C72" s="57"/>
      <c r="D72" s="57"/>
      <c r="E72" s="89"/>
      <c r="F72" s="57"/>
      <c r="G72" s="57"/>
      <c r="H72" s="118"/>
      <c r="I72" s="89"/>
      <c r="J72" s="158"/>
      <c r="K72" s="158"/>
      <c r="L72" s="68"/>
      <c r="M72" s="205"/>
      <c r="N72" s="68"/>
    </row>
    <row r="73" spans="1:14" s="71" customFormat="1" x14ac:dyDescent="0.3">
      <c r="A73" s="62"/>
      <c r="B73" s="57"/>
      <c r="C73" s="57"/>
      <c r="D73" s="57"/>
      <c r="E73" s="89"/>
      <c r="F73" s="57"/>
      <c r="G73" s="57"/>
      <c r="H73" s="118"/>
      <c r="I73" s="89"/>
      <c r="J73" s="158"/>
      <c r="K73" s="158"/>
      <c r="L73" s="68"/>
      <c r="M73" s="205"/>
      <c r="N73" s="68"/>
    </row>
    <row r="74" spans="1:14" s="71" customFormat="1" x14ac:dyDescent="0.3">
      <c r="A74" s="62"/>
      <c r="B74" s="57"/>
      <c r="C74" s="57"/>
      <c r="D74" s="57"/>
      <c r="E74" s="89"/>
      <c r="F74" s="57"/>
      <c r="G74" s="57"/>
      <c r="H74" s="118"/>
      <c r="I74" s="89"/>
      <c r="J74" s="158"/>
      <c r="K74" s="158"/>
      <c r="L74" s="68"/>
      <c r="M74" s="205"/>
      <c r="N74" s="68"/>
    </row>
    <row r="75" spans="1:14" s="71" customFormat="1" x14ac:dyDescent="0.3">
      <c r="A75" s="62"/>
      <c r="B75" s="57"/>
      <c r="C75" s="57"/>
      <c r="D75" s="57"/>
      <c r="E75" s="89"/>
      <c r="F75" s="57"/>
      <c r="G75" s="57"/>
      <c r="H75" s="118"/>
      <c r="I75" s="89"/>
      <c r="J75" s="158"/>
      <c r="K75" s="158"/>
      <c r="L75" s="68"/>
      <c r="M75" s="205"/>
      <c r="N75" s="68"/>
    </row>
    <row r="76" spans="1:14" s="71" customFormat="1" x14ac:dyDescent="0.3">
      <c r="A76" s="62"/>
      <c r="B76" s="57"/>
      <c r="C76" s="57"/>
      <c r="D76" s="57"/>
      <c r="E76" s="89"/>
      <c r="F76" s="57"/>
      <c r="G76" s="57"/>
      <c r="H76" s="118"/>
      <c r="I76" s="89"/>
      <c r="J76" s="158"/>
      <c r="K76" s="158"/>
      <c r="L76" s="68"/>
      <c r="M76" s="205"/>
      <c r="N76" s="68"/>
    </row>
    <row r="77" spans="1:14" s="71" customFormat="1" x14ac:dyDescent="0.3">
      <c r="A77" s="62"/>
      <c r="B77" s="57"/>
      <c r="C77" s="57"/>
      <c r="D77" s="57"/>
      <c r="E77" s="89"/>
      <c r="F77" s="57"/>
      <c r="G77" s="57"/>
      <c r="H77" s="118"/>
      <c r="I77" s="89"/>
      <c r="J77" s="158"/>
      <c r="K77" s="158"/>
      <c r="L77" s="68"/>
      <c r="M77" s="205"/>
      <c r="N77" s="68"/>
    </row>
    <row r="78" spans="1:14" s="71" customFormat="1" x14ac:dyDescent="0.3">
      <c r="A78" s="62"/>
      <c r="B78" s="57"/>
      <c r="C78" s="57"/>
      <c r="D78" s="57"/>
      <c r="E78" s="89"/>
      <c r="F78" s="57"/>
      <c r="G78" s="57"/>
      <c r="H78" s="118"/>
      <c r="I78" s="89"/>
      <c r="J78" s="158"/>
      <c r="K78" s="158"/>
      <c r="L78" s="68"/>
      <c r="M78" s="205"/>
      <c r="N78" s="68"/>
    </row>
    <row r="79" spans="1:14" s="68" customFormat="1" x14ac:dyDescent="0.3">
      <c r="A79" s="62"/>
      <c r="B79" s="57"/>
      <c r="C79" s="57"/>
      <c r="D79" s="57"/>
      <c r="E79" s="89"/>
      <c r="F79" s="57"/>
      <c r="G79" s="57"/>
      <c r="H79" s="118"/>
      <c r="I79" s="89"/>
      <c r="J79" s="159"/>
      <c r="K79" s="159"/>
      <c r="M79" s="205"/>
    </row>
    <row r="80" spans="1:14" x14ac:dyDescent="0.3">
      <c r="A80" s="87"/>
      <c r="B80" s="57"/>
      <c r="C80" s="57"/>
      <c r="D80" s="57"/>
      <c r="E80" s="89"/>
      <c r="F80" s="57"/>
      <c r="G80" s="57"/>
      <c r="H80" s="118"/>
      <c r="I80" s="89"/>
    </row>
    <row r="81" spans="2:9" x14ac:dyDescent="0.3">
      <c r="B81" s="57"/>
      <c r="C81" s="57"/>
      <c r="D81" s="57"/>
      <c r="E81" s="89"/>
      <c r="F81" s="57"/>
      <c r="G81" s="57"/>
      <c r="H81" s="118"/>
      <c r="I81" s="89"/>
    </row>
    <row r="82" spans="2:9" x14ac:dyDescent="0.3">
      <c r="B82" s="57"/>
      <c r="C82" s="57"/>
      <c r="D82" s="57"/>
      <c r="E82" s="89"/>
      <c r="F82" s="57"/>
      <c r="G82" s="57"/>
      <c r="H82" s="118"/>
      <c r="I82" s="89"/>
    </row>
    <row r="83" spans="2:9" x14ac:dyDescent="0.3">
      <c r="B83" s="57"/>
      <c r="C83" s="57"/>
      <c r="D83" s="57"/>
      <c r="E83" s="89"/>
      <c r="F83" s="57"/>
      <c r="G83" s="57"/>
      <c r="H83" s="118"/>
      <c r="I83" s="89"/>
    </row>
    <row r="84" spans="2:9" x14ac:dyDescent="0.3">
      <c r="B84" s="57"/>
      <c r="C84" s="57"/>
      <c r="D84" s="57"/>
      <c r="E84" s="89"/>
      <c r="F84" s="57"/>
      <c r="G84" s="57"/>
      <c r="H84" s="118"/>
      <c r="I84" s="89"/>
    </row>
    <row r="85" spans="2:9" x14ac:dyDescent="0.3">
      <c r="B85" s="57"/>
      <c r="C85" s="57"/>
      <c r="D85" s="57"/>
      <c r="E85" s="89"/>
      <c r="F85" s="57"/>
      <c r="G85" s="57"/>
      <c r="H85" s="118"/>
      <c r="I85" s="89"/>
    </row>
    <row r="86" spans="2:9" x14ac:dyDescent="0.3">
      <c r="B86" s="57"/>
      <c r="C86" s="57"/>
      <c r="D86" s="57"/>
      <c r="E86" s="89"/>
      <c r="F86" s="57"/>
      <c r="G86" s="57"/>
      <c r="H86" s="118"/>
      <c r="I86" s="89"/>
    </row>
    <row r="87" spans="2:9" x14ac:dyDescent="0.3">
      <c r="B87" s="57"/>
      <c r="C87" s="57"/>
      <c r="D87" s="57"/>
      <c r="E87" s="89"/>
      <c r="F87" s="57"/>
      <c r="G87" s="57"/>
      <c r="H87" s="118"/>
      <c r="I87" s="89"/>
    </row>
    <row r="88" spans="2:9" x14ac:dyDescent="0.3">
      <c r="B88" s="57"/>
      <c r="C88" s="57"/>
      <c r="D88" s="57"/>
      <c r="E88" s="89"/>
      <c r="F88" s="57"/>
      <c r="G88" s="57"/>
      <c r="H88" s="118"/>
      <c r="I88" s="89"/>
    </row>
    <row r="89" spans="2:9" x14ac:dyDescent="0.3">
      <c r="B89" s="57"/>
      <c r="C89" s="57"/>
      <c r="D89" s="57"/>
      <c r="E89" s="89"/>
      <c r="F89" s="57"/>
      <c r="G89" s="57"/>
      <c r="H89" s="118"/>
      <c r="I89" s="89"/>
    </row>
    <row r="90" spans="2:9" x14ac:dyDescent="0.3">
      <c r="B90" s="57"/>
      <c r="C90" s="57"/>
      <c r="D90" s="57"/>
      <c r="E90" s="89"/>
      <c r="F90" s="57"/>
      <c r="G90" s="57"/>
      <c r="H90" s="118"/>
      <c r="I90" s="89"/>
    </row>
    <row r="91" spans="2:9" x14ac:dyDescent="0.3">
      <c r="B91" s="57"/>
      <c r="C91" s="57"/>
      <c r="D91" s="57"/>
      <c r="E91" s="89"/>
      <c r="F91" s="57"/>
      <c r="G91" s="57"/>
      <c r="H91" s="118"/>
      <c r="I91" s="89"/>
    </row>
    <row r="92" spans="2:9" x14ac:dyDescent="0.3">
      <c r="B92" s="57"/>
      <c r="C92" s="57"/>
      <c r="D92" s="57"/>
      <c r="E92" s="89"/>
      <c r="F92" s="57"/>
      <c r="G92" s="57"/>
      <c r="H92" s="118"/>
      <c r="I92" s="89"/>
    </row>
    <row r="93" spans="2:9" x14ac:dyDescent="0.3">
      <c r="B93" s="57"/>
      <c r="C93" s="57"/>
      <c r="D93" s="57"/>
      <c r="E93" s="89"/>
      <c r="F93" s="57"/>
      <c r="G93" s="57"/>
      <c r="H93" s="118"/>
      <c r="I93" s="89"/>
    </row>
    <row r="94" spans="2:9" x14ac:dyDescent="0.3">
      <c r="B94" s="57"/>
      <c r="C94" s="57"/>
      <c r="D94" s="57"/>
      <c r="E94" s="89"/>
      <c r="F94" s="57"/>
      <c r="G94" s="57"/>
      <c r="H94" s="118"/>
      <c r="I94" s="89"/>
    </row>
    <row r="95" spans="2:9" x14ac:dyDescent="0.3">
      <c r="B95" s="57"/>
      <c r="C95" s="57"/>
      <c r="D95" s="57"/>
      <c r="E95" s="89"/>
      <c r="F95" s="57"/>
      <c r="G95" s="57"/>
      <c r="H95" s="118"/>
      <c r="I95" s="89"/>
    </row>
    <row r="96" spans="2:9" x14ac:dyDescent="0.3">
      <c r="B96" s="57"/>
      <c r="C96" s="57"/>
      <c r="D96" s="57"/>
      <c r="E96" s="89"/>
      <c r="F96" s="57"/>
      <c r="G96" s="57"/>
      <c r="H96" s="118"/>
      <c r="I96" s="89"/>
    </row>
    <row r="97" spans="1:14" x14ac:dyDescent="0.3">
      <c r="B97" s="57"/>
      <c r="C97" s="57"/>
      <c r="D97" s="57"/>
      <c r="E97" s="89"/>
      <c r="F97" s="57"/>
      <c r="G97" s="57"/>
      <c r="H97" s="118"/>
      <c r="I97" s="89"/>
    </row>
    <row r="98" spans="1:14" x14ac:dyDescent="0.3">
      <c r="B98" s="57"/>
      <c r="C98" s="57"/>
      <c r="D98" s="57"/>
      <c r="E98" s="89"/>
      <c r="F98" s="57"/>
      <c r="G98" s="57"/>
      <c r="H98" s="118"/>
      <c r="I98" s="89"/>
    </row>
    <row r="99" spans="1:14" s="71" customFormat="1" x14ac:dyDescent="0.3">
      <c r="A99" s="56"/>
      <c r="B99" s="57"/>
      <c r="C99" s="57"/>
      <c r="D99" s="57"/>
      <c r="E99" s="89"/>
      <c r="F99" s="57"/>
      <c r="G99" s="57"/>
      <c r="H99" s="118"/>
      <c r="I99" s="89"/>
      <c r="J99" s="158"/>
      <c r="K99" s="158"/>
      <c r="L99" s="68"/>
      <c r="M99" s="205"/>
      <c r="N99" s="68"/>
    </row>
    <row r="100" spans="1:14" s="71" customFormat="1" x14ac:dyDescent="0.3">
      <c r="A100" s="62"/>
      <c r="B100" s="57"/>
      <c r="C100" s="57"/>
      <c r="D100" s="57"/>
      <c r="E100" s="89"/>
      <c r="F100" s="57"/>
      <c r="G100" s="57"/>
      <c r="H100" s="118"/>
      <c r="I100" s="89"/>
      <c r="J100" s="158"/>
      <c r="K100" s="158"/>
      <c r="L100" s="68"/>
      <c r="M100" s="205"/>
      <c r="N100" s="68"/>
    </row>
    <row r="101" spans="1:14" x14ac:dyDescent="0.3">
      <c r="A101" s="62"/>
      <c r="B101" s="57"/>
      <c r="C101" s="57"/>
      <c r="D101" s="57"/>
      <c r="E101" s="89"/>
      <c r="F101" s="57"/>
      <c r="G101" s="57"/>
      <c r="H101" s="118"/>
      <c r="I101" s="89"/>
    </row>
    <row r="102" spans="1:14" x14ac:dyDescent="0.3">
      <c r="B102" s="57"/>
      <c r="C102" s="57"/>
      <c r="D102" s="57"/>
      <c r="E102" s="89"/>
      <c r="F102" s="57"/>
      <c r="G102" s="57"/>
      <c r="H102" s="118"/>
      <c r="I102" s="89"/>
    </row>
    <row r="103" spans="1:14" s="71" customFormat="1" x14ac:dyDescent="0.3">
      <c r="A103" s="56"/>
      <c r="B103" s="57"/>
      <c r="C103" s="57"/>
      <c r="D103" s="57"/>
      <c r="E103" s="89"/>
      <c r="F103" s="57"/>
      <c r="G103" s="57"/>
      <c r="H103" s="118"/>
      <c r="I103" s="89"/>
      <c r="J103" s="158"/>
      <c r="K103" s="158"/>
      <c r="L103" s="68"/>
      <c r="M103" s="205"/>
      <c r="N103" s="68"/>
    </row>
    <row r="104" spans="1:14" x14ac:dyDescent="0.3">
      <c r="A104" s="62"/>
      <c r="B104" s="57"/>
      <c r="C104" s="57"/>
      <c r="D104" s="57"/>
      <c r="E104" s="89"/>
      <c r="F104" s="57"/>
      <c r="G104" s="57"/>
      <c r="H104" s="118"/>
      <c r="I104" s="89"/>
    </row>
    <row r="105" spans="1:14" x14ac:dyDescent="0.3">
      <c r="B105" s="57"/>
      <c r="C105" s="57"/>
      <c r="D105" s="57"/>
      <c r="E105" s="89"/>
      <c r="F105" s="57"/>
      <c r="G105" s="57"/>
      <c r="H105" s="118"/>
      <c r="I105" s="89"/>
    </row>
    <row r="106" spans="1:14" x14ac:dyDescent="0.3">
      <c r="B106" s="57"/>
      <c r="C106" s="57"/>
      <c r="D106" s="57"/>
      <c r="E106" s="89"/>
      <c r="F106" s="57"/>
      <c r="G106" s="57"/>
      <c r="H106" s="118"/>
      <c r="I106" s="89"/>
    </row>
    <row r="107" spans="1:14" s="71" customFormat="1" x14ac:dyDescent="0.3">
      <c r="A107" s="56"/>
      <c r="B107" s="57"/>
      <c r="C107" s="57"/>
      <c r="D107" s="57"/>
      <c r="E107" s="89"/>
      <c r="F107" s="57"/>
      <c r="G107" s="57"/>
      <c r="H107" s="118"/>
      <c r="I107" s="89"/>
      <c r="J107" s="158"/>
      <c r="K107" s="158"/>
      <c r="L107" s="68"/>
      <c r="M107" s="205"/>
      <c r="N107" s="68"/>
    </row>
    <row r="108" spans="1:14" x14ac:dyDescent="0.3">
      <c r="A108" s="62"/>
      <c r="B108" s="57"/>
      <c r="C108" s="57"/>
      <c r="D108" s="57"/>
      <c r="E108" s="89"/>
      <c r="F108" s="57"/>
      <c r="G108" s="57"/>
      <c r="H108" s="118"/>
      <c r="I108" s="89"/>
    </row>
    <row r="109" spans="1:14" x14ac:dyDescent="0.3">
      <c r="B109" s="57"/>
      <c r="C109" s="57"/>
      <c r="D109" s="57"/>
      <c r="E109" s="89"/>
      <c r="F109" s="57"/>
      <c r="G109" s="57"/>
      <c r="H109" s="118"/>
      <c r="I109" s="89"/>
    </row>
    <row r="110" spans="1:14" x14ac:dyDescent="0.3">
      <c r="B110" s="57"/>
      <c r="C110" s="57"/>
      <c r="D110" s="57"/>
      <c r="E110" s="89"/>
      <c r="F110" s="57"/>
      <c r="G110" s="57"/>
      <c r="H110" s="118"/>
      <c r="I110" s="89"/>
    </row>
    <row r="111" spans="1:14" s="68" customFormat="1" x14ac:dyDescent="0.3">
      <c r="A111" s="56"/>
      <c r="B111" s="57"/>
      <c r="C111" s="57"/>
      <c r="D111" s="57"/>
      <c r="E111" s="89"/>
      <c r="F111" s="57"/>
      <c r="G111" s="57"/>
      <c r="H111" s="118"/>
      <c r="I111" s="89"/>
      <c r="J111" s="159"/>
      <c r="K111" s="159"/>
      <c r="M111" s="205"/>
    </row>
    <row r="112" spans="1:14" s="71" customFormat="1" x14ac:dyDescent="0.3">
      <c r="A112" s="87"/>
      <c r="B112" s="57"/>
      <c r="C112" s="57"/>
      <c r="D112" s="57"/>
      <c r="E112" s="89"/>
      <c r="F112" s="57"/>
      <c r="G112" s="57"/>
      <c r="H112" s="118"/>
      <c r="I112" s="89"/>
      <c r="J112" s="158"/>
      <c r="K112" s="158"/>
      <c r="L112" s="68"/>
      <c r="M112" s="205"/>
      <c r="N112" s="68"/>
    </row>
    <row r="113" spans="1:14" s="71" customFormat="1" x14ac:dyDescent="0.3">
      <c r="A113" s="62"/>
      <c r="B113" s="56"/>
      <c r="C113" s="56"/>
      <c r="D113" s="56"/>
      <c r="E113" s="93"/>
      <c r="F113" s="56"/>
      <c r="G113" s="56"/>
      <c r="H113" s="91"/>
      <c r="I113" s="93"/>
      <c r="J113" s="158"/>
      <c r="K113" s="158"/>
      <c r="L113" s="68"/>
      <c r="M113" s="205"/>
      <c r="N113" s="68"/>
    </row>
    <row r="114" spans="1:14" x14ac:dyDescent="0.3">
      <c r="A114" s="62"/>
    </row>
    <row r="129" spans="1:14" s="71" customFormat="1" x14ac:dyDescent="0.3">
      <c r="A129" s="56"/>
      <c r="B129" s="56"/>
      <c r="C129" s="56"/>
      <c r="D129" s="56"/>
      <c r="E129" s="93"/>
      <c r="F129" s="56"/>
      <c r="G129" s="56"/>
      <c r="H129" s="91"/>
      <c r="I129" s="93"/>
      <c r="J129" s="158"/>
      <c r="K129" s="158"/>
      <c r="L129" s="68"/>
      <c r="M129" s="205"/>
      <c r="N129" s="68"/>
    </row>
    <row r="130" spans="1:14" x14ac:dyDescent="0.3">
      <c r="A130" s="62"/>
    </row>
    <row r="133" spans="1:14" s="68" customFormat="1" x14ac:dyDescent="0.3">
      <c r="A133" s="56"/>
      <c r="B133" s="56"/>
      <c r="C133" s="56"/>
      <c r="D133" s="56"/>
      <c r="E133" s="93"/>
      <c r="F133" s="56"/>
      <c r="G133" s="56"/>
      <c r="H133" s="91"/>
      <c r="I133" s="93"/>
      <c r="J133" s="159"/>
      <c r="K133" s="159"/>
      <c r="M133" s="205"/>
    </row>
    <row r="134" spans="1:14" s="71" customFormat="1" x14ac:dyDescent="0.3">
      <c r="A134" s="87"/>
      <c r="B134" s="56"/>
      <c r="C134" s="56"/>
      <c r="D134" s="56"/>
      <c r="E134" s="93"/>
      <c r="F134" s="56"/>
      <c r="G134" s="56"/>
      <c r="H134" s="91"/>
      <c r="I134" s="93"/>
      <c r="J134" s="158"/>
      <c r="K134" s="158"/>
      <c r="L134" s="68"/>
      <c r="M134" s="205"/>
      <c r="N134" s="68"/>
    </row>
    <row r="135" spans="1:14" s="71" customFormat="1" x14ac:dyDescent="0.3">
      <c r="A135" s="62"/>
      <c r="B135" s="56"/>
      <c r="C135" s="56"/>
      <c r="D135" s="56"/>
      <c r="E135" s="93"/>
      <c r="F135" s="56"/>
      <c r="G135" s="56"/>
      <c r="H135" s="91"/>
      <c r="I135" s="93"/>
      <c r="J135" s="158"/>
      <c r="K135" s="158"/>
      <c r="L135" s="68"/>
      <c r="M135" s="205"/>
      <c r="N135" s="68"/>
    </row>
    <row r="136" spans="1:14" x14ac:dyDescent="0.3">
      <c r="A136" s="62"/>
    </row>
    <row r="153" spans="1:14" s="71" customFormat="1" x14ac:dyDescent="0.3">
      <c r="A153" s="56"/>
      <c r="B153" s="56"/>
      <c r="C153" s="56"/>
      <c r="D153" s="56"/>
      <c r="E153" s="93"/>
      <c r="F153" s="56"/>
      <c r="G153" s="56"/>
      <c r="H153" s="91"/>
      <c r="I153" s="93"/>
      <c r="J153" s="158"/>
      <c r="K153" s="158"/>
      <c r="L153" s="68"/>
      <c r="M153" s="205"/>
      <c r="N153" s="68"/>
    </row>
    <row r="154" spans="1:14" s="71" customFormat="1" x14ac:dyDescent="0.3">
      <c r="A154" s="62"/>
      <c r="B154" s="56"/>
      <c r="C154" s="56"/>
      <c r="D154" s="56"/>
      <c r="E154" s="93"/>
      <c r="F154" s="56"/>
      <c r="G154" s="56"/>
      <c r="H154" s="91"/>
      <c r="I154" s="93"/>
      <c r="J154" s="158"/>
      <c r="K154" s="158"/>
      <c r="L154" s="68"/>
      <c r="M154" s="205"/>
      <c r="N154" s="68"/>
    </row>
    <row r="155" spans="1:14" x14ac:dyDescent="0.3">
      <c r="A155" s="62"/>
    </row>
    <row r="158" spans="1:14" s="79" customFormat="1" x14ac:dyDescent="0.3">
      <c r="A158" s="56"/>
      <c r="B158" s="56"/>
      <c r="C158" s="56"/>
      <c r="D158" s="56"/>
      <c r="E158" s="93"/>
      <c r="F158" s="56"/>
      <c r="G158" s="56"/>
      <c r="H158" s="91"/>
      <c r="I158" s="93"/>
      <c r="J158" s="158"/>
      <c r="K158" s="158"/>
      <c r="L158" s="222"/>
      <c r="M158" s="205"/>
      <c r="N158" s="222"/>
    </row>
    <row r="159" spans="1:14" x14ac:dyDescent="0.3">
      <c r="A159" s="63"/>
    </row>
  </sheetData>
  <mergeCells count="31">
    <mergeCell ref="A30:D30"/>
    <mergeCell ref="B2:I2"/>
    <mergeCell ref="B3:I3"/>
    <mergeCell ref="B5:I5"/>
    <mergeCell ref="B4:I4"/>
    <mergeCell ref="D8:E8"/>
    <mergeCell ref="D9:E9"/>
    <mergeCell ref="D10:E10"/>
    <mergeCell ref="D11:E11"/>
    <mergeCell ref="D12:E12"/>
    <mergeCell ref="H8:I8"/>
    <mergeCell ref="H9:I9"/>
    <mergeCell ref="H10:I10"/>
    <mergeCell ref="H11:I11"/>
    <mergeCell ref="H12:I12"/>
    <mergeCell ref="A49:D49"/>
    <mergeCell ref="H35:I35"/>
    <mergeCell ref="A38:D38"/>
    <mergeCell ref="D13:E13"/>
    <mergeCell ref="H13:I13"/>
    <mergeCell ref="H14:I14"/>
    <mergeCell ref="H15:I15"/>
    <mergeCell ref="H16:I16"/>
    <mergeCell ref="H17:I17"/>
    <mergeCell ref="H18:I18"/>
    <mergeCell ref="D14:E14"/>
    <mergeCell ref="D15:E15"/>
    <mergeCell ref="D16:E16"/>
    <mergeCell ref="D17:E17"/>
    <mergeCell ref="D18:E18"/>
    <mergeCell ref="A19:D19"/>
  </mergeCells>
  <pageMargins left="0.56000000000000005" right="0" top="0" bottom="0" header="0" footer="0"/>
  <pageSetup scale="70" orientation="landscape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64"/>
  <sheetViews>
    <sheetView topLeftCell="A19" zoomScale="88" zoomScaleNormal="88" workbookViewId="0">
      <selection activeCell="E38" sqref="E38"/>
    </sheetView>
  </sheetViews>
  <sheetFormatPr defaultRowHeight="14.4" x14ac:dyDescent="0.3"/>
  <cols>
    <col min="2" max="2" width="8.6640625" style="94"/>
    <col min="4" max="4" width="25.6640625" bestFit="1" customWidth="1"/>
    <col min="5" max="5" width="12.33203125" style="95" customWidth="1"/>
    <col min="6" max="6" width="10.44140625" style="95" customWidth="1"/>
    <col min="7" max="7" width="8.6640625" style="94"/>
    <col min="8" max="8" width="2.6640625" style="94" customWidth="1"/>
    <col min="9" max="11" width="10.6640625" style="94" customWidth="1"/>
    <col min="12" max="12" width="0" style="94" hidden="1" customWidth="1"/>
  </cols>
  <sheetData>
    <row r="1" spans="1:15" s="352" customFormat="1" ht="28.8" x14ac:dyDescent="0.3">
      <c r="A1" s="886" t="s">
        <v>444</v>
      </c>
      <c r="B1" s="886"/>
      <c r="C1" s="886"/>
      <c r="D1" s="886"/>
      <c r="E1" s="272">
        <v>3000</v>
      </c>
      <c r="F1" s="151" t="s">
        <v>2</v>
      </c>
      <c r="G1" s="350" t="s">
        <v>443</v>
      </c>
      <c r="H1" s="351"/>
      <c r="I1" s="351" t="s">
        <v>439</v>
      </c>
      <c r="J1" s="351" t="s">
        <v>458</v>
      </c>
      <c r="K1" s="351" t="s">
        <v>459</v>
      </c>
      <c r="L1" s="351" t="s">
        <v>440</v>
      </c>
      <c r="M1" s="355"/>
      <c r="N1" s="355"/>
      <c r="O1" s="355"/>
    </row>
    <row r="2" spans="1:15" ht="15.6" x14ac:dyDescent="0.3">
      <c r="A2" s="343">
        <v>45242</v>
      </c>
      <c r="B2" s="94">
        <v>5259</v>
      </c>
      <c r="C2" t="s">
        <v>298</v>
      </c>
      <c r="D2" t="s">
        <v>39</v>
      </c>
      <c r="E2" s="95">
        <f>1500+1500+3000</f>
        <v>6000</v>
      </c>
      <c r="F2" s="95">
        <f>G2*$E$1-E2</f>
        <v>0</v>
      </c>
      <c r="G2" s="94">
        <v>2</v>
      </c>
      <c r="I2" s="357">
        <v>2</v>
      </c>
      <c r="J2" s="357"/>
      <c r="K2" s="357"/>
      <c r="L2" s="357"/>
      <c r="M2" s="356"/>
      <c r="N2" s="356"/>
      <c r="O2" s="356"/>
    </row>
    <row r="3" spans="1:15" ht="15.6" x14ac:dyDescent="0.3">
      <c r="A3" s="343">
        <v>45271</v>
      </c>
      <c r="B3" s="94">
        <v>5261</v>
      </c>
      <c r="C3" t="s">
        <v>425</v>
      </c>
      <c r="D3" t="s">
        <v>241</v>
      </c>
      <c r="E3" s="95">
        <f>3000+3000</f>
        <v>6000</v>
      </c>
      <c r="F3" s="95">
        <f t="shared" ref="F3:F34" si="0">G3*$E$1-E3</f>
        <v>0</v>
      </c>
      <c r="G3" s="94">
        <v>2</v>
      </c>
      <c r="I3" s="357"/>
      <c r="J3" s="357"/>
      <c r="K3" s="357">
        <v>2</v>
      </c>
      <c r="L3" s="357">
        <v>2</v>
      </c>
      <c r="M3" s="356"/>
      <c r="N3" s="356"/>
      <c r="O3" s="356"/>
    </row>
    <row r="4" spans="1:15" ht="15.6" x14ac:dyDescent="0.3">
      <c r="A4" s="343">
        <v>45242</v>
      </c>
      <c r="B4" s="94">
        <v>5262</v>
      </c>
      <c r="C4" t="s">
        <v>286</v>
      </c>
      <c r="D4" t="s">
        <v>130</v>
      </c>
      <c r="E4" s="95">
        <f>1500+100+4400</f>
        <v>6000</v>
      </c>
      <c r="F4" s="95">
        <f t="shared" si="0"/>
        <v>0</v>
      </c>
      <c r="G4" s="94">
        <v>2</v>
      </c>
      <c r="I4" s="357"/>
      <c r="J4" s="357">
        <v>2</v>
      </c>
      <c r="K4" s="357"/>
      <c r="L4" s="357">
        <v>2</v>
      </c>
      <c r="M4" s="356"/>
      <c r="N4" s="356"/>
      <c r="O4" s="356"/>
    </row>
    <row r="5" spans="1:15" ht="15.6" x14ac:dyDescent="0.3">
      <c r="A5" s="343">
        <v>45271</v>
      </c>
      <c r="B5" s="94">
        <v>5264</v>
      </c>
      <c r="C5" t="s">
        <v>145</v>
      </c>
      <c r="D5" t="s">
        <v>334</v>
      </c>
      <c r="E5" s="95">
        <f>4500+4350+150</f>
        <v>9000</v>
      </c>
      <c r="F5" s="95">
        <f t="shared" si="0"/>
        <v>0</v>
      </c>
      <c r="G5" s="94">
        <v>3</v>
      </c>
      <c r="I5" s="357">
        <v>3</v>
      </c>
      <c r="J5" s="357"/>
      <c r="K5" s="357"/>
      <c r="L5" s="357"/>
      <c r="M5" s="356"/>
      <c r="N5" s="356"/>
      <c r="O5" s="356"/>
    </row>
    <row r="6" spans="1:15" ht="15.6" x14ac:dyDescent="0.3">
      <c r="A6" s="343">
        <v>45275</v>
      </c>
      <c r="B6" s="94">
        <v>5267</v>
      </c>
      <c r="C6" t="s">
        <v>300</v>
      </c>
      <c r="D6" t="s">
        <v>308</v>
      </c>
      <c r="E6" s="95">
        <v>2950</v>
      </c>
      <c r="F6" s="95">
        <f t="shared" si="0"/>
        <v>50</v>
      </c>
      <c r="G6" s="94">
        <v>1</v>
      </c>
      <c r="I6" s="357"/>
      <c r="J6" s="357"/>
      <c r="K6" s="357">
        <v>1</v>
      </c>
      <c r="L6" s="357">
        <v>1</v>
      </c>
      <c r="M6" s="356"/>
      <c r="N6" s="356"/>
      <c r="O6" s="356"/>
    </row>
    <row r="7" spans="1:15" ht="15.6" x14ac:dyDescent="0.3">
      <c r="A7" s="343">
        <v>45641</v>
      </c>
      <c r="B7" s="94">
        <v>5276</v>
      </c>
      <c r="C7" t="s">
        <v>272</v>
      </c>
      <c r="D7" s="150" t="s">
        <v>247</v>
      </c>
      <c r="E7" s="95">
        <f>1500+4500</f>
        <v>6000</v>
      </c>
      <c r="F7" s="95">
        <f t="shared" si="0"/>
        <v>0</v>
      </c>
      <c r="G7" s="94">
        <v>2</v>
      </c>
      <c r="I7" s="357">
        <v>2</v>
      </c>
      <c r="J7" s="357"/>
      <c r="K7" s="357"/>
      <c r="L7" s="357"/>
      <c r="M7" s="356"/>
      <c r="N7" s="356"/>
      <c r="O7" s="356"/>
    </row>
    <row r="8" spans="1:15" ht="15.6" x14ac:dyDescent="0.3">
      <c r="A8" s="343">
        <v>45294</v>
      </c>
      <c r="B8" s="94">
        <v>5280</v>
      </c>
      <c r="C8" t="s">
        <v>300</v>
      </c>
      <c r="D8" t="s">
        <v>57</v>
      </c>
      <c r="E8" s="95">
        <f>3000+2900+100</f>
        <v>6000</v>
      </c>
      <c r="F8" s="95">
        <f t="shared" si="0"/>
        <v>0</v>
      </c>
      <c r="G8" s="94">
        <v>2</v>
      </c>
      <c r="I8" s="357"/>
      <c r="J8" s="357"/>
      <c r="K8" s="357">
        <v>2</v>
      </c>
      <c r="L8" s="357">
        <v>2</v>
      </c>
      <c r="M8" s="356"/>
      <c r="N8" s="356"/>
      <c r="O8" s="356"/>
    </row>
    <row r="9" spans="1:15" ht="15.6" x14ac:dyDescent="0.3">
      <c r="A9" s="343">
        <v>45294</v>
      </c>
      <c r="B9" s="94">
        <v>5282</v>
      </c>
      <c r="C9" t="s">
        <v>282</v>
      </c>
      <c r="D9" t="s">
        <v>427</v>
      </c>
      <c r="E9" s="95">
        <f>3000+3000</f>
        <v>6000</v>
      </c>
      <c r="F9" s="95">
        <f t="shared" si="0"/>
        <v>0</v>
      </c>
      <c r="G9" s="94">
        <v>2</v>
      </c>
      <c r="I9" s="357">
        <v>2</v>
      </c>
      <c r="J9" s="357"/>
      <c r="K9" s="357"/>
      <c r="L9" s="357"/>
      <c r="M9" s="356"/>
      <c r="N9" s="356"/>
      <c r="O9" s="356"/>
    </row>
    <row r="10" spans="1:15" ht="15.6" x14ac:dyDescent="0.3">
      <c r="A10" s="343">
        <v>45295</v>
      </c>
      <c r="B10" s="94">
        <v>5285</v>
      </c>
      <c r="C10" t="s">
        <v>286</v>
      </c>
      <c r="D10" t="s">
        <v>54</v>
      </c>
      <c r="E10" s="95">
        <f>1500+1500</f>
        <v>3000</v>
      </c>
      <c r="F10" s="95">
        <f t="shared" si="0"/>
        <v>0</v>
      </c>
      <c r="G10" s="94">
        <v>1</v>
      </c>
      <c r="I10" s="357"/>
      <c r="J10" s="357">
        <v>1</v>
      </c>
      <c r="K10" s="357"/>
      <c r="L10" s="357">
        <v>1</v>
      </c>
      <c r="M10" s="356"/>
      <c r="N10" s="356"/>
      <c r="O10" s="356"/>
    </row>
    <row r="11" spans="1:15" ht="15.6" x14ac:dyDescent="0.3">
      <c r="A11" s="343">
        <v>45295</v>
      </c>
      <c r="B11" s="94" t="s">
        <v>428</v>
      </c>
      <c r="C11" t="s">
        <v>298</v>
      </c>
      <c r="D11" t="s">
        <v>429</v>
      </c>
      <c r="E11" s="95">
        <f>3000+3000</f>
        <v>6000</v>
      </c>
      <c r="F11" s="95">
        <f t="shared" si="0"/>
        <v>0</v>
      </c>
      <c r="G11" s="94">
        <v>2</v>
      </c>
      <c r="I11" s="357">
        <v>2</v>
      </c>
      <c r="J11" s="357"/>
      <c r="K11" s="357"/>
      <c r="L11" s="357"/>
      <c r="M11" s="356"/>
      <c r="N11" s="356"/>
      <c r="O11" s="356"/>
    </row>
    <row r="12" spans="1:15" ht="15.6" x14ac:dyDescent="0.3">
      <c r="A12" s="343">
        <v>45295</v>
      </c>
      <c r="B12" s="94">
        <v>5287</v>
      </c>
      <c r="C12" t="s">
        <v>430</v>
      </c>
      <c r="D12" t="s">
        <v>431</v>
      </c>
      <c r="E12" s="95">
        <f>2950+50</f>
        <v>3000</v>
      </c>
      <c r="F12" s="95">
        <f t="shared" si="0"/>
        <v>0</v>
      </c>
      <c r="G12" s="94">
        <v>1</v>
      </c>
      <c r="I12" s="357">
        <v>1</v>
      </c>
      <c r="J12" s="357"/>
      <c r="K12" s="357"/>
      <c r="L12" s="357">
        <v>1</v>
      </c>
      <c r="M12" s="356"/>
      <c r="N12" s="356"/>
      <c r="O12" s="356"/>
    </row>
    <row r="13" spans="1:15" ht="15.6" x14ac:dyDescent="0.3">
      <c r="A13" s="343">
        <v>45296</v>
      </c>
      <c r="B13" s="94">
        <v>5290</v>
      </c>
      <c r="C13" t="s">
        <v>286</v>
      </c>
      <c r="D13" t="s">
        <v>426</v>
      </c>
      <c r="E13" s="95">
        <f>4500+4500</f>
        <v>9000</v>
      </c>
      <c r="F13" s="95">
        <f t="shared" si="0"/>
        <v>0</v>
      </c>
      <c r="G13" s="94">
        <v>3</v>
      </c>
      <c r="I13" s="357"/>
      <c r="J13" s="357">
        <v>3</v>
      </c>
      <c r="K13" s="357"/>
      <c r="L13" s="357">
        <v>3</v>
      </c>
      <c r="M13" s="356"/>
      <c r="N13" s="356"/>
      <c r="O13" s="356"/>
    </row>
    <row r="14" spans="1:15" ht="15.6" x14ac:dyDescent="0.3">
      <c r="A14" s="343">
        <v>45296</v>
      </c>
      <c r="B14" s="94">
        <v>5292</v>
      </c>
      <c r="C14" t="s">
        <v>432</v>
      </c>
      <c r="D14" t="s">
        <v>433</v>
      </c>
      <c r="E14" s="95">
        <f>11800+200</f>
        <v>12000</v>
      </c>
      <c r="F14" s="95">
        <f t="shared" si="0"/>
        <v>0</v>
      </c>
      <c r="G14" s="94">
        <v>4</v>
      </c>
      <c r="H14" s="346"/>
      <c r="I14" s="357">
        <v>4</v>
      </c>
      <c r="J14" s="357"/>
      <c r="K14" s="357"/>
      <c r="L14" s="357">
        <v>4</v>
      </c>
      <c r="M14" s="356"/>
      <c r="N14" s="356"/>
      <c r="O14" s="356"/>
    </row>
    <row r="15" spans="1:15" ht="15.6" x14ac:dyDescent="0.3">
      <c r="A15" s="343">
        <v>45296</v>
      </c>
      <c r="B15" s="94">
        <v>5293</v>
      </c>
      <c r="C15" t="s">
        <v>282</v>
      </c>
      <c r="D15" t="s">
        <v>246</v>
      </c>
      <c r="E15" s="95">
        <f>3000+3000</f>
        <v>6000</v>
      </c>
      <c r="F15" s="95">
        <f t="shared" si="0"/>
        <v>0</v>
      </c>
      <c r="G15" s="94">
        <v>2</v>
      </c>
      <c r="I15" s="357">
        <v>2</v>
      </c>
      <c r="J15" s="357"/>
      <c r="K15" s="357"/>
      <c r="L15" s="357"/>
      <c r="M15" s="356"/>
      <c r="N15" s="356"/>
      <c r="O15" s="356"/>
    </row>
    <row r="16" spans="1:15" ht="15.6" x14ac:dyDescent="0.3">
      <c r="A16" s="343">
        <v>45296</v>
      </c>
      <c r="B16" s="94">
        <v>5294</v>
      </c>
      <c r="C16" t="s">
        <v>282</v>
      </c>
      <c r="D16" t="s">
        <v>434</v>
      </c>
      <c r="E16" s="95">
        <f>2950+50</f>
        <v>3000</v>
      </c>
      <c r="F16" s="95">
        <f t="shared" si="0"/>
        <v>0</v>
      </c>
      <c r="G16" s="94">
        <v>1</v>
      </c>
      <c r="I16" s="357">
        <v>1</v>
      </c>
      <c r="J16" s="357"/>
      <c r="K16" s="357"/>
      <c r="L16" s="357"/>
      <c r="M16" s="356"/>
      <c r="N16" s="356"/>
      <c r="O16" s="356"/>
    </row>
    <row r="17" spans="1:15" ht="15.6" x14ac:dyDescent="0.3">
      <c r="A17" s="343">
        <v>45296</v>
      </c>
      <c r="B17" s="94">
        <v>5295</v>
      </c>
      <c r="C17" t="s">
        <v>286</v>
      </c>
      <c r="D17" t="s">
        <v>51</v>
      </c>
      <c r="E17" s="95">
        <f>3000+3000</f>
        <v>6000</v>
      </c>
      <c r="F17" s="95">
        <f t="shared" si="0"/>
        <v>0</v>
      </c>
      <c r="G17" s="94">
        <v>2</v>
      </c>
      <c r="I17" s="357"/>
      <c r="J17" s="357">
        <v>2</v>
      </c>
      <c r="K17" s="357"/>
      <c r="L17" s="357">
        <v>2</v>
      </c>
      <c r="M17" s="356"/>
      <c r="N17" s="356"/>
      <c r="O17" s="356"/>
    </row>
    <row r="18" spans="1:15" ht="15.6" x14ac:dyDescent="0.3">
      <c r="A18" s="343">
        <v>45300</v>
      </c>
      <c r="B18" s="94">
        <v>5301</v>
      </c>
      <c r="C18" t="s">
        <v>286</v>
      </c>
      <c r="D18" t="s">
        <v>50</v>
      </c>
      <c r="E18" s="95">
        <v>6000</v>
      </c>
      <c r="F18" s="95">
        <f t="shared" si="0"/>
        <v>0</v>
      </c>
      <c r="G18" s="94">
        <v>2</v>
      </c>
      <c r="I18" s="357"/>
      <c r="J18" s="357">
        <v>2</v>
      </c>
      <c r="K18" s="357"/>
      <c r="L18" s="357">
        <v>2</v>
      </c>
      <c r="M18" s="356"/>
      <c r="N18" s="356"/>
      <c r="O18" s="356"/>
    </row>
    <row r="19" spans="1:15" ht="15.6" x14ac:dyDescent="0.3">
      <c r="A19" s="343">
        <v>45301</v>
      </c>
      <c r="B19" s="94">
        <v>5305</v>
      </c>
      <c r="C19" t="s">
        <v>286</v>
      </c>
      <c r="D19" t="s">
        <v>48</v>
      </c>
      <c r="E19" s="95">
        <f>3000</f>
        <v>3000</v>
      </c>
      <c r="F19" s="95">
        <f t="shared" si="0"/>
        <v>0</v>
      </c>
      <c r="G19" s="94">
        <v>1</v>
      </c>
      <c r="I19" s="357"/>
      <c r="J19" s="357">
        <v>1</v>
      </c>
      <c r="K19" s="357"/>
      <c r="L19" s="357">
        <v>1</v>
      </c>
      <c r="M19" s="356"/>
      <c r="N19" s="356"/>
      <c r="O19" s="356"/>
    </row>
    <row r="20" spans="1:15" ht="15.6" x14ac:dyDescent="0.3">
      <c r="A20" s="343">
        <v>45301</v>
      </c>
      <c r="B20" s="94">
        <v>5306</v>
      </c>
      <c r="C20" t="s">
        <v>300</v>
      </c>
      <c r="D20" t="s">
        <v>58</v>
      </c>
      <c r="E20" s="95">
        <v>3000</v>
      </c>
      <c r="F20" s="95">
        <f t="shared" si="0"/>
        <v>0</v>
      </c>
      <c r="G20" s="94">
        <v>1</v>
      </c>
      <c r="I20" s="357"/>
      <c r="J20" s="357"/>
      <c r="K20" s="357">
        <v>1</v>
      </c>
      <c r="L20" s="357">
        <v>1</v>
      </c>
      <c r="M20" s="356"/>
      <c r="N20" s="356"/>
      <c r="O20" s="356"/>
    </row>
    <row r="21" spans="1:15" ht="15.6" x14ac:dyDescent="0.3">
      <c r="A21" s="343">
        <v>45301</v>
      </c>
      <c r="B21" s="94">
        <v>5307</v>
      </c>
      <c r="C21" t="s">
        <v>447</v>
      </c>
      <c r="D21" t="s">
        <v>435</v>
      </c>
      <c r="E21" s="95">
        <f>9000+3000</f>
        <v>12000</v>
      </c>
      <c r="F21" s="95">
        <f t="shared" si="0"/>
        <v>0</v>
      </c>
      <c r="G21" s="94">
        <v>4</v>
      </c>
      <c r="I21" s="357">
        <v>4</v>
      </c>
      <c r="J21" s="357"/>
      <c r="K21" s="357"/>
      <c r="L21" s="357"/>
      <c r="M21" s="356"/>
      <c r="N21" s="356"/>
      <c r="O21" s="356"/>
    </row>
    <row r="22" spans="1:15" ht="15.6" x14ac:dyDescent="0.3">
      <c r="A22" s="343">
        <v>45303</v>
      </c>
      <c r="B22" s="94">
        <v>5312</v>
      </c>
      <c r="C22" t="s">
        <v>286</v>
      </c>
      <c r="D22" t="s">
        <v>56</v>
      </c>
      <c r="E22" s="95">
        <v>3000</v>
      </c>
      <c r="F22" s="95">
        <f t="shared" si="0"/>
        <v>0</v>
      </c>
      <c r="G22" s="94">
        <v>1</v>
      </c>
      <c r="I22" s="357"/>
      <c r="J22" s="357">
        <v>1</v>
      </c>
      <c r="K22" s="357"/>
      <c r="L22" s="357">
        <v>1</v>
      </c>
      <c r="M22" s="356"/>
      <c r="N22" s="356"/>
      <c r="O22" s="356"/>
    </row>
    <row r="23" spans="1:15" ht="15.6" x14ac:dyDescent="0.3">
      <c r="A23" s="343">
        <v>45303</v>
      </c>
      <c r="B23" s="94">
        <v>5313</v>
      </c>
      <c r="C23" t="s">
        <v>282</v>
      </c>
      <c r="D23" t="s">
        <v>436</v>
      </c>
      <c r="E23" s="95">
        <v>3000</v>
      </c>
      <c r="F23" s="95">
        <f t="shared" si="0"/>
        <v>0</v>
      </c>
      <c r="G23" s="94">
        <v>1</v>
      </c>
      <c r="I23" s="357">
        <v>1</v>
      </c>
      <c r="J23" s="357"/>
      <c r="K23" s="357"/>
      <c r="L23" s="357"/>
      <c r="M23" s="356"/>
      <c r="N23" s="356"/>
      <c r="O23" s="356"/>
    </row>
    <row r="24" spans="1:15" ht="15.6" x14ac:dyDescent="0.3">
      <c r="A24" s="343">
        <v>45306</v>
      </c>
      <c r="B24" s="94">
        <v>5314</v>
      </c>
      <c r="C24" t="s">
        <v>430</v>
      </c>
      <c r="D24" t="s">
        <v>438</v>
      </c>
      <c r="E24" s="95">
        <v>3000</v>
      </c>
      <c r="F24" s="95">
        <f t="shared" si="0"/>
        <v>0</v>
      </c>
      <c r="G24" s="94">
        <v>1</v>
      </c>
      <c r="I24" s="357">
        <v>1</v>
      </c>
      <c r="J24" s="357"/>
      <c r="K24" s="357"/>
      <c r="L24" s="357">
        <v>1</v>
      </c>
      <c r="M24" s="356"/>
      <c r="N24" s="356"/>
      <c r="O24" s="356"/>
    </row>
    <row r="25" spans="1:15" ht="15.6" x14ac:dyDescent="0.3">
      <c r="A25" s="343">
        <v>45307</v>
      </c>
      <c r="B25" s="94">
        <v>5320</v>
      </c>
      <c r="C25" t="s">
        <v>430</v>
      </c>
      <c r="D25" t="s">
        <v>137</v>
      </c>
      <c r="E25" s="95">
        <v>3000</v>
      </c>
      <c r="F25" s="95">
        <f t="shared" si="0"/>
        <v>0</v>
      </c>
      <c r="G25" s="94">
        <v>1</v>
      </c>
      <c r="I25" s="357">
        <v>1</v>
      </c>
      <c r="J25" s="357"/>
      <c r="K25" s="357"/>
      <c r="L25" s="357">
        <v>1</v>
      </c>
      <c r="M25" s="356"/>
      <c r="N25" s="356"/>
      <c r="O25" s="356"/>
    </row>
    <row r="26" spans="1:15" ht="15.6" x14ac:dyDescent="0.3">
      <c r="A26" s="343">
        <v>45307</v>
      </c>
      <c r="B26" s="94">
        <v>5321</v>
      </c>
      <c r="C26" t="s">
        <v>289</v>
      </c>
      <c r="D26" t="s">
        <v>381</v>
      </c>
      <c r="E26" s="95">
        <v>6000</v>
      </c>
      <c r="F26" s="95">
        <f t="shared" si="0"/>
        <v>0</v>
      </c>
      <c r="G26" s="94">
        <v>2</v>
      </c>
      <c r="I26" s="357">
        <v>2</v>
      </c>
      <c r="J26" s="357"/>
      <c r="K26" s="357"/>
      <c r="L26" s="357"/>
      <c r="M26" s="356"/>
      <c r="N26" s="356"/>
      <c r="O26" s="356"/>
    </row>
    <row r="27" spans="1:15" ht="15.6" x14ac:dyDescent="0.3">
      <c r="A27" s="343">
        <v>45307</v>
      </c>
      <c r="B27" s="94">
        <v>5321</v>
      </c>
      <c r="C27" t="s">
        <v>425</v>
      </c>
      <c r="D27" t="s">
        <v>313</v>
      </c>
      <c r="E27" s="95">
        <v>3000</v>
      </c>
      <c r="F27" s="95">
        <f t="shared" si="0"/>
        <v>0</v>
      </c>
      <c r="G27" s="94">
        <v>1</v>
      </c>
      <c r="I27" s="357">
        <v>1</v>
      </c>
      <c r="J27" s="357"/>
      <c r="K27" s="357"/>
      <c r="L27" s="357"/>
      <c r="M27" s="356"/>
      <c r="N27" s="356"/>
      <c r="O27" s="356"/>
    </row>
    <row r="28" spans="1:15" ht="15.6" x14ac:dyDescent="0.3">
      <c r="A28" s="343">
        <v>45307</v>
      </c>
      <c r="B28" s="94">
        <v>5322</v>
      </c>
      <c r="C28" t="s">
        <v>284</v>
      </c>
      <c r="D28" t="s">
        <v>61</v>
      </c>
      <c r="E28" s="95">
        <f>3000+3000</f>
        <v>6000</v>
      </c>
      <c r="F28" s="95">
        <f>G28*$E$1-E28</f>
        <v>0</v>
      </c>
      <c r="G28" s="94">
        <v>2</v>
      </c>
      <c r="I28" s="357"/>
      <c r="J28" s="357"/>
      <c r="K28" s="357">
        <v>2</v>
      </c>
      <c r="L28" s="357">
        <v>2</v>
      </c>
      <c r="M28" s="356"/>
      <c r="N28" s="356"/>
      <c r="O28" s="356"/>
    </row>
    <row r="29" spans="1:15" ht="15.6" x14ac:dyDescent="0.3">
      <c r="A29" s="343">
        <v>45307</v>
      </c>
      <c r="B29" s="94">
        <v>5326</v>
      </c>
      <c r="C29" t="s">
        <v>284</v>
      </c>
      <c r="D29" t="s">
        <v>60</v>
      </c>
      <c r="E29" s="95">
        <v>3000</v>
      </c>
      <c r="F29" s="95">
        <f t="shared" si="0"/>
        <v>0</v>
      </c>
      <c r="G29" s="94">
        <v>1</v>
      </c>
      <c r="I29" s="357"/>
      <c r="J29" s="357"/>
      <c r="K29" s="357">
        <v>1</v>
      </c>
      <c r="L29" s="357">
        <v>1</v>
      </c>
      <c r="M29" s="356"/>
      <c r="N29" s="356"/>
      <c r="O29" s="356"/>
    </row>
    <row r="30" spans="1:15" ht="15.6" x14ac:dyDescent="0.3">
      <c r="A30" s="343">
        <v>45310</v>
      </c>
      <c r="B30" s="94">
        <v>5329</v>
      </c>
      <c r="C30" t="s">
        <v>430</v>
      </c>
      <c r="D30" t="s">
        <v>448</v>
      </c>
      <c r="E30" s="95">
        <v>3000</v>
      </c>
      <c r="F30" s="95">
        <f t="shared" si="0"/>
        <v>0</v>
      </c>
      <c r="G30" s="94">
        <v>1</v>
      </c>
      <c r="I30" s="357">
        <v>1</v>
      </c>
      <c r="J30" s="357"/>
      <c r="K30" s="357"/>
      <c r="L30" s="357">
        <v>1</v>
      </c>
      <c r="M30" s="356"/>
      <c r="N30" s="356"/>
      <c r="O30" s="356"/>
    </row>
    <row r="31" spans="1:15" ht="15.6" x14ac:dyDescent="0.3">
      <c r="A31" s="887" t="s">
        <v>348</v>
      </c>
      <c r="B31" s="887"/>
      <c r="C31" t="s">
        <v>430</v>
      </c>
      <c r="D31" t="s">
        <v>449</v>
      </c>
      <c r="E31" s="95">
        <v>3000</v>
      </c>
      <c r="F31" s="95">
        <f>G31*$E$1-E31</f>
        <v>0</v>
      </c>
      <c r="G31" s="94">
        <v>1</v>
      </c>
      <c r="I31" s="357">
        <v>1</v>
      </c>
      <c r="J31" s="357"/>
      <c r="K31" s="357"/>
      <c r="L31" s="357">
        <v>1</v>
      </c>
      <c r="M31" s="356"/>
      <c r="N31" s="356"/>
      <c r="O31" s="356"/>
    </row>
    <row r="32" spans="1:15" ht="15.6" x14ac:dyDescent="0.3">
      <c r="A32" s="343">
        <v>45310</v>
      </c>
      <c r="B32" s="94">
        <v>5330</v>
      </c>
      <c r="C32" t="s">
        <v>284</v>
      </c>
      <c r="D32" t="s">
        <v>415</v>
      </c>
      <c r="E32" s="95">
        <v>3000</v>
      </c>
      <c r="F32" s="95">
        <f>G32*$E$1-E32</f>
        <v>0</v>
      </c>
      <c r="G32" s="94">
        <v>1</v>
      </c>
      <c r="I32" s="357"/>
      <c r="J32" s="357"/>
      <c r="K32" s="357">
        <v>1</v>
      </c>
      <c r="L32" s="357">
        <v>1</v>
      </c>
      <c r="M32" s="356"/>
      <c r="N32" s="356"/>
      <c r="O32" s="356"/>
    </row>
    <row r="33" spans="1:17" ht="15.6" x14ac:dyDescent="0.3">
      <c r="A33" s="343">
        <v>45314</v>
      </c>
      <c r="B33" s="94">
        <v>5336</v>
      </c>
      <c r="C33" t="s">
        <v>145</v>
      </c>
      <c r="D33" t="s">
        <v>321</v>
      </c>
      <c r="E33" s="95">
        <v>6000</v>
      </c>
      <c r="F33" s="95">
        <f>G33*$E$1-E33</f>
        <v>0</v>
      </c>
      <c r="G33" s="94">
        <v>2</v>
      </c>
      <c r="I33" s="357">
        <v>2</v>
      </c>
      <c r="J33" s="357"/>
      <c r="K33" s="357"/>
      <c r="L33" s="357"/>
      <c r="M33" s="356"/>
      <c r="N33" s="356"/>
      <c r="O33" s="356"/>
    </row>
    <row r="34" spans="1:17" ht="15.6" x14ac:dyDescent="0.3">
      <c r="A34" s="343">
        <v>45314</v>
      </c>
      <c r="B34" s="94">
        <v>5340</v>
      </c>
      <c r="C34" t="s">
        <v>282</v>
      </c>
      <c r="D34" t="s">
        <v>73</v>
      </c>
      <c r="E34" s="95">
        <f>3000+3000</f>
        <v>6000</v>
      </c>
      <c r="F34" s="254">
        <f t="shared" si="0"/>
        <v>0</v>
      </c>
      <c r="G34" s="94">
        <v>2</v>
      </c>
      <c r="I34" s="357">
        <v>2</v>
      </c>
      <c r="J34" s="357"/>
      <c r="K34" s="357"/>
      <c r="L34" s="357"/>
      <c r="M34" s="356"/>
      <c r="N34" s="356"/>
      <c r="O34" s="356"/>
    </row>
    <row r="35" spans="1:17" ht="15.6" x14ac:dyDescent="0.3">
      <c r="A35" s="343">
        <v>45313</v>
      </c>
      <c r="B35" s="94">
        <v>5332</v>
      </c>
      <c r="C35" t="s">
        <v>425</v>
      </c>
      <c r="D35" t="s">
        <v>315</v>
      </c>
      <c r="E35" s="95">
        <v>3000</v>
      </c>
      <c r="G35" s="94">
        <v>1</v>
      </c>
      <c r="I35" s="357"/>
      <c r="J35" s="357"/>
      <c r="K35" s="357">
        <v>1</v>
      </c>
      <c r="L35" s="357">
        <v>1</v>
      </c>
      <c r="M35" s="356"/>
      <c r="N35" s="356"/>
      <c r="O35" s="356"/>
    </row>
    <row r="36" spans="1:17" ht="15.6" x14ac:dyDescent="0.3">
      <c r="A36" s="343">
        <v>45352</v>
      </c>
      <c r="B36" s="94">
        <v>5390</v>
      </c>
      <c r="C36" t="s">
        <v>430</v>
      </c>
      <c r="D36" t="s">
        <v>63</v>
      </c>
      <c r="E36" s="95">
        <v>3000</v>
      </c>
      <c r="F36" s="254"/>
      <c r="G36" s="94">
        <v>1</v>
      </c>
      <c r="I36" s="357">
        <v>1</v>
      </c>
      <c r="J36" s="357"/>
      <c r="K36" s="357"/>
      <c r="L36" s="357">
        <v>1</v>
      </c>
      <c r="M36" s="356"/>
      <c r="N36" s="356"/>
      <c r="O36" s="356"/>
    </row>
    <row r="37" spans="1:17" ht="15.6" x14ac:dyDescent="0.3">
      <c r="A37" s="343">
        <v>45342</v>
      </c>
      <c r="B37" s="94">
        <v>5376</v>
      </c>
      <c r="C37" t="s">
        <v>282</v>
      </c>
      <c r="D37" t="s">
        <v>127</v>
      </c>
      <c r="E37" s="95">
        <v>6000</v>
      </c>
      <c r="F37" s="254"/>
      <c r="G37" s="94">
        <v>2</v>
      </c>
      <c r="I37" s="357">
        <v>2</v>
      </c>
      <c r="J37" s="357"/>
      <c r="K37" s="357"/>
      <c r="L37" s="357"/>
      <c r="M37" s="344"/>
      <c r="N37" s="344"/>
      <c r="O37" s="344"/>
    </row>
    <row r="38" spans="1:17" x14ac:dyDescent="0.3">
      <c r="C38" s="16"/>
      <c r="D38" s="16"/>
      <c r="E38" s="336">
        <f>SUM(E2:E37)</f>
        <v>182950</v>
      </c>
      <c r="F38" s="336"/>
      <c r="G38" s="332"/>
      <c r="H38" s="332"/>
      <c r="I38" s="332"/>
      <c r="J38" s="332"/>
      <c r="K38" s="332"/>
      <c r="L38" s="332"/>
      <c r="M38" s="16"/>
      <c r="N38" s="16"/>
      <c r="O38" s="16"/>
      <c r="P38" s="16"/>
      <c r="Q38" s="16"/>
    </row>
    <row r="39" spans="1:17" x14ac:dyDescent="0.3">
      <c r="C39" s="16"/>
      <c r="D39" s="16"/>
      <c r="E39" s="336"/>
      <c r="F39" s="336"/>
      <c r="G39" s="332"/>
      <c r="H39" s="332"/>
      <c r="I39" s="332"/>
      <c r="J39" s="332"/>
      <c r="K39" s="332"/>
      <c r="L39" s="332"/>
      <c r="M39" s="16"/>
      <c r="N39" s="16"/>
      <c r="O39" s="16"/>
      <c r="P39" s="16"/>
      <c r="Q39" s="16"/>
    </row>
    <row r="40" spans="1:17" ht="15.6" x14ac:dyDescent="0.3">
      <c r="C40" s="16"/>
      <c r="D40" s="885" t="s">
        <v>0</v>
      </c>
      <c r="E40" s="885"/>
      <c r="F40" s="885"/>
      <c r="G40" s="885"/>
      <c r="H40" s="885"/>
      <c r="I40" s="885"/>
      <c r="J40" s="885"/>
      <c r="K40" s="885"/>
      <c r="L40" s="885"/>
      <c r="M40" s="885"/>
      <c r="N40" s="885"/>
      <c r="O40" s="372"/>
      <c r="P40" s="372"/>
      <c r="Q40" s="16"/>
    </row>
    <row r="41" spans="1:17" x14ac:dyDescent="0.3">
      <c r="C41" s="16"/>
      <c r="D41" s="16"/>
      <c r="E41" s="336"/>
      <c r="F41" s="336"/>
      <c r="G41" s="332"/>
      <c r="H41" s="332"/>
      <c r="I41" s="332"/>
      <c r="J41" s="332"/>
      <c r="K41" s="332"/>
      <c r="L41" s="332"/>
      <c r="M41" s="16"/>
      <c r="N41" s="16"/>
      <c r="O41" s="16"/>
      <c r="P41" s="16"/>
      <c r="Q41" s="16"/>
    </row>
    <row r="42" spans="1:17" s="150" customFormat="1" x14ac:dyDescent="0.3">
      <c r="B42" s="88"/>
      <c r="D42" s="888" t="s">
        <v>450</v>
      </c>
      <c r="E42" s="888"/>
      <c r="F42" s="888"/>
      <c r="G42" s="888"/>
      <c r="H42" s="888"/>
      <c r="I42" s="888"/>
      <c r="J42" s="888"/>
      <c r="K42" s="888"/>
      <c r="L42" s="888"/>
      <c r="M42" s="888"/>
      <c r="N42" s="888"/>
      <c r="O42" s="54"/>
      <c r="P42" s="54"/>
      <c r="Q42" s="54"/>
    </row>
    <row r="43" spans="1:17" s="356" customFormat="1" x14ac:dyDescent="0.3">
      <c r="B43" s="358"/>
      <c r="C43" s="361"/>
      <c r="D43" s="362" t="s">
        <v>446</v>
      </c>
      <c r="E43" s="363" t="s">
        <v>445</v>
      </c>
      <c r="F43" s="363" t="s">
        <v>2</v>
      </c>
      <c r="G43" s="362" t="s">
        <v>142</v>
      </c>
      <c r="H43" s="362"/>
      <c r="I43" s="362" t="s">
        <v>439</v>
      </c>
      <c r="J43" s="362" t="s">
        <v>458</v>
      </c>
      <c r="K43" s="362" t="s">
        <v>459</v>
      </c>
      <c r="L43" s="362"/>
      <c r="M43" s="361"/>
      <c r="N43" s="361"/>
      <c r="O43" s="361"/>
      <c r="P43" s="361"/>
      <c r="Q43" s="361"/>
    </row>
    <row r="44" spans="1:17" s="344" customFormat="1" x14ac:dyDescent="0.3">
      <c r="B44" s="15"/>
      <c r="C44" s="338"/>
      <c r="D44" s="337">
        <f>G44*E44</f>
        <v>170800</v>
      </c>
      <c r="E44" s="364">
        <v>2800</v>
      </c>
      <c r="F44" s="364">
        <f>SUM(F2:F43)</f>
        <v>50</v>
      </c>
      <c r="G44" s="345">
        <f>SUM(G2:G37)</f>
        <v>61</v>
      </c>
      <c r="H44" s="17"/>
      <c r="I44" s="345">
        <f>SUM(I2:I37)</f>
        <v>38</v>
      </c>
      <c r="J44" s="345">
        <f>SUM(J2:J37)</f>
        <v>12</v>
      </c>
      <c r="K44" s="345">
        <f>SUM(K2:K37)</f>
        <v>11</v>
      </c>
      <c r="L44" s="345"/>
      <c r="M44" s="338" t="s">
        <v>441</v>
      </c>
      <c r="N44" s="338"/>
      <c r="O44" s="338"/>
      <c r="P44" s="338"/>
      <c r="Q44" s="338"/>
    </row>
    <row r="45" spans="1:17" x14ac:dyDescent="0.3">
      <c r="C45" s="16"/>
      <c r="D45" s="380" t="s">
        <v>464</v>
      </c>
      <c r="E45" s="365">
        <f>E38-D44</f>
        <v>12150</v>
      </c>
      <c r="F45" s="336"/>
      <c r="G45" s="353">
        <v>6</v>
      </c>
      <c r="H45" s="17"/>
      <c r="I45" s="353">
        <v>4</v>
      </c>
      <c r="J45" s="353">
        <v>1</v>
      </c>
      <c r="K45" s="353">
        <v>1</v>
      </c>
      <c r="L45" s="353"/>
      <c r="M45" s="354" t="s">
        <v>244</v>
      </c>
      <c r="N45" s="16"/>
      <c r="O45" s="16"/>
      <c r="P45" s="16"/>
      <c r="Q45" s="16"/>
    </row>
    <row r="46" spans="1:17" x14ac:dyDescent="0.3">
      <c r="C46" s="16"/>
      <c r="D46" s="366"/>
      <c r="E46" s="365"/>
      <c r="F46" s="336"/>
      <c r="G46" s="15">
        <f>G44+G45</f>
        <v>67</v>
      </c>
      <c r="H46" s="367"/>
      <c r="I46" s="17">
        <v>49</v>
      </c>
      <c r="J46" s="17">
        <v>15</v>
      </c>
      <c r="K46" s="17">
        <v>15</v>
      </c>
      <c r="L46" s="17"/>
      <c r="M46" s="338" t="s">
        <v>460</v>
      </c>
      <c r="N46" s="16"/>
      <c r="O46" s="16"/>
      <c r="P46" s="16"/>
      <c r="Q46" s="16"/>
    </row>
    <row r="47" spans="1:17" s="150" customFormat="1" x14ac:dyDescent="0.3">
      <c r="B47" s="88"/>
      <c r="C47" s="54"/>
      <c r="D47" s="54"/>
      <c r="E47" s="142"/>
      <c r="F47" s="142"/>
      <c r="G47" s="155">
        <f>49+15+15-G46</f>
        <v>12</v>
      </c>
      <c r="H47" s="368"/>
      <c r="I47" s="155">
        <f>I46-I44-I45</f>
        <v>7</v>
      </c>
      <c r="J47" s="155">
        <f>J46-J44-J45</f>
        <v>2</v>
      </c>
      <c r="K47" s="155">
        <f>K46-K44-K45</f>
        <v>3</v>
      </c>
      <c r="L47" s="155"/>
      <c r="M47" s="153" t="s">
        <v>442</v>
      </c>
      <c r="N47" s="153"/>
      <c r="O47" s="153"/>
      <c r="P47" s="153"/>
      <c r="Q47" s="54"/>
    </row>
    <row r="48" spans="1:17" x14ac:dyDescent="0.3">
      <c r="C48" s="16"/>
      <c r="D48" s="889"/>
      <c r="E48" s="889"/>
      <c r="F48" s="889"/>
      <c r="G48" s="347"/>
      <c r="H48" s="332"/>
      <c r="I48" s="332"/>
      <c r="J48" s="332"/>
      <c r="K48" s="332"/>
      <c r="L48" s="332"/>
      <c r="M48" s="16"/>
      <c r="N48" s="16"/>
      <c r="O48" s="16"/>
      <c r="P48" s="16"/>
      <c r="Q48" s="16"/>
    </row>
    <row r="49" spans="2:17" x14ac:dyDescent="0.3">
      <c r="C49" s="16"/>
      <c r="D49" s="16"/>
      <c r="E49" s="336"/>
      <c r="F49" s="336"/>
      <c r="G49" s="332"/>
      <c r="H49" s="332"/>
      <c r="I49" s="332"/>
      <c r="J49" s="332"/>
      <c r="K49" s="332"/>
      <c r="L49" s="332"/>
      <c r="M49" s="16"/>
      <c r="N49" s="16"/>
      <c r="O49" s="16"/>
      <c r="P49" s="16"/>
    </row>
    <row r="50" spans="2:17" x14ac:dyDescent="0.3">
      <c r="C50" s="16"/>
      <c r="D50" s="16" t="s">
        <v>457</v>
      </c>
      <c r="E50" s="336"/>
      <c r="F50" s="336"/>
      <c r="G50" s="332"/>
      <c r="H50" s="332"/>
      <c r="I50" s="332"/>
      <c r="J50" s="332"/>
      <c r="K50" s="332"/>
      <c r="L50" s="332"/>
      <c r="M50" s="16"/>
      <c r="N50" s="16"/>
      <c r="O50" s="16"/>
      <c r="P50" s="16"/>
    </row>
    <row r="51" spans="2:17" x14ac:dyDescent="0.3">
      <c r="C51" s="16"/>
      <c r="D51" s="16"/>
      <c r="E51" s="336"/>
      <c r="F51" s="336"/>
      <c r="G51" s="332"/>
      <c r="H51" s="332"/>
      <c r="I51" s="332"/>
      <c r="J51" s="332"/>
      <c r="K51" s="332"/>
      <c r="L51" s="332"/>
      <c r="M51" s="16"/>
      <c r="N51" s="16"/>
      <c r="O51" s="16"/>
      <c r="P51" s="16"/>
    </row>
    <row r="52" spans="2:17" x14ac:dyDescent="0.3">
      <c r="C52" s="16"/>
      <c r="D52" s="16"/>
      <c r="E52" s="336"/>
      <c r="F52" s="336"/>
      <c r="G52" s="332"/>
      <c r="H52" s="332"/>
      <c r="I52" s="332"/>
      <c r="J52" s="332"/>
      <c r="K52" s="332"/>
      <c r="L52" s="332"/>
      <c r="M52" s="16"/>
      <c r="N52" s="16"/>
      <c r="O52" s="16"/>
      <c r="P52" s="16"/>
    </row>
    <row r="53" spans="2:17" x14ac:dyDescent="0.3">
      <c r="C53" s="16"/>
      <c r="D53" s="16" t="s">
        <v>451</v>
      </c>
      <c r="E53" s="336"/>
      <c r="F53" s="336"/>
      <c r="G53" s="332"/>
      <c r="H53" s="332"/>
      <c r="I53" s="332"/>
      <c r="J53" s="332"/>
      <c r="K53" s="332"/>
      <c r="L53" s="332"/>
      <c r="M53" s="16"/>
      <c r="N53" s="16"/>
      <c r="O53" s="16"/>
      <c r="P53" s="16"/>
      <c r="Q53" s="16"/>
    </row>
    <row r="54" spans="2:17" x14ac:dyDescent="0.3">
      <c r="C54" s="16"/>
      <c r="D54" s="16"/>
      <c r="E54" s="336"/>
      <c r="F54" s="336"/>
      <c r="G54" s="332"/>
      <c r="H54" s="332"/>
      <c r="I54" s="332"/>
      <c r="J54" s="332"/>
      <c r="K54" s="332"/>
      <c r="L54" s="332"/>
      <c r="M54" s="16"/>
      <c r="N54" s="16"/>
      <c r="O54" s="16"/>
      <c r="P54" s="16"/>
      <c r="Q54" s="16"/>
    </row>
    <row r="55" spans="2:17" x14ac:dyDescent="0.3">
      <c r="C55" s="16"/>
      <c r="D55" s="16" t="s">
        <v>452</v>
      </c>
      <c r="E55" s="336"/>
      <c r="F55" s="336"/>
      <c r="G55" s="332"/>
      <c r="H55" s="332"/>
      <c r="I55" s="332"/>
      <c r="J55" s="332"/>
      <c r="K55" s="332"/>
      <c r="L55" s="332"/>
      <c r="M55" s="16"/>
      <c r="N55" s="16"/>
      <c r="O55" s="16"/>
      <c r="P55" s="16"/>
      <c r="Q55" s="16"/>
    </row>
    <row r="56" spans="2:17" s="359" customFormat="1" x14ac:dyDescent="0.3">
      <c r="B56" s="360"/>
      <c r="C56" s="369"/>
      <c r="D56" s="369"/>
      <c r="E56" s="370"/>
      <c r="F56" s="370"/>
      <c r="G56" s="371"/>
      <c r="H56" s="371"/>
      <c r="I56" s="371"/>
      <c r="J56" s="371"/>
      <c r="K56" s="371"/>
      <c r="L56" s="371"/>
      <c r="M56" s="369"/>
      <c r="N56" s="369"/>
      <c r="O56" s="369"/>
      <c r="P56" s="369"/>
      <c r="Q56" s="369"/>
    </row>
    <row r="57" spans="2:17" s="359" customFormat="1" x14ac:dyDescent="0.3">
      <c r="B57" s="360"/>
      <c r="C57" s="369"/>
      <c r="D57" s="369" t="s">
        <v>453</v>
      </c>
      <c r="E57" s="370"/>
      <c r="F57" s="370"/>
      <c r="G57" s="371"/>
      <c r="H57" s="371"/>
      <c r="I57" s="371"/>
      <c r="J57" s="371"/>
      <c r="K57" s="371"/>
      <c r="L57" s="371"/>
      <c r="M57" s="369"/>
      <c r="N57" s="369"/>
      <c r="O57" s="369"/>
      <c r="P57" s="369"/>
      <c r="Q57" s="369"/>
    </row>
    <row r="58" spans="2:17" s="359" customFormat="1" x14ac:dyDescent="0.3">
      <c r="B58" s="360"/>
      <c r="C58" s="369"/>
      <c r="D58" s="369" t="s">
        <v>454</v>
      </c>
      <c r="E58" s="370"/>
      <c r="F58" s="370"/>
      <c r="G58" s="371"/>
      <c r="H58" s="371"/>
      <c r="I58" s="371"/>
      <c r="J58" s="371"/>
      <c r="K58" s="371"/>
      <c r="L58" s="371"/>
      <c r="M58" s="369"/>
      <c r="N58" s="369"/>
      <c r="O58" s="369"/>
      <c r="P58" s="369"/>
      <c r="Q58" s="369"/>
    </row>
    <row r="59" spans="2:17" s="359" customFormat="1" x14ac:dyDescent="0.3">
      <c r="B59" s="360"/>
      <c r="C59" s="369"/>
      <c r="D59" s="369"/>
      <c r="E59" s="370"/>
      <c r="F59" s="370"/>
      <c r="G59" s="371"/>
      <c r="H59" s="371"/>
      <c r="I59" s="371"/>
      <c r="J59" s="371"/>
      <c r="K59" s="371"/>
      <c r="L59" s="371"/>
      <c r="M59" s="369"/>
      <c r="N59" s="369"/>
      <c r="O59" s="369"/>
      <c r="P59" s="369"/>
      <c r="Q59" s="369"/>
    </row>
    <row r="60" spans="2:17" s="359" customFormat="1" x14ac:dyDescent="0.3">
      <c r="B60" s="360"/>
      <c r="C60" s="369"/>
      <c r="D60" s="369"/>
      <c r="E60" s="370"/>
      <c r="F60" s="370"/>
      <c r="G60" s="371"/>
      <c r="H60" s="371"/>
      <c r="I60" s="371"/>
      <c r="J60" s="371"/>
      <c r="K60" s="371"/>
      <c r="L60" s="371"/>
      <c r="M60" s="369"/>
      <c r="N60" s="369"/>
      <c r="O60" s="369"/>
      <c r="P60" s="369"/>
      <c r="Q60" s="369"/>
    </row>
    <row r="61" spans="2:17" s="359" customFormat="1" x14ac:dyDescent="0.3">
      <c r="B61" s="360"/>
      <c r="C61" s="369"/>
      <c r="D61" s="369"/>
      <c r="E61" s="370"/>
      <c r="F61" s="370"/>
      <c r="G61" s="371"/>
      <c r="H61" s="371"/>
      <c r="I61" s="371"/>
      <c r="J61" s="371"/>
      <c r="K61" s="371"/>
      <c r="L61" s="371"/>
      <c r="M61" s="369"/>
      <c r="N61" s="369"/>
      <c r="O61" s="369"/>
      <c r="P61" s="369"/>
      <c r="Q61" s="369"/>
    </row>
    <row r="62" spans="2:17" s="359" customFormat="1" x14ac:dyDescent="0.3">
      <c r="B62" s="360"/>
      <c r="C62" s="369"/>
      <c r="D62" s="883" t="s">
        <v>455</v>
      </c>
      <c r="E62" s="883"/>
      <c r="F62" s="370"/>
      <c r="G62" s="371"/>
      <c r="H62" s="371"/>
      <c r="I62" s="371"/>
      <c r="J62" s="371"/>
      <c r="K62" s="371"/>
      <c r="L62" s="371"/>
      <c r="M62" s="369"/>
      <c r="N62" s="369"/>
      <c r="O62" s="369"/>
      <c r="P62" s="369"/>
      <c r="Q62" s="369"/>
    </row>
    <row r="63" spans="2:17" x14ac:dyDescent="0.3">
      <c r="C63" s="369"/>
      <c r="D63" s="884" t="s">
        <v>456</v>
      </c>
      <c r="E63" s="884"/>
      <c r="F63" s="370"/>
      <c r="G63" s="371"/>
      <c r="H63" s="371"/>
      <c r="I63" s="371"/>
      <c r="J63" s="371"/>
      <c r="K63" s="371"/>
      <c r="L63" s="371"/>
      <c r="M63" s="369"/>
      <c r="N63" s="369"/>
      <c r="O63" s="369"/>
      <c r="P63" s="369"/>
      <c r="Q63" s="369"/>
    </row>
    <row r="64" spans="2:17" x14ac:dyDescent="0.3">
      <c r="C64" s="369"/>
      <c r="D64" s="369"/>
      <c r="E64" s="370"/>
      <c r="F64" s="370"/>
      <c r="G64" s="371"/>
      <c r="H64" s="371"/>
      <c r="I64" s="371"/>
      <c r="J64" s="371"/>
      <c r="K64" s="371"/>
      <c r="L64" s="371"/>
      <c r="M64" s="369"/>
      <c r="N64" s="369"/>
      <c r="O64" s="369"/>
      <c r="P64" s="369"/>
      <c r="Q64" s="369"/>
    </row>
  </sheetData>
  <mergeCells count="7">
    <mergeCell ref="D62:E62"/>
    <mergeCell ref="D63:E63"/>
    <mergeCell ref="D40:N40"/>
    <mergeCell ref="A1:D1"/>
    <mergeCell ref="A31:B31"/>
    <mergeCell ref="D42:N42"/>
    <mergeCell ref="D48:F48"/>
  </mergeCells>
  <printOptions gridLines="1"/>
  <pageMargins left="0.31496062992125984" right="0" top="0.51181102362204722" bottom="0" header="0.23622047244094491" footer="0.15748031496062992"/>
  <pageSetup paperSize="5" scale="120" orientation="portrait" horizontalDpi="0" verticalDpi="0" r:id="rId1"/>
  <headerFooter>
    <oddHeader>&amp;L&amp;D&amp;T</oddHead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FDA8-6984-4DEC-9CE5-B66598846214}">
  <dimension ref="A2:P158"/>
  <sheetViews>
    <sheetView topLeftCell="A22" zoomScale="76" zoomScaleNormal="76" workbookViewId="0">
      <selection activeCell="C54" sqref="C54"/>
    </sheetView>
  </sheetViews>
  <sheetFormatPr defaultColWidth="0.44140625" defaultRowHeight="17.399999999999999" x14ac:dyDescent="0.3"/>
  <cols>
    <col min="1" max="1" width="2.33203125" style="56" customWidth="1"/>
    <col min="2" max="2" width="3" style="56" customWidth="1"/>
    <col min="3" max="3" width="49.88671875" style="56" customWidth="1"/>
    <col min="4" max="4" width="11.44140625" style="56" customWidth="1"/>
    <col min="5" max="5" width="11.44140625" style="64" customWidth="1"/>
    <col min="6" max="6" width="16.44140625" style="407" customWidth="1"/>
    <col min="7" max="7" width="15.44140625" style="91" customWidth="1"/>
    <col min="8" max="8" width="8.33203125" style="93" customWidth="1"/>
    <col min="9" max="9" width="22.44140625" style="56" customWidth="1"/>
    <col min="10" max="11" width="11.33203125" style="310" customWidth="1"/>
    <col min="12" max="12" width="31.6640625" style="392" customWidth="1"/>
    <col min="13" max="13" width="11.44140625" style="392" bestFit="1" customWidth="1"/>
    <col min="14" max="14" width="11.33203125" style="392" customWidth="1"/>
    <col min="15" max="99" width="11.33203125" style="56" customWidth="1"/>
    <col min="100" max="16384" width="0.44140625" style="56"/>
  </cols>
  <sheetData>
    <row r="2" spans="1:14" s="58" customFormat="1" ht="23.4" x14ac:dyDescent="0.3">
      <c r="B2" s="842" t="s">
        <v>488</v>
      </c>
      <c r="C2" s="842"/>
      <c r="D2" s="842"/>
      <c r="E2" s="842"/>
      <c r="F2" s="842"/>
      <c r="G2" s="842"/>
      <c r="H2" s="408"/>
      <c r="I2" s="408"/>
      <c r="J2" s="389"/>
      <c r="K2" s="389"/>
      <c r="L2" s="390"/>
      <c r="M2" s="391"/>
      <c r="N2" s="390"/>
    </row>
    <row r="3" spans="1:14" ht="24.6" x14ac:dyDescent="0.25">
      <c r="B3" s="843" t="s">
        <v>143</v>
      </c>
      <c r="C3" s="843"/>
      <c r="D3" s="843"/>
      <c r="E3" s="843"/>
      <c r="F3" s="843"/>
      <c r="G3" s="843"/>
      <c r="H3" s="409"/>
      <c r="I3" s="409"/>
    </row>
    <row r="4" spans="1:14" s="59" customFormat="1" ht="20.399999999999999" x14ac:dyDescent="0.35">
      <c r="B4" s="890" t="s">
        <v>250</v>
      </c>
      <c r="C4" s="890"/>
      <c r="D4" s="890"/>
      <c r="E4" s="890"/>
      <c r="F4" s="890"/>
      <c r="G4" s="890"/>
      <c r="H4" s="61"/>
      <c r="I4" s="61"/>
      <c r="J4" s="310"/>
      <c r="K4" s="310"/>
      <c r="L4" s="393"/>
      <c r="M4" s="392"/>
      <c r="N4" s="393"/>
    </row>
    <row r="5" spans="1:14" s="63" customFormat="1" x14ac:dyDescent="0.3">
      <c r="C5" s="890" t="s">
        <v>472</v>
      </c>
      <c r="D5" s="890"/>
      <c r="E5" s="890"/>
      <c r="F5" s="890"/>
      <c r="G5" s="890"/>
      <c r="H5" s="61"/>
      <c r="I5" s="61"/>
      <c r="J5" s="310"/>
      <c r="K5" s="310"/>
      <c r="L5" s="396"/>
      <c r="M5" s="396"/>
      <c r="N5" s="396"/>
    </row>
    <row r="6" spans="1:14" s="63" customFormat="1" x14ac:dyDescent="0.3">
      <c r="C6" s="383"/>
      <c r="D6" s="383"/>
      <c r="E6" s="383"/>
      <c r="F6" s="400"/>
      <c r="G6" s="383"/>
      <c r="H6" s="383"/>
      <c r="I6" s="383"/>
      <c r="J6" s="310"/>
      <c r="K6" s="310"/>
      <c r="L6" s="396"/>
      <c r="M6" s="396"/>
      <c r="N6" s="396"/>
    </row>
    <row r="7" spans="1:14" s="229" customFormat="1" ht="15.6" x14ac:dyDescent="0.3">
      <c r="A7" s="62"/>
      <c r="C7" s="72" t="s">
        <v>474</v>
      </c>
      <c r="D7" s="72"/>
      <c r="E7" s="388"/>
      <c r="F7" s="72" t="s">
        <v>475</v>
      </c>
      <c r="G7" s="388"/>
      <c r="H7" s="232"/>
      <c r="I7" s="232"/>
      <c r="J7" s="394"/>
      <c r="K7" s="394"/>
      <c r="L7" s="395"/>
      <c r="M7" s="395"/>
      <c r="N7" s="395"/>
    </row>
    <row r="8" spans="1:14" s="62" customFormat="1" ht="15.6" x14ac:dyDescent="0.3">
      <c r="A8" s="229"/>
      <c r="C8" s="394" t="s">
        <v>331</v>
      </c>
      <c r="D8" s="394"/>
      <c r="E8" s="410"/>
      <c r="F8" s="394" t="s">
        <v>476</v>
      </c>
      <c r="G8" s="72"/>
      <c r="H8" s="72"/>
      <c r="J8" s="323"/>
      <c r="K8" s="323"/>
      <c r="L8" s="87"/>
      <c r="M8" s="87"/>
      <c r="N8" s="87"/>
    </row>
    <row r="9" spans="1:14" s="62" customFormat="1" ht="8.4" customHeight="1" x14ac:dyDescent="0.3">
      <c r="A9" s="229"/>
      <c r="C9" s="255"/>
      <c r="D9" s="255"/>
      <c r="E9" s="66"/>
      <c r="F9" s="403"/>
      <c r="G9" s="72"/>
      <c r="H9" s="72"/>
      <c r="J9" s="323"/>
      <c r="K9" s="323"/>
      <c r="L9" s="87"/>
      <c r="M9" s="87"/>
      <c r="N9" s="87"/>
    </row>
    <row r="10" spans="1:14" x14ac:dyDescent="0.3">
      <c r="B10" s="60"/>
      <c r="C10" s="60"/>
      <c r="D10" s="60"/>
      <c r="E10" s="397" t="s">
        <v>477</v>
      </c>
      <c r="F10" s="402"/>
      <c r="G10" s="60"/>
    </row>
    <row r="11" spans="1:14" x14ac:dyDescent="0.3">
      <c r="B11" s="60"/>
      <c r="C11" s="60"/>
      <c r="D11" s="60" t="s">
        <v>483</v>
      </c>
      <c r="E11" s="64" t="s">
        <v>484</v>
      </c>
      <c r="F11" s="402" t="s">
        <v>485</v>
      </c>
      <c r="G11" s="60"/>
    </row>
    <row r="12" spans="1:14" s="62" customFormat="1" ht="17.7" customHeight="1" x14ac:dyDescent="0.3">
      <c r="B12" s="384" t="s">
        <v>107</v>
      </c>
      <c r="D12" s="60">
        <f>E12</f>
        <v>10</v>
      </c>
      <c r="E12" s="60">
        <v>10</v>
      </c>
      <c r="F12" s="404">
        <f>D12+E12</f>
        <v>20</v>
      </c>
      <c r="G12" s="72"/>
      <c r="H12" s="60"/>
      <c r="J12" s="323"/>
      <c r="K12" s="323"/>
      <c r="L12" s="87"/>
      <c r="M12" s="87"/>
      <c r="N12" s="87"/>
    </row>
    <row r="13" spans="1:14" s="62" customFormat="1" ht="17.7" customHeight="1" x14ac:dyDescent="0.3">
      <c r="B13" s="62" t="s">
        <v>304</v>
      </c>
      <c r="E13" s="60"/>
      <c r="F13" s="402"/>
      <c r="G13" s="72"/>
      <c r="H13" s="70"/>
      <c r="J13" s="323"/>
      <c r="K13" s="323"/>
      <c r="L13" s="87"/>
      <c r="M13" s="87"/>
      <c r="N13" s="87"/>
    </row>
    <row r="14" spans="1:14" s="62" customFormat="1" ht="7.2" customHeight="1" x14ac:dyDescent="0.3">
      <c r="C14" s="226"/>
      <c r="D14" s="226"/>
      <c r="E14" s="72"/>
      <c r="F14" s="402" t="s">
        <v>104</v>
      </c>
      <c r="G14" s="385"/>
      <c r="H14" s="70"/>
      <c r="I14" s="70"/>
      <c r="J14" s="323"/>
      <c r="K14" s="323"/>
      <c r="L14" s="87"/>
      <c r="M14" s="87"/>
      <c r="N14" s="87"/>
    </row>
    <row r="15" spans="1:14" s="62" customFormat="1" ht="15.6" x14ac:dyDescent="0.3">
      <c r="B15" s="384" t="s">
        <v>111</v>
      </c>
      <c r="D15" s="60">
        <f>E15</f>
        <v>17</v>
      </c>
      <c r="E15" s="60">
        <v>17</v>
      </c>
      <c r="F15" s="404">
        <f>D15+E15</f>
        <v>34</v>
      </c>
      <c r="G15" s="72"/>
      <c r="H15" s="70"/>
      <c r="I15" s="70"/>
      <c r="J15" s="323"/>
      <c r="K15" s="323"/>
      <c r="L15" s="87"/>
      <c r="M15" s="87"/>
      <c r="N15" s="87"/>
    </row>
    <row r="16" spans="1:14" s="62" customFormat="1" ht="15.6" x14ac:dyDescent="0.3">
      <c r="B16" s="62" t="s">
        <v>304</v>
      </c>
      <c r="E16" s="60"/>
      <c r="F16" s="402"/>
      <c r="G16" s="72"/>
      <c r="H16" s="70"/>
      <c r="I16" s="70"/>
      <c r="J16" s="323"/>
      <c r="K16" s="323"/>
      <c r="L16" s="87"/>
      <c r="M16" s="87"/>
      <c r="N16" s="87"/>
    </row>
    <row r="17" spans="1:14" s="62" customFormat="1" ht="7.2" customHeight="1" x14ac:dyDescent="0.3">
      <c r="E17" s="60"/>
      <c r="F17" s="402"/>
      <c r="G17" s="72"/>
      <c r="H17" s="70"/>
      <c r="I17" s="70"/>
      <c r="J17" s="323"/>
      <c r="K17" s="323"/>
      <c r="L17" s="87"/>
      <c r="M17" s="87"/>
      <c r="N17" s="87"/>
    </row>
    <row r="18" spans="1:14" s="62" customFormat="1" ht="15.6" x14ac:dyDescent="0.3">
      <c r="B18" s="384" t="s">
        <v>114</v>
      </c>
      <c r="D18" s="60">
        <f>E18</f>
        <v>13</v>
      </c>
      <c r="E18" s="60">
        <v>13</v>
      </c>
      <c r="F18" s="404">
        <f>D18+E18</f>
        <v>26</v>
      </c>
      <c r="G18" s="72"/>
      <c r="H18" s="70"/>
      <c r="I18" s="70"/>
      <c r="J18" s="323"/>
      <c r="K18" s="323"/>
      <c r="L18" s="87"/>
      <c r="M18" s="87"/>
      <c r="N18" s="87"/>
    </row>
    <row r="19" spans="1:14" s="62" customFormat="1" ht="15.6" x14ac:dyDescent="0.3">
      <c r="B19" s="62" t="s">
        <v>252</v>
      </c>
      <c r="E19" s="60"/>
      <c r="F19" s="402"/>
      <c r="G19" s="72"/>
      <c r="H19" s="70"/>
      <c r="I19" s="70"/>
      <c r="J19" s="323"/>
      <c r="K19" s="323"/>
      <c r="L19" s="87"/>
      <c r="M19" s="87"/>
      <c r="N19" s="87"/>
    </row>
    <row r="20" spans="1:14" s="62" customFormat="1" ht="7.2" customHeight="1" x14ac:dyDescent="0.3">
      <c r="E20" s="60"/>
      <c r="F20" s="402"/>
      <c r="G20" s="72"/>
      <c r="H20" s="70"/>
      <c r="I20" s="70"/>
      <c r="J20" s="323"/>
      <c r="K20" s="323"/>
      <c r="L20" s="87"/>
      <c r="M20" s="87"/>
      <c r="N20" s="87"/>
    </row>
    <row r="21" spans="1:14" s="62" customFormat="1" ht="15.6" x14ac:dyDescent="0.3">
      <c r="B21" s="384" t="s">
        <v>118</v>
      </c>
      <c r="C21" s="238"/>
      <c r="D21" s="60">
        <f>E21</f>
        <v>10</v>
      </c>
      <c r="E21" s="60">
        <v>10</v>
      </c>
      <c r="F21" s="404">
        <f>D21+E21</f>
        <v>20</v>
      </c>
      <c r="G21" s="385"/>
      <c r="H21" s="70"/>
      <c r="I21" s="70"/>
      <c r="J21" s="323"/>
      <c r="K21" s="323"/>
      <c r="L21" s="87"/>
      <c r="M21" s="87"/>
      <c r="N21" s="87"/>
    </row>
    <row r="22" spans="1:14" s="62" customFormat="1" ht="15.6" x14ac:dyDescent="0.3">
      <c r="B22" s="62" t="s">
        <v>253</v>
      </c>
      <c r="E22" s="60"/>
      <c r="F22" s="402"/>
      <c r="G22" s="385"/>
      <c r="H22" s="70"/>
      <c r="I22" s="70"/>
      <c r="J22" s="323"/>
      <c r="K22" s="323"/>
      <c r="L22" s="87"/>
      <c r="M22" s="87"/>
      <c r="N22" s="87"/>
    </row>
    <row r="23" spans="1:14" s="62" customFormat="1" ht="7.2" customHeight="1" x14ac:dyDescent="0.3">
      <c r="E23" s="60"/>
      <c r="F23" s="402"/>
      <c r="G23" s="385"/>
      <c r="H23" s="70"/>
      <c r="I23" s="70"/>
      <c r="J23" s="323"/>
      <c r="K23" s="323"/>
      <c r="L23" s="87"/>
      <c r="M23" s="87"/>
      <c r="N23" s="87"/>
    </row>
    <row r="24" spans="1:14" s="62" customFormat="1" ht="15.6" x14ac:dyDescent="0.3">
      <c r="A24" s="229"/>
      <c r="B24" s="384" t="s">
        <v>121</v>
      </c>
      <c r="C24" s="238"/>
      <c r="D24" s="70">
        <f>E24</f>
        <v>13</v>
      </c>
      <c r="E24" s="70">
        <v>13</v>
      </c>
      <c r="F24" s="404">
        <f>D24+E24</f>
        <v>26</v>
      </c>
      <c r="G24" s="70"/>
      <c r="I24" s="80"/>
      <c r="J24" s="323"/>
      <c r="K24" s="323"/>
      <c r="L24" s="87"/>
      <c r="M24" s="87"/>
      <c r="N24" s="87"/>
    </row>
    <row r="25" spans="1:14" s="62" customFormat="1" ht="15.6" x14ac:dyDescent="0.3">
      <c r="B25" s="62" t="s">
        <v>254</v>
      </c>
      <c r="E25" s="60"/>
      <c r="F25" s="399"/>
      <c r="G25" s="72"/>
      <c r="H25" s="70"/>
      <c r="I25" s="70"/>
      <c r="J25" s="323"/>
      <c r="K25" s="323"/>
      <c r="L25" s="87"/>
      <c r="M25" s="87"/>
      <c r="N25" s="87"/>
    </row>
    <row r="26" spans="1:14" s="62" customFormat="1" ht="7.2" customHeight="1" x14ac:dyDescent="0.3">
      <c r="E26" s="60"/>
      <c r="F26" s="399"/>
      <c r="G26" s="72"/>
      <c r="H26" s="70"/>
      <c r="I26" s="70"/>
      <c r="J26" s="323"/>
      <c r="K26" s="323"/>
      <c r="L26" s="87"/>
      <c r="M26" s="87"/>
      <c r="N26" s="87"/>
    </row>
    <row r="27" spans="1:14" s="62" customFormat="1" ht="15.6" x14ac:dyDescent="0.3">
      <c r="A27" s="229"/>
      <c r="B27" s="384" t="s">
        <v>124</v>
      </c>
      <c r="D27" s="70">
        <f>E27</f>
        <v>14</v>
      </c>
      <c r="E27" s="60">
        <v>14</v>
      </c>
      <c r="F27" s="404">
        <f>D27+E27</f>
        <v>28</v>
      </c>
      <c r="G27" s="385"/>
      <c r="H27" s="70"/>
      <c r="I27" s="70"/>
      <c r="J27" s="323"/>
      <c r="K27" s="323"/>
      <c r="L27" s="87"/>
      <c r="M27" s="87"/>
      <c r="N27" s="87"/>
    </row>
    <row r="28" spans="1:14" s="62" customFormat="1" ht="15.6" x14ac:dyDescent="0.3">
      <c r="B28" s="62" t="s">
        <v>255</v>
      </c>
      <c r="E28" s="60"/>
      <c r="F28" s="402"/>
      <c r="G28" s="385"/>
      <c r="H28" s="70"/>
      <c r="I28" s="70"/>
      <c r="J28" s="323"/>
      <c r="K28" s="323"/>
      <c r="L28" s="87"/>
      <c r="M28" s="87"/>
      <c r="N28" s="87"/>
    </row>
    <row r="29" spans="1:14" s="62" customFormat="1" ht="7.2" customHeight="1" x14ac:dyDescent="0.3">
      <c r="E29" s="60"/>
      <c r="F29" s="402"/>
      <c r="G29" s="385"/>
      <c r="H29" s="70"/>
      <c r="I29" s="70"/>
      <c r="J29" s="323"/>
      <c r="K29" s="323"/>
      <c r="L29" s="87"/>
      <c r="M29" s="87"/>
      <c r="N29" s="87"/>
    </row>
    <row r="30" spans="1:14" s="62" customFormat="1" ht="15.6" x14ac:dyDescent="0.3">
      <c r="A30" s="229"/>
      <c r="B30" s="384" t="s">
        <v>129</v>
      </c>
      <c r="D30" s="70">
        <f>E30</f>
        <v>15</v>
      </c>
      <c r="E30" s="60">
        <v>15</v>
      </c>
      <c r="F30" s="404">
        <f>D30+E30</f>
        <v>30</v>
      </c>
      <c r="G30" s="385"/>
      <c r="H30" s="70"/>
      <c r="I30" s="70"/>
      <c r="J30" s="323"/>
      <c r="K30" s="323"/>
      <c r="L30" s="87"/>
      <c r="M30" s="87"/>
      <c r="N30" s="87"/>
    </row>
    <row r="31" spans="1:14" s="62" customFormat="1" ht="15.6" x14ac:dyDescent="0.3">
      <c r="B31" s="62" t="s">
        <v>410</v>
      </c>
      <c r="E31" s="60"/>
      <c r="F31" s="402"/>
      <c r="G31" s="385"/>
      <c r="H31" s="70"/>
      <c r="I31" s="70"/>
      <c r="J31" s="323"/>
      <c r="K31" s="323"/>
      <c r="L31" s="87"/>
      <c r="M31" s="87"/>
      <c r="N31" s="87"/>
    </row>
    <row r="32" spans="1:14" s="62" customFormat="1" ht="7.2" customHeight="1" x14ac:dyDescent="0.3">
      <c r="E32" s="60"/>
      <c r="F32" s="402"/>
      <c r="G32" s="385"/>
      <c r="H32" s="70"/>
      <c r="I32" s="70"/>
      <c r="J32" s="323"/>
      <c r="K32" s="323"/>
      <c r="L32" s="87"/>
      <c r="M32" s="87"/>
      <c r="N32" s="87"/>
    </row>
    <row r="33" spans="1:14" s="62" customFormat="1" ht="15.6" x14ac:dyDescent="0.3">
      <c r="A33" s="229"/>
      <c r="B33" s="384" t="s">
        <v>132</v>
      </c>
      <c r="D33" s="70">
        <f>E33</f>
        <v>15</v>
      </c>
      <c r="E33" s="60">
        <v>15</v>
      </c>
      <c r="F33" s="404">
        <f>D33+E33</f>
        <v>30</v>
      </c>
      <c r="G33" s="386"/>
      <c r="H33" s="70"/>
      <c r="I33" s="70"/>
      <c r="J33" s="323"/>
      <c r="K33" s="323"/>
      <c r="L33" s="87"/>
      <c r="M33" s="87"/>
      <c r="N33" s="87"/>
    </row>
    <row r="34" spans="1:14" s="62" customFormat="1" ht="15.6" x14ac:dyDescent="0.3">
      <c r="B34" s="62" t="s">
        <v>257</v>
      </c>
      <c r="E34" s="60"/>
      <c r="F34" s="402"/>
      <c r="G34" s="386"/>
      <c r="H34" s="70"/>
      <c r="I34" s="70"/>
      <c r="J34" s="323"/>
      <c r="K34" s="323"/>
      <c r="L34" s="87"/>
      <c r="M34" s="87"/>
      <c r="N34" s="87"/>
    </row>
    <row r="35" spans="1:14" s="62" customFormat="1" ht="7.2" customHeight="1" x14ac:dyDescent="0.3">
      <c r="E35" s="60"/>
      <c r="F35" s="402"/>
      <c r="G35" s="386"/>
      <c r="H35" s="70"/>
      <c r="I35" s="70"/>
      <c r="J35" s="323"/>
      <c r="K35" s="323"/>
      <c r="L35" s="87"/>
      <c r="M35" s="87"/>
      <c r="N35" s="87"/>
    </row>
    <row r="36" spans="1:14" s="62" customFormat="1" ht="15.6" x14ac:dyDescent="0.3">
      <c r="A36" s="229"/>
      <c r="B36" s="384" t="s">
        <v>133</v>
      </c>
      <c r="C36" s="385"/>
      <c r="D36" s="70">
        <f>E36</f>
        <v>5</v>
      </c>
      <c r="E36" s="60">
        <v>5</v>
      </c>
      <c r="F36" s="404">
        <f>D36+E36</f>
        <v>10</v>
      </c>
      <c r="G36" s="385"/>
      <c r="H36" s="70"/>
      <c r="I36" s="70"/>
      <c r="J36" s="323"/>
      <c r="K36" s="323"/>
      <c r="L36" s="87"/>
      <c r="M36" s="87"/>
      <c r="N36" s="87"/>
    </row>
    <row r="37" spans="1:14" s="62" customFormat="1" ht="15.6" x14ac:dyDescent="0.3">
      <c r="B37" s="62" t="s">
        <v>473</v>
      </c>
      <c r="E37" s="60"/>
      <c r="F37" s="402"/>
      <c r="G37" s="385"/>
      <c r="H37" s="70"/>
      <c r="I37" s="70"/>
      <c r="J37" s="323"/>
      <c r="K37" s="323"/>
      <c r="L37" s="87"/>
      <c r="M37" s="87"/>
      <c r="N37" s="87"/>
    </row>
    <row r="38" spans="1:14" s="62" customFormat="1" ht="7.2" customHeight="1" x14ac:dyDescent="0.3">
      <c r="E38" s="60"/>
      <c r="F38" s="402"/>
      <c r="G38" s="385"/>
      <c r="H38" s="70"/>
      <c r="I38" s="70"/>
      <c r="J38" s="323"/>
      <c r="K38" s="323"/>
      <c r="L38" s="87"/>
      <c r="M38" s="87"/>
      <c r="N38" s="87"/>
    </row>
    <row r="39" spans="1:14" s="62" customFormat="1" ht="15.6" x14ac:dyDescent="0.3">
      <c r="A39" s="229"/>
      <c r="B39" s="384" t="s">
        <v>134</v>
      </c>
      <c r="C39" s="72"/>
      <c r="D39" s="70">
        <f>E39</f>
        <v>7</v>
      </c>
      <c r="E39" s="70">
        <v>7</v>
      </c>
      <c r="F39" s="404">
        <f>D39+E39</f>
        <v>14</v>
      </c>
      <c r="G39" s="385"/>
      <c r="H39" s="70"/>
      <c r="I39" s="70"/>
      <c r="J39" s="323"/>
      <c r="K39" s="323"/>
      <c r="L39" s="87"/>
      <c r="M39" s="87"/>
      <c r="N39" s="87"/>
    </row>
    <row r="40" spans="1:14" s="62" customFormat="1" ht="15.6" x14ac:dyDescent="0.3">
      <c r="B40" s="62" t="s">
        <v>258</v>
      </c>
      <c r="E40" s="60"/>
      <c r="F40" s="402"/>
      <c r="G40" s="385"/>
      <c r="H40" s="70"/>
      <c r="I40" s="70"/>
      <c r="J40" s="323"/>
      <c r="K40" s="323"/>
      <c r="L40" s="87"/>
      <c r="M40" s="87"/>
      <c r="N40" s="87"/>
    </row>
    <row r="41" spans="1:14" s="62" customFormat="1" ht="7.2" customHeight="1" x14ac:dyDescent="0.3">
      <c r="E41" s="60"/>
      <c r="F41" s="402"/>
      <c r="G41" s="385"/>
      <c r="H41" s="70"/>
      <c r="I41" s="70"/>
      <c r="J41" s="323"/>
      <c r="K41" s="323"/>
      <c r="L41" s="87"/>
      <c r="M41" s="87"/>
      <c r="N41" s="87"/>
    </row>
    <row r="42" spans="1:14" s="62" customFormat="1" ht="15.6" x14ac:dyDescent="0.3">
      <c r="A42" s="229"/>
      <c r="B42" s="384" t="s">
        <v>135</v>
      </c>
      <c r="D42" s="70">
        <f>E42</f>
        <v>7</v>
      </c>
      <c r="E42" s="60">
        <v>7</v>
      </c>
      <c r="F42" s="404">
        <f>D42+E42</f>
        <v>14</v>
      </c>
      <c r="G42" s="385"/>
      <c r="H42" s="70"/>
      <c r="I42" s="70"/>
      <c r="J42" s="323"/>
      <c r="K42" s="323"/>
      <c r="L42" s="87"/>
      <c r="M42" s="87"/>
      <c r="N42" s="87"/>
    </row>
    <row r="43" spans="1:14" s="62" customFormat="1" ht="15.6" x14ac:dyDescent="0.3">
      <c r="B43" s="62" t="s">
        <v>478</v>
      </c>
      <c r="E43" s="60"/>
      <c r="F43" s="402"/>
      <c r="G43" s="72"/>
      <c r="H43" s="70"/>
      <c r="I43" s="70"/>
      <c r="J43" s="323"/>
      <c r="K43" s="323"/>
      <c r="L43" s="87"/>
      <c r="M43" s="87"/>
      <c r="N43" s="87"/>
    </row>
    <row r="44" spans="1:14" s="62" customFormat="1" ht="7.2" customHeight="1" x14ac:dyDescent="0.3">
      <c r="E44" s="60"/>
      <c r="F44" s="402"/>
      <c r="G44" s="72"/>
      <c r="H44" s="70"/>
      <c r="I44" s="70"/>
      <c r="J44" s="323"/>
      <c r="K44" s="323"/>
      <c r="L44" s="87"/>
      <c r="M44" s="87"/>
      <c r="N44" s="87"/>
    </row>
    <row r="45" spans="1:14" s="62" customFormat="1" ht="15.6" x14ac:dyDescent="0.3">
      <c r="A45" s="229"/>
      <c r="B45" s="384" t="s">
        <v>139</v>
      </c>
      <c r="D45" s="70">
        <f>E45</f>
        <v>9</v>
      </c>
      <c r="E45" s="60">
        <v>9</v>
      </c>
      <c r="F45" s="404">
        <f>D45+E45</f>
        <v>18</v>
      </c>
      <c r="G45" s="385"/>
      <c r="H45" s="70"/>
      <c r="I45" s="70"/>
      <c r="J45" s="323"/>
      <c r="K45" s="323"/>
      <c r="L45" s="87"/>
      <c r="M45" s="87"/>
      <c r="N45" s="87"/>
    </row>
    <row r="46" spans="1:14" s="62" customFormat="1" ht="15.6" x14ac:dyDescent="0.3">
      <c r="B46" s="62" t="s">
        <v>256</v>
      </c>
      <c r="E46" s="60"/>
      <c r="F46" s="402"/>
      <c r="G46" s="72"/>
      <c r="H46" s="70"/>
      <c r="I46" s="70"/>
      <c r="J46" s="323"/>
      <c r="K46" s="323"/>
      <c r="L46" s="87"/>
      <c r="M46" s="87"/>
      <c r="N46" s="87"/>
    </row>
    <row r="47" spans="1:14" s="62" customFormat="1" ht="7.2" customHeight="1" x14ac:dyDescent="0.3">
      <c r="D47" s="60"/>
      <c r="E47" s="60"/>
      <c r="F47" s="402"/>
      <c r="G47" s="72"/>
      <c r="H47" s="70"/>
      <c r="I47" s="70"/>
      <c r="J47" s="323"/>
      <c r="K47" s="323"/>
      <c r="L47" s="87"/>
      <c r="M47" s="87"/>
      <c r="N47" s="87"/>
    </row>
    <row r="48" spans="1:14" s="62" customFormat="1" ht="15.6" x14ac:dyDescent="0.3">
      <c r="B48" s="62" t="s">
        <v>486</v>
      </c>
      <c r="D48" s="60">
        <v>2</v>
      </c>
      <c r="E48" s="60">
        <v>2</v>
      </c>
      <c r="F48" s="404">
        <f t="shared" ref="F48:F49" si="0">D48+E48</f>
        <v>4</v>
      </c>
      <c r="G48" s="72"/>
      <c r="H48" s="70"/>
      <c r="I48" s="70"/>
      <c r="J48" s="323"/>
      <c r="K48" s="323"/>
      <c r="L48" s="87"/>
      <c r="M48" s="87"/>
      <c r="N48" s="87"/>
    </row>
    <row r="49" spans="2:16" s="62" customFormat="1" ht="15.6" x14ac:dyDescent="0.3">
      <c r="B49" s="62" t="s">
        <v>487</v>
      </c>
      <c r="D49" s="60">
        <v>2</v>
      </c>
      <c r="E49" s="60">
        <v>2</v>
      </c>
      <c r="F49" s="405">
        <f t="shared" si="0"/>
        <v>4</v>
      </c>
      <c r="G49" s="72"/>
      <c r="H49" s="70"/>
      <c r="I49" s="70"/>
      <c r="J49" s="323"/>
      <c r="K49" s="323"/>
      <c r="L49" s="87"/>
      <c r="M49" s="87"/>
      <c r="N49" s="87"/>
    </row>
    <row r="50" spans="2:16" s="62" customFormat="1" ht="15.6" x14ac:dyDescent="0.3">
      <c r="F50" s="402">
        <f>SUM(F12:F49)</f>
        <v>278</v>
      </c>
      <c r="G50" s="62" t="s">
        <v>480</v>
      </c>
      <c r="H50" s="72"/>
      <c r="I50" s="70"/>
      <c r="J50" s="70"/>
      <c r="K50" s="323"/>
      <c r="L50" s="323"/>
      <c r="M50" s="87"/>
      <c r="N50" s="87"/>
      <c r="O50" s="87"/>
    </row>
    <row r="51" spans="2:16" s="62" customFormat="1" ht="30" customHeight="1" x14ac:dyDescent="0.3">
      <c r="E51" s="398" t="s">
        <v>479</v>
      </c>
      <c r="F51" s="406">
        <v>50</v>
      </c>
      <c r="G51" s="62" t="s">
        <v>481</v>
      </c>
      <c r="H51" s="387"/>
      <c r="I51" s="70"/>
      <c r="J51" s="70"/>
      <c r="K51" s="72"/>
      <c r="L51" s="72"/>
      <c r="M51" s="87"/>
      <c r="N51" s="87"/>
      <c r="O51" s="87"/>
    </row>
    <row r="52" spans="2:16" s="62" customFormat="1" ht="30" x14ac:dyDescent="0.3">
      <c r="C52" s="226"/>
      <c r="E52" s="399" t="s">
        <v>275</v>
      </c>
      <c r="F52" s="401">
        <f>F50*F51</f>
        <v>13900</v>
      </c>
      <c r="G52" s="80" t="s">
        <v>482</v>
      </c>
      <c r="H52" s="72"/>
      <c r="I52" s="74"/>
      <c r="K52" s="323"/>
      <c r="L52" s="323"/>
      <c r="M52" s="87"/>
      <c r="N52" s="87"/>
      <c r="O52" s="87"/>
    </row>
    <row r="53" spans="2:16" s="62" customFormat="1" ht="15.6" x14ac:dyDescent="0.3">
      <c r="D53" s="226"/>
      <c r="E53" s="80"/>
      <c r="F53" s="399"/>
      <c r="G53" s="226"/>
      <c r="H53" s="80"/>
      <c r="I53" s="72"/>
      <c r="J53" s="74"/>
      <c r="L53" s="323"/>
      <c r="M53" s="323"/>
      <c r="N53" s="87"/>
      <c r="O53" s="87"/>
      <c r="P53" s="87"/>
    </row>
    <row r="54" spans="2:16" s="62" customFormat="1" ht="15.6" x14ac:dyDescent="0.3">
      <c r="B54" s="226"/>
      <c r="C54" s="80"/>
      <c r="D54" s="226"/>
      <c r="E54" s="80"/>
      <c r="F54" s="402"/>
      <c r="G54" s="74"/>
      <c r="I54" s="323"/>
      <c r="J54" s="323"/>
      <c r="K54" s="87"/>
      <c r="L54" s="87"/>
      <c r="M54" s="87"/>
    </row>
    <row r="55" spans="2:16" s="62" customFormat="1" ht="15.6" x14ac:dyDescent="0.3">
      <c r="B55" s="226"/>
      <c r="C55" s="80"/>
      <c r="D55" s="80"/>
      <c r="E55" s="226"/>
      <c r="F55" s="402"/>
      <c r="G55" s="72"/>
      <c r="H55" s="74"/>
      <c r="J55" s="323"/>
      <c r="K55" s="323"/>
      <c r="L55" s="87"/>
      <c r="M55" s="87"/>
      <c r="N55" s="87"/>
    </row>
    <row r="56" spans="2:16" s="62" customFormat="1" ht="15.6" x14ac:dyDescent="0.3">
      <c r="E56" s="60"/>
      <c r="F56" s="402"/>
      <c r="G56" s="72"/>
      <c r="H56" s="60"/>
      <c r="J56" s="323"/>
      <c r="K56" s="323"/>
      <c r="L56" s="87"/>
      <c r="M56" s="87"/>
      <c r="N56" s="87"/>
    </row>
    <row r="57" spans="2:16" s="62" customFormat="1" ht="15.6" x14ac:dyDescent="0.3">
      <c r="E57" s="60"/>
      <c r="F57" s="402"/>
      <c r="G57" s="72"/>
      <c r="H57" s="60"/>
      <c r="J57" s="323"/>
      <c r="K57" s="323"/>
      <c r="L57" s="87"/>
      <c r="M57" s="87"/>
      <c r="N57" s="87"/>
    </row>
    <row r="58" spans="2:16" s="62" customFormat="1" ht="15.6" x14ac:dyDescent="0.3">
      <c r="E58" s="60"/>
      <c r="F58" s="402"/>
      <c r="G58" s="72"/>
      <c r="H58" s="60"/>
      <c r="J58" s="323"/>
      <c r="K58" s="323"/>
      <c r="L58" s="87"/>
      <c r="M58" s="87"/>
      <c r="N58" s="87"/>
    </row>
    <row r="59" spans="2:16" s="62" customFormat="1" ht="15.6" x14ac:dyDescent="0.3">
      <c r="E59" s="60"/>
      <c r="F59" s="402"/>
      <c r="G59" s="72"/>
      <c r="H59" s="60"/>
      <c r="J59" s="323"/>
      <c r="K59" s="323"/>
      <c r="L59" s="87"/>
      <c r="M59" s="87"/>
      <c r="N59" s="87"/>
    </row>
    <row r="60" spans="2:16" s="62" customFormat="1" ht="15.6" x14ac:dyDescent="0.3">
      <c r="E60" s="60"/>
      <c r="F60" s="402"/>
      <c r="G60" s="72"/>
      <c r="H60" s="60"/>
      <c r="J60" s="323"/>
      <c r="K60" s="323"/>
      <c r="L60" s="87"/>
      <c r="M60" s="87"/>
      <c r="N60" s="87"/>
    </row>
    <row r="61" spans="2:16" s="62" customFormat="1" ht="15.6" x14ac:dyDescent="0.3">
      <c r="E61" s="60"/>
      <c r="F61" s="402"/>
      <c r="G61" s="72"/>
      <c r="H61" s="60"/>
      <c r="J61" s="323"/>
      <c r="K61" s="323"/>
      <c r="L61" s="87"/>
      <c r="M61" s="87"/>
      <c r="N61" s="87"/>
    </row>
    <row r="62" spans="2:16" s="62" customFormat="1" ht="15.6" x14ac:dyDescent="0.3">
      <c r="E62" s="60"/>
      <c r="F62" s="402"/>
      <c r="G62" s="72"/>
      <c r="H62" s="60"/>
      <c r="J62" s="323"/>
      <c r="K62" s="323"/>
      <c r="L62" s="87"/>
      <c r="M62" s="87"/>
      <c r="N62" s="87"/>
    </row>
    <row r="63" spans="2:16" s="62" customFormat="1" ht="15.6" x14ac:dyDescent="0.3">
      <c r="E63" s="60"/>
      <c r="F63" s="402"/>
      <c r="G63" s="72"/>
      <c r="H63" s="60"/>
      <c r="J63" s="323"/>
      <c r="K63" s="323"/>
      <c r="L63" s="87"/>
      <c r="M63" s="87"/>
      <c r="N63" s="87"/>
    </row>
    <row r="64" spans="2:16" s="62" customFormat="1" ht="15.6" x14ac:dyDescent="0.3">
      <c r="E64" s="60"/>
      <c r="F64" s="402"/>
      <c r="G64" s="72"/>
      <c r="H64" s="60"/>
      <c r="J64" s="323"/>
      <c r="K64" s="323"/>
      <c r="L64" s="87"/>
      <c r="M64" s="87"/>
      <c r="N64" s="87"/>
    </row>
    <row r="65" spans="1:14" s="62" customFormat="1" ht="15.6" x14ac:dyDescent="0.3">
      <c r="E65" s="60"/>
      <c r="F65" s="402"/>
      <c r="G65" s="72"/>
      <c r="H65" s="60"/>
      <c r="J65" s="323"/>
      <c r="K65" s="323"/>
      <c r="L65" s="87"/>
      <c r="M65" s="87"/>
      <c r="N65" s="87"/>
    </row>
    <row r="66" spans="1:14" s="62" customFormat="1" ht="15.6" x14ac:dyDescent="0.3">
      <c r="E66" s="60"/>
      <c r="F66" s="402"/>
      <c r="G66" s="72"/>
      <c r="H66" s="60"/>
      <c r="J66" s="323"/>
      <c r="K66" s="323"/>
      <c r="L66" s="87"/>
      <c r="M66" s="87"/>
      <c r="N66" s="87"/>
    </row>
    <row r="67" spans="1:14" s="62" customFormat="1" ht="15.6" x14ac:dyDescent="0.3">
      <c r="E67" s="60"/>
      <c r="F67" s="402"/>
      <c r="G67" s="72"/>
      <c r="H67" s="60"/>
      <c r="J67" s="323"/>
      <c r="K67" s="323"/>
      <c r="L67" s="87"/>
      <c r="M67" s="87"/>
      <c r="N67" s="87"/>
    </row>
    <row r="68" spans="1:14" s="62" customFormat="1" ht="15.6" x14ac:dyDescent="0.3">
      <c r="E68" s="60"/>
      <c r="F68" s="402"/>
      <c r="G68" s="72"/>
      <c r="H68" s="60"/>
      <c r="J68" s="323"/>
      <c r="K68" s="323"/>
      <c r="L68" s="87"/>
      <c r="M68" s="87"/>
      <c r="N68" s="87"/>
    </row>
    <row r="69" spans="1:14" s="62" customFormat="1" ht="15.6" x14ac:dyDescent="0.3">
      <c r="E69" s="60"/>
      <c r="F69" s="402"/>
      <c r="G69" s="72"/>
      <c r="H69" s="60"/>
      <c r="J69" s="323"/>
      <c r="K69" s="323"/>
      <c r="L69" s="87"/>
      <c r="M69" s="87"/>
      <c r="N69" s="87"/>
    </row>
    <row r="70" spans="1:14" s="62" customFormat="1" ht="15.6" x14ac:dyDescent="0.3">
      <c r="E70" s="60"/>
      <c r="F70" s="402"/>
      <c r="G70" s="72"/>
      <c r="H70" s="60"/>
      <c r="J70" s="323"/>
      <c r="K70" s="323"/>
      <c r="L70" s="87"/>
      <c r="M70" s="87"/>
      <c r="N70" s="87"/>
    </row>
    <row r="71" spans="1:14" s="62" customFormat="1" ht="15.6" x14ac:dyDescent="0.3">
      <c r="E71" s="60"/>
      <c r="F71" s="402"/>
      <c r="G71" s="72"/>
      <c r="H71" s="60"/>
      <c r="J71" s="323"/>
      <c r="K71" s="323"/>
      <c r="L71" s="87"/>
      <c r="M71" s="87"/>
      <c r="N71" s="87"/>
    </row>
    <row r="72" spans="1:14" s="62" customFormat="1" ht="15.6" x14ac:dyDescent="0.3">
      <c r="E72" s="60"/>
      <c r="F72" s="402"/>
      <c r="G72" s="72"/>
      <c r="H72" s="60"/>
      <c r="J72" s="323"/>
      <c r="K72" s="323"/>
      <c r="L72" s="87"/>
      <c r="M72" s="87"/>
      <c r="N72" s="87"/>
    </row>
    <row r="73" spans="1:14" s="62" customFormat="1" ht="15.6" x14ac:dyDescent="0.3">
      <c r="E73" s="60"/>
      <c r="F73" s="402"/>
      <c r="G73" s="72"/>
      <c r="H73" s="60"/>
      <c r="J73" s="323"/>
      <c r="K73" s="323"/>
      <c r="L73" s="87"/>
      <c r="M73" s="87"/>
      <c r="N73" s="87"/>
    </row>
    <row r="74" spans="1:14" s="62" customFormat="1" ht="15.6" x14ac:dyDescent="0.3">
      <c r="E74" s="60"/>
      <c r="F74" s="402"/>
      <c r="G74" s="72"/>
      <c r="H74" s="60"/>
      <c r="J74" s="323"/>
      <c r="K74" s="323"/>
      <c r="L74" s="87"/>
      <c r="M74" s="87"/>
      <c r="N74" s="87"/>
    </row>
    <row r="75" spans="1:14" s="62" customFormat="1" ht="15.6" x14ac:dyDescent="0.3">
      <c r="E75" s="60"/>
      <c r="F75" s="402"/>
      <c r="G75" s="72"/>
      <c r="H75" s="60"/>
      <c r="J75" s="323"/>
      <c r="K75" s="323"/>
      <c r="L75" s="87"/>
      <c r="M75" s="87"/>
      <c r="N75" s="87"/>
    </row>
    <row r="76" spans="1:14" s="62" customFormat="1" ht="15.6" x14ac:dyDescent="0.3">
      <c r="E76" s="60"/>
      <c r="F76" s="402"/>
      <c r="G76" s="72"/>
      <c r="H76" s="60"/>
      <c r="J76" s="323"/>
      <c r="K76" s="323"/>
      <c r="L76" s="87"/>
      <c r="M76" s="87"/>
      <c r="N76" s="87"/>
    </row>
    <row r="77" spans="1:14" s="62" customFormat="1" ht="15.6" x14ac:dyDescent="0.3">
      <c r="E77" s="60"/>
      <c r="F77" s="402"/>
      <c r="G77" s="72"/>
      <c r="H77" s="60"/>
      <c r="J77" s="323"/>
      <c r="K77" s="323"/>
      <c r="L77" s="87"/>
      <c r="M77" s="87"/>
      <c r="N77" s="87"/>
    </row>
    <row r="78" spans="1:14" s="87" customFormat="1" ht="15.6" x14ac:dyDescent="0.3">
      <c r="A78" s="62"/>
      <c r="B78" s="62"/>
      <c r="C78" s="62"/>
      <c r="D78" s="62"/>
      <c r="E78" s="60"/>
      <c r="F78" s="402"/>
      <c r="G78" s="72"/>
      <c r="H78" s="60"/>
      <c r="J78" s="335"/>
      <c r="K78" s="335"/>
    </row>
    <row r="79" spans="1:14" s="62" customFormat="1" ht="15.6" x14ac:dyDescent="0.3">
      <c r="A79" s="87"/>
      <c r="E79" s="60"/>
      <c r="F79" s="402"/>
      <c r="G79" s="72"/>
      <c r="H79" s="60"/>
      <c r="J79" s="323"/>
      <c r="K79" s="323"/>
      <c r="L79" s="87"/>
      <c r="M79" s="87"/>
      <c r="N79" s="87"/>
    </row>
    <row r="80" spans="1:14" s="62" customFormat="1" ht="15.6" x14ac:dyDescent="0.3">
      <c r="E80" s="60"/>
      <c r="F80" s="402"/>
      <c r="G80" s="72"/>
      <c r="H80" s="60"/>
      <c r="J80" s="323"/>
      <c r="K80" s="323"/>
      <c r="L80" s="87"/>
      <c r="M80" s="87"/>
      <c r="N80" s="87"/>
    </row>
    <row r="81" spans="5:14" s="62" customFormat="1" ht="15.6" x14ac:dyDescent="0.3">
      <c r="E81" s="60"/>
      <c r="F81" s="402"/>
      <c r="G81" s="72"/>
      <c r="H81" s="60"/>
      <c r="J81" s="323"/>
      <c r="K81" s="323"/>
      <c r="L81" s="87"/>
      <c r="M81" s="87"/>
      <c r="N81" s="87"/>
    </row>
    <row r="82" spans="5:14" s="62" customFormat="1" ht="15.6" x14ac:dyDescent="0.3">
      <c r="E82" s="60"/>
      <c r="F82" s="402"/>
      <c r="G82" s="72"/>
      <c r="H82" s="60"/>
      <c r="J82" s="323"/>
      <c r="K82" s="323"/>
      <c r="L82" s="87"/>
      <c r="M82" s="87"/>
      <c r="N82" s="87"/>
    </row>
    <row r="83" spans="5:14" s="62" customFormat="1" ht="15.6" x14ac:dyDescent="0.3">
      <c r="E83" s="60"/>
      <c r="F83" s="402"/>
      <c r="G83" s="72"/>
      <c r="H83" s="60"/>
      <c r="J83" s="323"/>
      <c r="K83" s="323"/>
      <c r="L83" s="87"/>
      <c r="M83" s="87"/>
      <c r="N83" s="87"/>
    </row>
    <row r="84" spans="5:14" s="62" customFormat="1" ht="15.6" x14ac:dyDescent="0.3">
      <c r="E84" s="60"/>
      <c r="F84" s="402"/>
      <c r="G84" s="72"/>
      <c r="H84" s="60"/>
      <c r="J84" s="323"/>
      <c r="K84" s="323"/>
      <c r="L84" s="87"/>
      <c r="M84" s="87"/>
      <c r="N84" s="87"/>
    </row>
    <row r="85" spans="5:14" s="62" customFormat="1" ht="15.6" x14ac:dyDescent="0.3">
      <c r="E85" s="60"/>
      <c r="F85" s="402"/>
      <c r="G85" s="72"/>
      <c r="H85" s="60"/>
      <c r="J85" s="323"/>
      <c r="K85" s="323"/>
      <c r="L85" s="87"/>
      <c r="M85" s="87"/>
      <c r="N85" s="87"/>
    </row>
    <row r="86" spans="5:14" s="62" customFormat="1" ht="15.6" x14ac:dyDescent="0.3">
      <c r="E86" s="60"/>
      <c r="F86" s="402"/>
      <c r="G86" s="72"/>
      <c r="H86" s="60"/>
      <c r="J86" s="323"/>
      <c r="K86" s="323"/>
      <c r="L86" s="87"/>
      <c r="M86" s="87"/>
      <c r="N86" s="87"/>
    </row>
    <row r="87" spans="5:14" s="62" customFormat="1" ht="15.6" x14ac:dyDescent="0.3">
      <c r="E87" s="60"/>
      <c r="F87" s="402"/>
      <c r="G87" s="72"/>
      <c r="H87" s="60"/>
      <c r="J87" s="323"/>
      <c r="K87" s="323"/>
      <c r="L87" s="87"/>
      <c r="M87" s="87"/>
      <c r="N87" s="87"/>
    </row>
    <row r="88" spans="5:14" s="62" customFormat="1" ht="15.6" x14ac:dyDescent="0.3">
      <c r="E88" s="60"/>
      <c r="F88" s="402"/>
      <c r="G88" s="72"/>
      <c r="H88" s="60"/>
      <c r="J88" s="323"/>
      <c r="K88" s="323"/>
      <c r="L88" s="87"/>
      <c r="M88" s="87"/>
      <c r="N88" s="87"/>
    </row>
    <row r="89" spans="5:14" s="62" customFormat="1" ht="15.6" x14ac:dyDescent="0.3">
      <c r="E89" s="60"/>
      <c r="F89" s="402"/>
      <c r="G89" s="72"/>
      <c r="H89" s="60"/>
      <c r="J89" s="323"/>
      <c r="K89" s="323"/>
      <c r="L89" s="87"/>
      <c r="M89" s="87"/>
      <c r="N89" s="87"/>
    </row>
    <row r="90" spans="5:14" s="62" customFormat="1" ht="15.6" x14ac:dyDescent="0.3">
      <c r="E90" s="60"/>
      <c r="F90" s="402"/>
      <c r="G90" s="72"/>
      <c r="H90" s="60"/>
      <c r="J90" s="323"/>
      <c r="K90" s="323"/>
      <c r="L90" s="87"/>
      <c r="M90" s="87"/>
      <c r="N90" s="87"/>
    </row>
    <row r="91" spans="5:14" s="62" customFormat="1" ht="15.6" x14ac:dyDescent="0.3">
      <c r="E91" s="60"/>
      <c r="F91" s="402"/>
      <c r="G91" s="72"/>
      <c r="H91" s="60"/>
      <c r="J91" s="323"/>
      <c r="K91" s="323"/>
      <c r="L91" s="87"/>
      <c r="M91" s="87"/>
      <c r="N91" s="87"/>
    </row>
    <row r="92" spans="5:14" s="62" customFormat="1" ht="15.6" x14ac:dyDescent="0.3">
      <c r="E92" s="60"/>
      <c r="F92" s="402"/>
      <c r="G92" s="72"/>
      <c r="H92" s="60"/>
      <c r="J92" s="323"/>
      <c r="K92" s="323"/>
      <c r="L92" s="87"/>
      <c r="M92" s="87"/>
      <c r="N92" s="87"/>
    </row>
    <row r="93" spans="5:14" s="62" customFormat="1" ht="15.6" x14ac:dyDescent="0.3">
      <c r="E93" s="60"/>
      <c r="F93" s="402"/>
      <c r="G93" s="72"/>
      <c r="H93" s="60"/>
      <c r="J93" s="323"/>
      <c r="K93" s="323"/>
      <c r="L93" s="87"/>
      <c r="M93" s="87"/>
      <c r="N93" s="87"/>
    </row>
    <row r="94" spans="5:14" s="62" customFormat="1" ht="15.6" x14ac:dyDescent="0.3">
      <c r="E94" s="60"/>
      <c r="F94" s="402"/>
      <c r="G94" s="72"/>
      <c r="H94" s="60"/>
      <c r="J94" s="323"/>
      <c r="K94" s="323"/>
      <c r="L94" s="87"/>
      <c r="M94" s="87"/>
      <c r="N94" s="87"/>
    </row>
    <row r="95" spans="5:14" s="62" customFormat="1" ht="15.6" x14ac:dyDescent="0.3">
      <c r="E95" s="60"/>
      <c r="F95" s="402"/>
      <c r="G95" s="72"/>
      <c r="H95" s="60"/>
      <c r="J95" s="323"/>
      <c r="K95" s="323"/>
      <c r="L95" s="87"/>
      <c r="M95" s="87"/>
      <c r="N95" s="87"/>
    </row>
    <row r="96" spans="5:14" s="62" customFormat="1" ht="15.6" x14ac:dyDescent="0.3">
      <c r="E96" s="60"/>
      <c r="F96" s="402"/>
      <c r="G96" s="72"/>
      <c r="H96" s="60"/>
      <c r="J96" s="323"/>
      <c r="K96" s="323"/>
      <c r="L96" s="87"/>
      <c r="M96" s="87"/>
      <c r="N96" s="87"/>
    </row>
    <row r="97" spans="1:14" s="62" customFormat="1" ht="15.6" x14ac:dyDescent="0.3">
      <c r="E97" s="60"/>
      <c r="F97" s="402"/>
      <c r="G97" s="72"/>
      <c r="H97" s="60"/>
      <c r="J97" s="323"/>
      <c r="K97" s="323"/>
      <c r="L97" s="87"/>
      <c r="M97" s="87"/>
      <c r="N97" s="87"/>
    </row>
    <row r="98" spans="1:14" s="62" customFormat="1" ht="15.6" x14ac:dyDescent="0.3">
      <c r="E98" s="60"/>
      <c r="F98" s="402"/>
      <c r="G98" s="72"/>
      <c r="H98" s="60"/>
      <c r="J98" s="323"/>
      <c r="K98" s="323"/>
      <c r="L98" s="87"/>
      <c r="M98" s="87"/>
      <c r="N98" s="87"/>
    </row>
    <row r="99" spans="1:14" s="62" customFormat="1" ht="15.6" x14ac:dyDescent="0.3">
      <c r="E99" s="60"/>
      <c r="F99" s="402"/>
      <c r="G99" s="72"/>
      <c r="H99" s="60"/>
      <c r="J99" s="323"/>
      <c r="K99" s="323"/>
      <c r="L99" s="87"/>
      <c r="M99" s="87"/>
      <c r="N99" s="87"/>
    </row>
    <row r="100" spans="1:14" s="62" customFormat="1" ht="15.6" x14ac:dyDescent="0.3">
      <c r="E100" s="60"/>
      <c r="F100" s="402"/>
      <c r="G100" s="72"/>
      <c r="H100" s="60"/>
      <c r="J100" s="323"/>
      <c r="K100" s="323"/>
      <c r="L100" s="87"/>
      <c r="M100" s="87"/>
      <c r="N100" s="87"/>
    </row>
    <row r="101" spans="1:14" s="62" customFormat="1" ht="15.6" x14ac:dyDescent="0.3">
      <c r="E101" s="60"/>
      <c r="F101" s="402"/>
      <c r="G101" s="72"/>
      <c r="H101" s="60"/>
      <c r="J101" s="323"/>
      <c r="K101" s="323"/>
      <c r="L101" s="87"/>
      <c r="M101" s="87"/>
      <c r="N101" s="87"/>
    </row>
    <row r="102" spans="1:14" s="62" customFormat="1" ht="15.6" x14ac:dyDescent="0.3">
      <c r="E102" s="60"/>
      <c r="F102" s="402"/>
      <c r="G102" s="72"/>
      <c r="H102" s="60"/>
      <c r="J102" s="323"/>
      <c r="K102" s="323"/>
      <c r="L102" s="87"/>
      <c r="M102" s="87"/>
      <c r="N102" s="87"/>
    </row>
    <row r="103" spans="1:14" s="62" customFormat="1" ht="15.6" x14ac:dyDescent="0.3">
      <c r="E103" s="60"/>
      <c r="F103" s="402"/>
      <c r="G103" s="72"/>
      <c r="H103" s="60"/>
      <c r="J103" s="323"/>
      <c r="K103" s="323"/>
      <c r="L103" s="87"/>
      <c r="M103" s="87"/>
      <c r="N103" s="87"/>
    </row>
    <row r="104" spans="1:14" s="62" customFormat="1" ht="15.6" x14ac:dyDescent="0.3">
      <c r="E104" s="60"/>
      <c r="F104" s="402"/>
      <c r="G104" s="72"/>
      <c r="H104" s="60"/>
      <c r="J104" s="323"/>
      <c r="K104" s="323"/>
      <c r="L104" s="87"/>
      <c r="M104" s="87"/>
      <c r="N104" s="87"/>
    </row>
    <row r="105" spans="1:14" s="62" customFormat="1" ht="15.6" x14ac:dyDescent="0.3">
      <c r="E105" s="60"/>
      <c r="F105" s="402"/>
      <c r="G105" s="72"/>
      <c r="H105" s="60"/>
      <c r="J105" s="323"/>
      <c r="K105" s="323"/>
      <c r="L105" s="87"/>
      <c r="M105" s="87"/>
      <c r="N105" s="87"/>
    </row>
    <row r="106" spans="1:14" s="62" customFormat="1" ht="15.6" x14ac:dyDescent="0.3">
      <c r="E106" s="60"/>
      <c r="F106" s="402"/>
      <c r="G106" s="72"/>
      <c r="H106" s="60"/>
      <c r="J106" s="323"/>
      <c r="K106" s="323"/>
      <c r="L106" s="87"/>
      <c r="M106" s="87"/>
      <c r="N106" s="87"/>
    </row>
    <row r="107" spans="1:14" s="62" customFormat="1" ht="15.6" x14ac:dyDescent="0.3">
      <c r="E107" s="60"/>
      <c r="F107" s="402"/>
      <c r="G107" s="72"/>
      <c r="H107" s="60"/>
      <c r="J107" s="323"/>
      <c r="K107" s="323"/>
      <c r="L107" s="87"/>
      <c r="M107" s="87"/>
      <c r="N107" s="87"/>
    </row>
    <row r="108" spans="1:14" s="62" customFormat="1" ht="15.6" x14ac:dyDescent="0.3">
      <c r="E108" s="60"/>
      <c r="F108" s="402"/>
      <c r="G108" s="72"/>
      <c r="H108" s="60"/>
      <c r="J108" s="323"/>
      <c r="K108" s="323"/>
      <c r="L108" s="87"/>
      <c r="M108" s="87"/>
      <c r="N108" s="87"/>
    </row>
    <row r="109" spans="1:14" s="62" customFormat="1" ht="15.6" x14ac:dyDescent="0.3">
      <c r="E109" s="60"/>
      <c r="F109" s="402"/>
      <c r="G109" s="72"/>
      <c r="H109" s="60"/>
      <c r="J109" s="323"/>
      <c r="K109" s="323"/>
      <c r="L109" s="87"/>
      <c r="M109" s="87"/>
      <c r="N109" s="87"/>
    </row>
    <row r="110" spans="1:14" s="87" customFormat="1" ht="15.6" x14ac:dyDescent="0.3">
      <c r="A110" s="62"/>
      <c r="B110" s="62"/>
      <c r="C110" s="62"/>
      <c r="D110" s="62"/>
      <c r="E110" s="60"/>
      <c r="F110" s="402"/>
      <c r="G110" s="72"/>
      <c r="H110" s="60"/>
      <c r="J110" s="335"/>
      <c r="K110" s="335"/>
    </row>
    <row r="111" spans="1:14" s="62" customFormat="1" ht="15.6" x14ac:dyDescent="0.3">
      <c r="A111" s="87"/>
      <c r="E111" s="60"/>
      <c r="F111" s="402"/>
      <c r="G111" s="72"/>
      <c r="H111" s="60"/>
      <c r="J111" s="323"/>
      <c r="K111" s="323"/>
      <c r="L111" s="87"/>
      <c r="M111" s="87"/>
      <c r="N111" s="87"/>
    </row>
    <row r="112" spans="1:14" s="62" customFormat="1" ht="15.6" x14ac:dyDescent="0.3">
      <c r="E112" s="60"/>
      <c r="F112" s="402"/>
      <c r="G112" s="72"/>
      <c r="H112" s="60"/>
      <c r="J112" s="323"/>
      <c r="K112" s="323"/>
      <c r="L112" s="87"/>
      <c r="M112" s="87"/>
      <c r="N112" s="87"/>
    </row>
    <row r="113" spans="5:14" s="62" customFormat="1" ht="15.6" x14ac:dyDescent="0.3">
      <c r="E113" s="60"/>
      <c r="F113" s="402"/>
      <c r="G113" s="72"/>
      <c r="H113" s="60"/>
      <c r="J113" s="323"/>
      <c r="K113" s="323"/>
      <c r="L113" s="87"/>
      <c r="M113" s="87"/>
      <c r="N113" s="87"/>
    </row>
    <row r="114" spans="5:14" s="62" customFormat="1" ht="15.6" x14ac:dyDescent="0.3">
      <c r="E114" s="60"/>
      <c r="F114" s="402"/>
      <c r="G114" s="72"/>
      <c r="H114" s="60"/>
      <c r="J114" s="323"/>
      <c r="K114" s="323"/>
      <c r="L114" s="87"/>
      <c r="M114" s="87"/>
      <c r="N114" s="87"/>
    </row>
    <row r="115" spans="5:14" s="62" customFormat="1" ht="15.6" x14ac:dyDescent="0.3">
      <c r="E115" s="60"/>
      <c r="F115" s="402"/>
      <c r="G115" s="72"/>
      <c r="H115" s="60"/>
      <c r="J115" s="323"/>
      <c r="K115" s="323"/>
      <c r="L115" s="87"/>
      <c r="M115" s="87"/>
      <c r="N115" s="87"/>
    </row>
    <row r="116" spans="5:14" s="62" customFormat="1" ht="15.6" x14ac:dyDescent="0.3">
      <c r="E116" s="60"/>
      <c r="F116" s="402"/>
      <c r="G116" s="72"/>
      <c r="H116" s="60"/>
      <c r="J116" s="323"/>
      <c r="K116" s="323"/>
      <c r="L116" s="87"/>
      <c r="M116" s="87"/>
      <c r="N116" s="87"/>
    </row>
    <row r="117" spans="5:14" s="62" customFormat="1" ht="15.6" x14ac:dyDescent="0.3">
      <c r="E117" s="60"/>
      <c r="F117" s="402"/>
      <c r="G117" s="72"/>
      <c r="H117" s="60"/>
      <c r="J117" s="323"/>
      <c r="K117" s="323"/>
      <c r="L117" s="87"/>
      <c r="M117" s="87"/>
      <c r="N117" s="87"/>
    </row>
    <row r="118" spans="5:14" s="62" customFormat="1" ht="15.6" x14ac:dyDescent="0.3">
      <c r="E118" s="60"/>
      <c r="F118" s="402"/>
      <c r="G118" s="72"/>
      <c r="H118" s="60"/>
      <c r="J118" s="323"/>
      <c r="K118" s="323"/>
      <c r="L118" s="87"/>
      <c r="M118" s="87"/>
      <c r="N118" s="87"/>
    </row>
    <row r="119" spans="5:14" s="62" customFormat="1" ht="15.6" x14ac:dyDescent="0.3">
      <c r="E119" s="60"/>
      <c r="F119" s="402"/>
      <c r="G119" s="72"/>
      <c r="H119" s="60"/>
      <c r="J119" s="323"/>
      <c r="K119" s="323"/>
      <c r="L119" s="87"/>
      <c r="M119" s="87"/>
      <c r="N119" s="87"/>
    </row>
    <row r="120" spans="5:14" s="62" customFormat="1" ht="15.6" x14ac:dyDescent="0.3">
      <c r="E120" s="60"/>
      <c r="F120" s="402"/>
      <c r="G120" s="72"/>
      <c r="H120" s="60"/>
      <c r="J120" s="323"/>
      <c r="K120" s="323"/>
      <c r="L120" s="87"/>
      <c r="M120" s="87"/>
      <c r="N120" s="87"/>
    </row>
    <row r="121" spans="5:14" s="62" customFormat="1" ht="15.6" x14ac:dyDescent="0.3">
      <c r="E121" s="60"/>
      <c r="F121" s="402"/>
      <c r="G121" s="72"/>
      <c r="H121" s="60"/>
      <c r="J121" s="323"/>
      <c r="K121" s="323"/>
      <c r="L121" s="87"/>
      <c r="M121" s="87"/>
      <c r="N121" s="87"/>
    </row>
    <row r="122" spans="5:14" s="62" customFormat="1" ht="15.6" x14ac:dyDescent="0.3">
      <c r="E122" s="60"/>
      <c r="F122" s="402"/>
      <c r="G122" s="72"/>
      <c r="H122" s="60"/>
      <c r="J122" s="323"/>
      <c r="K122" s="323"/>
      <c r="L122" s="87"/>
      <c r="M122" s="87"/>
      <c r="N122" s="87"/>
    </row>
    <row r="123" spans="5:14" s="62" customFormat="1" ht="15.6" x14ac:dyDescent="0.3">
      <c r="E123" s="60"/>
      <c r="F123" s="402"/>
      <c r="G123" s="72"/>
      <c r="H123" s="60"/>
      <c r="J123" s="323"/>
      <c r="K123" s="323"/>
      <c r="L123" s="87"/>
      <c r="M123" s="87"/>
      <c r="N123" s="87"/>
    </row>
    <row r="124" spans="5:14" s="62" customFormat="1" ht="15.6" x14ac:dyDescent="0.3">
      <c r="E124" s="60"/>
      <c r="F124" s="402"/>
      <c r="G124" s="72"/>
      <c r="H124" s="60"/>
      <c r="J124" s="323"/>
      <c r="K124" s="323"/>
      <c r="L124" s="87"/>
      <c r="M124" s="87"/>
      <c r="N124" s="87"/>
    </row>
    <row r="125" spans="5:14" s="62" customFormat="1" ht="15.6" x14ac:dyDescent="0.3">
      <c r="E125" s="60"/>
      <c r="F125" s="402"/>
      <c r="G125" s="72"/>
      <c r="H125" s="60"/>
      <c r="J125" s="323"/>
      <c r="K125" s="323"/>
      <c r="L125" s="87"/>
      <c r="M125" s="87"/>
      <c r="N125" s="87"/>
    </row>
    <row r="126" spans="5:14" s="62" customFormat="1" ht="15.6" x14ac:dyDescent="0.3">
      <c r="E126" s="60"/>
      <c r="F126" s="402"/>
      <c r="G126" s="72"/>
      <c r="H126" s="60"/>
      <c r="J126" s="323"/>
      <c r="K126" s="323"/>
      <c r="L126" s="87"/>
      <c r="M126" s="87"/>
      <c r="N126" s="87"/>
    </row>
    <row r="127" spans="5:14" s="62" customFormat="1" ht="15.6" x14ac:dyDescent="0.3">
      <c r="E127" s="60"/>
      <c r="F127" s="402"/>
      <c r="G127" s="72"/>
      <c r="H127" s="60"/>
      <c r="J127" s="323"/>
      <c r="K127" s="323"/>
      <c r="L127" s="87"/>
      <c r="M127" s="87"/>
      <c r="N127" s="87"/>
    </row>
    <row r="128" spans="5:14" s="62" customFormat="1" ht="15.6" x14ac:dyDescent="0.3">
      <c r="E128" s="60"/>
      <c r="F128" s="402"/>
      <c r="G128" s="72"/>
      <c r="H128" s="60"/>
      <c r="J128" s="323"/>
      <c r="K128" s="323"/>
      <c r="L128" s="87"/>
      <c r="M128" s="87"/>
      <c r="N128" s="87"/>
    </row>
    <row r="129" spans="1:14" s="62" customFormat="1" ht="15.6" x14ac:dyDescent="0.3">
      <c r="E129" s="60"/>
      <c r="F129" s="402"/>
      <c r="G129" s="72"/>
      <c r="H129" s="60"/>
      <c r="J129" s="323"/>
      <c r="K129" s="323"/>
      <c r="L129" s="87"/>
      <c r="M129" s="87"/>
      <c r="N129" s="87"/>
    </row>
    <row r="130" spans="1:14" s="62" customFormat="1" ht="15.6" x14ac:dyDescent="0.3">
      <c r="E130" s="60"/>
      <c r="F130" s="402"/>
      <c r="G130" s="72"/>
      <c r="H130" s="60"/>
      <c r="J130" s="323"/>
      <c r="K130" s="323"/>
      <c r="L130" s="87"/>
      <c r="M130" s="87"/>
      <c r="N130" s="87"/>
    </row>
    <row r="131" spans="1:14" s="62" customFormat="1" ht="15.6" x14ac:dyDescent="0.3">
      <c r="E131" s="60"/>
      <c r="F131" s="402"/>
      <c r="G131" s="72"/>
      <c r="H131" s="60"/>
      <c r="J131" s="323"/>
      <c r="K131" s="323"/>
      <c r="L131" s="87"/>
      <c r="M131" s="87"/>
      <c r="N131" s="87"/>
    </row>
    <row r="132" spans="1:14" s="87" customFormat="1" ht="15.6" x14ac:dyDescent="0.3">
      <c r="A132" s="62"/>
      <c r="B132" s="62"/>
      <c r="C132" s="62"/>
      <c r="D132" s="62"/>
      <c r="E132" s="60"/>
      <c r="F132" s="402"/>
      <c r="G132" s="72"/>
      <c r="H132" s="60"/>
      <c r="J132" s="335"/>
      <c r="K132" s="335"/>
    </row>
    <row r="133" spans="1:14" s="62" customFormat="1" ht="15.6" x14ac:dyDescent="0.3">
      <c r="A133" s="87"/>
      <c r="E133" s="60"/>
      <c r="F133" s="402"/>
      <c r="G133" s="72"/>
      <c r="H133" s="60"/>
      <c r="J133" s="323"/>
      <c r="K133" s="323"/>
      <c r="L133" s="87"/>
      <c r="M133" s="87"/>
      <c r="N133" s="87"/>
    </row>
    <row r="134" spans="1:14" s="62" customFormat="1" ht="15.6" x14ac:dyDescent="0.3">
      <c r="E134" s="60"/>
      <c r="F134" s="402"/>
      <c r="G134" s="72"/>
      <c r="H134" s="60"/>
      <c r="J134" s="323"/>
      <c r="K134" s="323"/>
      <c r="L134" s="87"/>
      <c r="M134" s="87"/>
      <c r="N134" s="87"/>
    </row>
    <row r="135" spans="1:14" s="62" customFormat="1" ht="15.6" x14ac:dyDescent="0.3">
      <c r="E135" s="60"/>
      <c r="F135" s="402"/>
      <c r="G135" s="72"/>
      <c r="H135" s="60"/>
      <c r="J135" s="323"/>
      <c r="K135" s="323"/>
      <c r="L135" s="87"/>
      <c r="M135" s="87"/>
      <c r="N135" s="87"/>
    </row>
    <row r="152" spans="1:14" s="62" customFormat="1" x14ac:dyDescent="0.3">
      <c r="A152" s="56"/>
      <c r="B152" s="56"/>
      <c r="C152" s="56"/>
      <c r="D152" s="56"/>
      <c r="E152" s="64"/>
      <c r="F152" s="407"/>
      <c r="G152" s="91"/>
      <c r="H152" s="93"/>
      <c r="J152" s="310"/>
      <c r="K152" s="310"/>
      <c r="L152" s="87"/>
      <c r="M152" s="392"/>
      <c r="N152" s="87"/>
    </row>
    <row r="153" spans="1:14" s="62" customFormat="1" x14ac:dyDescent="0.3">
      <c r="B153" s="56"/>
      <c r="C153" s="56"/>
      <c r="D153" s="56"/>
      <c r="E153" s="64"/>
      <c r="F153" s="407"/>
      <c r="G153" s="91"/>
      <c r="H153" s="93"/>
      <c r="J153" s="310"/>
      <c r="K153" s="310"/>
      <c r="L153" s="87"/>
      <c r="M153" s="392"/>
      <c r="N153" s="87"/>
    </row>
    <row r="154" spans="1:14" x14ac:dyDescent="0.3">
      <c r="A154" s="62"/>
    </row>
    <row r="157" spans="1:14" s="63" customFormat="1" x14ac:dyDescent="0.3">
      <c r="A157" s="56"/>
      <c r="B157" s="56"/>
      <c r="C157" s="56"/>
      <c r="D157" s="56"/>
      <c r="E157" s="64"/>
      <c r="F157" s="407"/>
      <c r="G157" s="91"/>
      <c r="H157" s="93"/>
      <c r="J157" s="310"/>
      <c r="K157" s="310"/>
      <c r="L157" s="396"/>
      <c r="M157" s="392"/>
      <c r="N157" s="396"/>
    </row>
    <row r="158" spans="1:14" x14ac:dyDescent="0.3">
      <c r="A158" s="63"/>
    </row>
  </sheetData>
  <mergeCells count="4">
    <mergeCell ref="B2:G2"/>
    <mergeCell ref="B3:G3"/>
    <mergeCell ref="B4:G4"/>
    <mergeCell ref="C5:G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7260-5EAF-4A8E-973B-AD3FB6EC3938}">
  <dimension ref="A1:K14"/>
  <sheetViews>
    <sheetView workbookViewId="0">
      <pane ySplit="5" topLeftCell="A6" activePane="bottomLeft" state="frozen"/>
      <selection pane="bottomLeft" activeCell="G24" sqref="G24"/>
    </sheetView>
  </sheetViews>
  <sheetFormatPr defaultColWidth="8.88671875" defaultRowHeight="14.4" x14ac:dyDescent="0.3"/>
  <cols>
    <col min="1" max="1" width="8.88671875" style="16"/>
    <col min="2" max="2" width="19.33203125" style="16" customWidth="1"/>
    <col min="3" max="3" width="8.88671875" style="332"/>
    <col min="4" max="4" width="8.88671875" style="336"/>
    <col min="5" max="5" width="12" style="336" customWidth="1"/>
    <col min="6" max="6" width="6.33203125" style="336" customWidth="1"/>
    <col min="7" max="7" width="8.109375" style="336" customWidth="1"/>
    <col min="8" max="8" width="8.6640625" style="433" customWidth="1"/>
    <col min="9" max="9" width="12" style="336" customWidth="1"/>
    <col min="10" max="10" width="9.109375" style="16" bestFit="1" customWidth="1"/>
    <col min="11" max="16384" width="8.88671875" style="16"/>
  </cols>
  <sheetData>
    <row r="1" spans="1:11" ht="18" x14ac:dyDescent="0.35">
      <c r="A1" s="891" t="s">
        <v>424</v>
      </c>
      <c r="B1" s="891"/>
      <c r="C1" s="891"/>
      <c r="D1" s="891"/>
      <c r="E1" s="891"/>
      <c r="F1" s="891"/>
      <c r="G1" s="891"/>
      <c r="H1" s="891"/>
      <c r="I1" s="509"/>
      <c r="J1" s="509"/>
      <c r="K1" s="509"/>
    </row>
    <row r="2" spans="1:11" x14ac:dyDescent="0.3">
      <c r="A2" s="892" t="s">
        <v>471</v>
      </c>
      <c r="B2" s="892"/>
      <c r="C2" s="892"/>
      <c r="D2" s="892"/>
      <c r="E2" s="892"/>
      <c r="F2" s="892"/>
      <c r="G2" s="892"/>
      <c r="H2" s="892"/>
      <c r="I2" s="16"/>
    </row>
    <row r="4" spans="1:11" s="382" customFormat="1" x14ac:dyDescent="0.3">
      <c r="A4" s="435" t="s">
        <v>465</v>
      </c>
      <c r="B4" s="435" t="s">
        <v>12</v>
      </c>
      <c r="C4" s="435" t="s">
        <v>468</v>
      </c>
      <c r="D4" s="436" t="s">
        <v>469</v>
      </c>
      <c r="E4" s="899" t="s">
        <v>16</v>
      </c>
      <c r="F4" s="899"/>
      <c r="G4" s="436" t="s">
        <v>12</v>
      </c>
      <c r="H4" s="436" t="s">
        <v>210</v>
      </c>
      <c r="I4" s="464"/>
      <c r="J4" s="382" t="s">
        <v>467</v>
      </c>
      <c r="K4" s="382" t="s">
        <v>244</v>
      </c>
    </row>
    <row r="5" spans="1:11" hidden="1" x14ac:dyDescent="0.3">
      <c r="A5" s="437" t="s">
        <v>362</v>
      </c>
      <c r="B5" s="437" t="s">
        <v>466</v>
      </c>
      <c r="C5" s="438">
        <v>5</v>
      </c>
      <c r="D5" s="439">
        <v>150</v>
      </c>
      <c r="E5" s="439">
        <f>C5*D5</f>
        <v>750</v>
      </c>
      <c r="F5" s="439"/>
      <c r="G5" s="439"/>
      <c r="H5" s="440"/>
      <c r="I5" s="434"/>
      <c r="J5" s="339">
        <f>E5*70%</f>
        <v>525</v>
      </c>
      <c r="K5" s="339">
        <f>E5*30%</f>
        <v>225</v>
      </c>
    </row>
    <row r="6" spans="1:11" ht="28.8" x14ac:dyDescent="0.3">
      <c r="A6" s="441" t="s">
        <v>363</v>
      </c>
      <c r="B6" s="442" t="s">
        <v>470</v>
      </c>
      <c r="C6" s="443">
        <v>14</v>
      </c>
      <c r="D6" s="444">
        <v>150</v>
      </c>
      <c r="E6" s="445">
        <f>C6*D6</f>
        <v>2100</v>
      </c>
      <c r="F6" s="445" t="s">
        <v>527</v>
      </c>
      <c r="G6" s="446">
        <v>45355</v>
      </c>
      <c r="H6" s="447">
        <v>5391</v>
      </c>
      <c r="I6" s="465"/>
      <c r="J6" s="339"/>
    </row>
    <row r="7" spans="1:11" x14ac:dyDescent="0.3">
      <c r="A7" s="900" t="s">
        <v>364</v>
      </c>
      <c r="B7" s="448" t="s">
        <v>526</v>
      </c>
      <c r="C7" s="893">
        <v>9</v>
      </c>
      <c r="D7" s="895">
        <v>150</v>
      </c>
      <c r="E7" s="897">
        <f>C7*D7</f>
        <v>1350</v>
      </c>
      <c r="F7" s="456"/>
      <c r="G7" s="458"/>
      <c r="H7" s="461"/>
      <c r="I7" s="434"/>
    </row>
    <row r="8" spans="1:11" x14ac:dyDescent="0.3">
      <c r="A8" s="901"/>
      <c r="B8" s="449" t="s">
        <v>528</v>
      </c>
      <c r="C8" s="894"/>
      <c r="D8" s="896"/>
      <c r="E8" s="898"/>
      <c r="F8" s="457"/>
      <c r="G8" s="459"/>
      <c r="H8" s="462"/>
      <c r="I8" s="434"/>
      <c r="J8" s="339">
        <f>E7*70%</f>
        <v>944.99999999999989</v>
      </c>
      <c r="K8" s="339">
        <f>E7-J8</f>
        <v>405.00000000000011</v>
      </c>
    </row>
    <row r="9" spans="1:11" x14ac:dyDescent="0.3">
      <c r="A9" s="901"/>
      <c r="B9" s="449" t="s">
        <v>529</v>
      </c>
      <c r="C9" s="452">
        <v>5</v>
      </c>
      <c r="D9" s="454">
        <v>150</v>
      </c>
      <c r="E9" s="485">
        <f>C9*D9</f>
        <v>750</v>
      </c>
      <c r="F9" s="445" t="s">
        <v>527</v>
      </c>
      <c r="G9" s="446">
        <v>45385</v>
      </c>
      <c r="H9" s="447">
        <v>5415</v>
      </c>
      <c r="I9" s="434"/>
      <c r="J9" s="339">
        <f>E9*70%</f>
        <v>525</v>
      </c>
      <c r="K9" s="339">
        <f>E9-J9</f>
        <v>225</v>
      </c>
    </row>
    <row r="10" spans="1:11" x14ac:dyDescent="0.3">
      <c r="A10" s="450"/>
      <c r="B10" s="449"/>
      <c r="C10" s="453"/>
      <c r="D10" s="451"/>
      <c r="E10" s="455">
        <f>SUM(E7:E9)</f>
        <v>2100</v>
      </c>
      <c r="F10" s="455"/>
      <c r="G10" s="460"/>
      <c r="H10" s="463"/>
      <c r="I10" s="434"/>
    </row>
    <row r="11" spans="1:11" x14ac:dyDescent="0.3">
      <c r="A11" s="906" t="s">
        <v>365</v>
      </c>
      <c r="B11" s="511" t="s">
        <v>619</v>
      </c>
      <c r="C11" s="908">
        <v>9</v>
      </c>
      <c r="D11" s="910">
        <v>150</v>
      </c>
      <c r="E11" s="912">
        <f>C11*D11</f>
        <v>1350</v>
      </c>
      <c r="F11" s="912" t="s">
        <v>527</v>
      </c>
      <c r="G11" s="902">
        <v>45414</v>
      </c>
      <c r="H11" s="904">
        <v>5454</v>
      </c>
      <c r="I11" s="465"/>
      <c r="J11" s="339">
        <f>E11*70%</f>
        <v>944.99999999999989</v>
      </c>
      <c r="K11" s="339">
        <f>E11-J11</f>
        <v>405.00000000000011</v>
      </c>
    </row>
    <row r="12" spans="1:11" x14ac:dyDescent="0.3">
      <c r="A12" s="907"/>
      <c r="B12" s="510" t="s">
        <v>618</v>
      </c>
      <c r="C12" s="909"/>
      <c r="D12" s="911"/>
      <c r="E12" s="913"/>
      <c r="F12" s="913"/>
      <c r="G12" s="903"/>
      <c r="H12" s="905"/>
      <c r="I12" s="465"/>
      <c r="J12" s="339">
        <f>E12*70%</f>
        <v>0</v>
      </c>
      <c r="K12" s="339">
        <f>E12-J12</f>
        <v>0</v>
      </c>
    </row>
    <row r="13" spans="1:11" x14ac:dyDescent="0.3">
      <c r="A13" s="906" t="s">
        <v>624</v>
      </c>
      <c r="B13" s="511" t="s">
        <v>625</v>
      </c>
      <c r="C13" s="908">
        <v>8</v>
      </c>
      <c r="D13" s="910">
        <v>150</v>
      </c>
      <c r="E13" s="912">
        <f>C13*D13</f>
        <v>1200</v>
      </c>
      <c r="F13" s="912"/>
      <c r="G13" s="902"/>
      <c r="H13" s="904"/>
      <c r="I13" s="465"/>
      <c r="J13" s="339">
        <f>E13*70%</f>
        <v>840</v>
      </c>
      <c r="K13" s="339">
        <f>E13-J13</f>
        <v>360</v>
      </c>
    </row>
    <row r="14" spans="1:11" x14ac:dyDescent="0.3">
      <c r="A14" s="907"/>
      <c r="B14" s="510"/>
      <c r="C14" s="909"/>
      <c r="D14" s="911"/>
      <c r="E14" s="913"/>
      <c r="F14" s="913"/>
      <c r="G14" s="903"/>
      <c r="H14" s="905"/>
      <c r="I14" s="465"/>
      <c r="J14" s="339">
        <f>E14*70%</f>
        <v>0</v>
      </c>
      <c r="K14" s="339">
        <f>E14-J14</f>
        <v>0</v>
      </c>
    </row>
  </sheetData>
  <mergeCells count="21">
    <mergeCell ref="G13:G14"/>
    <mergeCell ref="H13:H14"/>
    <mergeCell ref="A13:A14"/>
    <mergeCell ref="C13:C14"/>
    <mergeCell ref="D13:D14"/>
    <mergeCell ref="E13:E14"/>
    <mergeCell ref="F13:F14"/>
    <mergeCell ref="G11:G12"/>
    <mergeCell ref="H11:H12"/>
    <mergeCell ref="A11:A12"/>
    <mergeCell ref="C11:C12"/>
    <mergeCell ref="D11:D12"/>
    <mergeCell ref="E11:E12"/>
    <mergeCell ref="F11:F12"/>
    <mergeCell ref="A1:H1"/>
    <mergeCell ref="A2:H2"/>
    <mergeCell ref="C7:C8"/>
    <mergeCell ref="D7:D8"/>
    <mergeCell ref="E7:E8"/>
    <mergeCell ref="E4:F4"/>
    <mergeCell ref="A7:A9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0F3D-EAC4-459F-B513-E1C533798CD7}">
  <dimension ref="B1:M42"/>
  <sheetViews>
    <sheetView topLeftCell="A13" zoomScale="58" zoomScaleNormal="58" workbookViewId="0">
      <selection activeCell="U32" sqref="U32"/>
    </sheetView>
  </sheetViews>
  <sheetFormatPr defaultColWidth="8.88671875" defaultRowHeight="14.4" x14ac:dyDescent="0.3"/>
  <cols>
    <col min="1" max="1" width="8.88671875" style="16"/>
    <col min="2" max="2" width="13.6640625" style="16" bestFit="1" customWidth="1"/>
    <col min="3" max="5" width="8.88671875" style="16"/>
    <col min="6" max="6" width="10.33203125" style="16" customWidth="1"/>
    <col min="7" max="8" width="8.88671875" style="16"/>
    <col min="9" max="9" width="15.109375" style="16" customWidth="1"/>
    <col min="10" max="10" width="18.6640625" style="16" customWidth="1"/>
    <col min="11" max="11" width="1.33203125" style="16" customWidth="1"/>
    <col min="12" max="16384" width="8.88671875" style="16"/>
  </cols>
  <sheetData>
    <row r="1" spans="2:13" s="54" customFormat="1" ht="17.399999999999999" x14ac:dyDescent="0.3">
      <c r="E1" s="166"/>
      <c r="F1" s="152"/>
      <c r="G1" s="152"/>
      <c r="K1" s="167"/>
      <c r="L1" s="167"/>
      <c r="M1" s="168"/>
    </row>
    <row r="2" spans="2:13" s="99" customFormat="1" ht="23.4" x14ac:dyDescent="0.3">
      <c r="C2" s="961" t="s">
        <v>598</v>
      </c>
      <c r="D2" s="961"/>
      <c r="E2" s="961"/>
      <c r="F2" s="961"/>
      <c r="G2" s="961"/>
      <c r="H2" s="961"/>
      <c r="I2" s="961"/>
      <c r="J2" s="498"/>
      <c r="K2" s="498"/>
      <c r="L2" s="169"/>
      <c r="M2" s="169"/>
    </row>
    <row r="3" spans="2:13" s="432" customFormat="1" ht="14.4" customHeight="1" x14ac:dyDescent="0.3">
      <c r="C3" s="962" t="s">
        <v>143</v>
      </c>
      <c r="D3" s="962"/>
      <c r="E3" s="962"/>
      <c r="F3" s="962"/>
      <c r="G3" s="962"/>
      <c r="H3" s="962"/>
      <c r="I3" s="962"/>
      <c r="J3" s="499"/>
      <c r="K3" s="499"/>
      <c r="L3" s="431"/>
      <c r="M3" s="431"/>
    </row>
    <row r="4" spans="2:13" s="54" customFormat="1" ht="15.6" customHeight="1" x14ac:dyDescent="0.3">
      <c r="C4" s="963" t="s">
        <v>509</v>
      </c>
      <c r="D4" s="963"/>
      <c r="E4" s="963"/>
      <c r="F4" s="963"/>
      <c r="G4" s="963"/>
      <c r="H4" s="963"/>
      <c r="I4" s="963"/>
      <c r="J4" s="430"/>
      <c r="K4" s="430"/>
      <c r="L4" s="430"/>
      <c r="M4" s="170"/>
    </row>
    <row r="5" spans="2:13" s="54" customFormat="1" ht="7.2" customHeight="1" x14ac:dyDescent="0.3"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0"/>
    </row>
    <row r="6" spans="2:13" s="54" customFormat="1" ht="7.2" customHeight="1" x14ac:dyDescent="0.3"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0"/>
    </row>
    <row r="7" spans="2:13" s="54" customFormat="1" ht="24.6" x14ac:dyDescent="0.3">
      <c r="C7" s="965" t="s">
        <v>335</v>
      </c>
      <c r="D7" s="965"/>
      <c r="E7" s="965"/>
      <c r="F7" s="965"/>
      <c r="G7" s="965"/>
      <c r="H7" s="965"/>
      <c r="I7" s="965"/>
      <c r="J7" s="497"/>
      <c r="K7" s="497"/>
      <c r="L7" s="171"/>
      <c r="M7" s="170"/>
    </row>
    <row r="8" spans="2:13" s="173" customFormat="1" ht="28.2" x14ac:dyDescent="0.3">
      <c r="C8" s="964" t="s">
        <v>523</v>
      </c>
      <c r="D8" s="964"/>
      <c r="E8" s="964"/>
      <c r="F8" s="964"/>
      <c r="G8" s="964"/>
      <c r="H8" s="964"/>
      <c r="I8" s="964"/>
      <c r="J8" s="497"/>
      <c r="K8" s="497"/>
      <c r="L8" s="167"/>
      <c r="M8" s="172"/>
    </row>
    <row r="9" spans="2:13" s="489" customFormat="1" ht="21" x14ac:dyDescent="0.3">
      <c r="C9" s="951" t="s">
        <v>498</v>
      </c>
      <c r="D9" s="952"/>
      <c r="E9" s="953"/>
      <c r="F9" s="960">
        <v>424605</v>
      </c>
      <c r="G9" s="960"/>
      <c r="H9" s="960"/>
      <c r="I9" s="960"/>
    </row>
    <row r="10" spans="2:13" s="489" customFormat="1" ht="21" x14ac:dyDescent="0.3">
      <c r="C10" s="490"/>
      <c r="D10" s="952" t="s">
        <v>499</v>
      </c>
      <c r="E10" s="953"/>
      <c r="F10" s="959" t="s">
        <v>500</v>
      </c>
      <c r="G10" s="959"/>
      <c r="H10" s="959"/>
      <c r="I10" s="959"/>
    </row>
    <row r="11" spans="2:13" s="489" customFormat="1" ht="57.6" customHeight="1" x14ac:dyDescent="0.3">
      <c r="C11" s="942" t="s">
        <v>520</v>
      </c>
      <c r="D11" s="943"/>
      <c r="E11" s="944"/>
      <c r="F11" s="945" t="s">
        <v>599</v>
      </c>
      <c r="G11" s="946"/>
      <c r="H11" s="946"/>
      <c r="I11" s="947"/>
    </row>
    <row r="12" spans="2:13" s="489" customFormat="1" ht="21" x14ac:dyDescent="0.3">
      <c r="C12" s="951" t="s">
        <v>521</v>
      </c>
      <c r="D12" s="952"/>
      <c r="E12" s="953"/>
      <c r="F12" s="948" t="s">
        <v>522</v>
      </c>
      <c r="G12" s="949"/>
      <c r="H12" s="949"/>
      <c r="I12" s="950"/>
    </row>
    <row r="13" spans="2:13" s="489" customFormat="1" ht="21" x14ac:dyDescent="0.3">
      <c r="C13" s="490"/>
      <c r="D13" s="952" t="s">
        <v>501</v>
      </c>
      <c r="E13" s="953"/>
      <c r="F13" s="959" t="s">
        <v>502</v>
      </c>
      <c r="G13" s="959"/>
      <c r="H13" s="959"/>
      <c r="I13" s="959"/>
    </row>
    <row r="14" spans="2:13" s="489" customFormat="1" ht="21" x14ac:dyDescent="0.3">
      <c r="C14" s="490"/>
      <c r="D14" s="952" t="s">
        <v>503</v>
      </c>
      <c r="E14" s="953"/>
      <c r="F14" s="960" t="s">
        <v>504</v>
      </c>
      <c r="G14" s="960"/>
      <c r="H14" s="960"/>
      <c r="I14" s="960"/>
    </row>
    <row r="15" spans="2:13" s="489" customFormat="1" ht="21" x14ac:dyDescent="0.3">
      <c r="C15" s="951" t="s">
        <v>505</v>
      </c>
      <c r="D15" s="952"/>
      <c r="E15" s="953"/>
      <c r="F15" s="959" t="s">
        <v>506</v>
      </c>
      <c r="G15" s="959"/>
      <c r="H15" s="959"/>
      <c r="I15" s="959"/>
    </row>
    <row r="16" spans="2:13" s="489" customFormat="1" ht="21" x14ac:dyDescent="0.3">
      <c r="C16" s="490"/>
      <c r="D16" s="952" t="s">
        <v>507</v>
      </c>
      <c r="E16" s="953"/>
      <c r="F16" s="959" t="s">
        <v>508</v>
      </c>
      <c r="G16" s="959"/>
      <c r="H16" s="959"/>
      <c r="I16" s="959"/>
    </row>
    <row r="17" spans="3:13" s="54" customFormat="1" ht="18" x14ac:dyDescent="0.3">
      <c r="C17" s="939" t="s">
        <v>517</v>
      </c>
      <c r="D17" s="939"/>
      <c r="E17" s="939"/>
      <c r="F17" s="939"/>
      <c r="G17" s="939"/>
      <c r="H17" s="939"/>
      <c r="I17" s="939"/>
      <c r="J17" s="504"/>
      <c r="K17" s="504"/>
    </row>
    <row r="18" spans="3:13" ht="36" customHeight="1" x14ac:dyDescent="0.35">
      <c r="C18" s="951" t="s">
        <v>510</v>
      </c>
      <c r="D18" s="952"/>
      <c r="E18" s="953"/>
      <c r="F18" s="954" t="s">
        <v>605</v>
      </c>
      <c r="G18" s="955"/>
      <c r="H18" s="940" t="s">
        <v>600</v>
      </c>
      <c r="I18" s="941"/>
    </row>
    <row r="19" spans="3:13" ht="36" customHeight="1" x14ac:dyDescent="0.3">
      <c r="C19" s="942" t="s">
        <v>511</v>
      </c>
      <c r="D19" s="943"/>
      <c r="E19" s="944"/>
      <c r="F19" s="956">
        <v>8</v>
      </c>
      <c r="G19" s="957"/>
      <c r="H19" s="957"/>
      <c r="I19" s="958"/>
    </row>
    <row r="20" spans="3:13" s="54" customFormat="1" ht="18" x14ac:dyDescent="0.3">
      <c r="C20" s="939" t="s">
        <v>518</v>
      </c>
      <c r="D20" s="939"/>
      <c r="E20" s="939"/>
      <c r="F20" s="939"/>
      <c r="G20" s="939"/>
      <c r="H20" s="939"/>
      <c r="I20" s="939"/>
      <c r="J20" s="504"/>
      <c r="K20" s="504"/>
    </row>
    <row r="21" spans="3:13" s="54" customFormat="1" ht="21" x14ac:dyDescent="0.3">
      <c r="C21" s="916" t="s">
        <v>512</v>
      </c>
      <c r="D21" s="917"/>
      <c r="E21" s="918"/>
      <c r="F21" s="914">
        <v>111</v>
      </c>
      <c r="G21" s="914"/>
      <c r="H21" s="914"/>
      <c r="I21" s="915"/>
    </row>
    <row r="22" spans="3:13" s="54" customFormat="1" ht="21" x14ac:dyDescent="0.3">
      <c r="C22" s="916" t="s">
        <v>513</v>
      </c>
      <c r="D22" s="917"/>
      <c r="E22" s="918"/>
      <c r="F22" s="919">
        <v>23</v>
      </c>
      <c r="G22" s="920"/>
      <c r="H22" s="920"/>
      <c r="I22" s="921"/>
    </row>
    <row r="23" spans="3:13" s="54" customFormat="1" x14ac:dyDescent="0.3">
      <c r="C23" s="931"/>
      <c r="D23" s="932"/>
      <c r="E23" s="933"/>
      <c r="F23" s="491" t="s">
        <v>565</v>
      </c>
      <c r="G23" s="492" t="s">
        <v>567</v>
      </c>
      <c r="H23" s="492" t="s">
        <v>568</v>
      </c>
      <c r="I23" s="493" t="s">
        <v>581</v>
      </c>
    </row>
    <row r="24" spans="3:13" s="54" customFormat="1" x14ac:dyDescent="0.3">
      <c r="C24" s="931"/>
      <c r="D24" s="932"/>
      <c r="E24" s="933"/>
      <c r="F24" s="491" t="s">
        <v>566</v>
      </c>
      <c r="G24" s="492" t="s">
        <v>569</v>
      </c>
      <c r="H24" s="492" t="s">
        <v>570</v>
      </c>
      <c r="I24" s="493" t="s">
        <v>582</v>
      </c>
    </row>
    <row r="25" spans="3:13" s="54" customFormat="1" ht="21" customHeight="1" x14ac:dyDescent="0.3">
      <c r="C25" s="925" t="s">
        <v>514</v>
      </c>
      <c r="D25" s="926"/>
      <c r="E25" s="934"/>
      <c r="F25" s="919">
        <v>30</v>
      </c>
      <c r="G25" s="920"/>
      <c r="H25" s="920"/>
      <c r="I25" s="921"/>
      <c r="M25" s="54" t="s">
        <v>141</v>
      </c>
    </row>
    <row r="26" spans="3:13" s="54" customFormat="1" x14ac:dyDescent="0.3">
      <c r="C26" s="927"/>
      <c r="D26" s="928"/>
      <c r="E26" s="935"/>
      <c r="F26" s="491" t="s">
        <v>571</v>
      </c>
      <c r="G26" s="492" t="s">
        <v>580</v>
      </c>
      <c r="H26" s="492" t="s">
        <v>570</v>
      </c>
      <c r="I26" s="493" t="s">
        <v>583</v>
      </c>
    </row>
    <row r="27" spans="3:13" s="54" customFormat="1" x14ac:dyDescent="0.3">
      <c r="C27" s="927"/>
      <c r="D27" s="928"/>
      <c r="E27" s="935"/>
      <c r="F27" s="491" t="s">
        <v>572</v>
      </c>
      <c r="G27" s="492" t="s">
        <v>584</v>
      </c>
      <c r="H27" s="492" t="s">
        <v>570</v>
      </c>
      <c r="I27" s="493" t="s">
        <v>585</v>
      </c>
    </row>
    <row r="28" spans="3:13" s="54" customFormat="1" x14ac:dyDescent="0.3">
      <c r="C28" s="929"/>
      <c r="D28" s="930"/>
      <c r="E28" s="936"/>
      <c r="F28" s="491" t="s">
        <v>573</v>
      </c>
      <c r="G28" s="492" t="s">
        <v>586</v>
      </c>
      <c r="H28" s="492" t="s">
        <v>587</v>
      </c>
      <c r="I28" s="493" t="s">
        <v>583</v>
      </c>
    </row>
    <row r="29" spans="3:13" s="54" customFormat="1" ht="21" x14ac:dyDescent="0.3">
      <c r="C29" s="916" t="s">
        <v>515</v>
      </c>
      <c r="D29" s="917"/>
      <c r="E29" s="917"/>
      <c r="F29" s="919">
        <v>38</v>
      </c>
      <c r="G29" s="920"/>
      <c r="H29" s="920"/>
      <c r="I29" s="921"/>
    </row>
    <row r="30" spans="3:13" s="54" customFormat="1" x14ac:dyDescent="0.3">
      <c r="C30" s="931"/>
      <c r="D30" s="932"/>
      <c r="E30" s="932"/>
      <c r="F30" s="491" t="s">
        <v>574</v>
      </c>
      <c r="G30" s="492" t="s">
        <v>588</v>
      </c>
      <c r="H30" s="492" t="s">
        <v>570</v>
      </c>
      <c r="I30" s="493" t="s">
        <v>589</v>
      </c>
    </row>
    <row r="31" spans="3:13" s="54" customFormat="1" x14ac:dyDescent="0.3">
      <c r="C31" s="931"/>
      <c r="D31" s="932"/>
      <c r="E31" s="932"/>
      <c r="F31" s="491" t="s">
        <v>575</v>
      </c>
      <c r="G31" s="492" t="s">
        <v>580</v>
      </c>
      <c r="H31" s="492" t="s">
        <v>579</v>
      </c>
      <c r="I31" s="493" t="s">
        <v>590</v>
      </c>
    </row>
    <row r="32" spans="3:13" s="54" customFormat="1" x14ac:dyDescent="0.3">
      <c r="C32" s="937"/>
      <c r="D32" s="938"/>
      <c r="E32" s="938"/>
      <c r="F32" s="494" t="s">
        <v>576</v>
      </c>
      <c r="G32" s="495" t="s">
        <v>580</v>
      </c>
      <c r="H32" s="495" t="s">
        <v>579</v>
      </c>
      <c r="I32" s="496" t="s">
        <v>590</v>
      </c>
    </row>
    <row r="33" spans="3:9" s="54" customFormat="1" ht="21" x14ac:dyDescent="0.3">
      <c r="C33" s="925" t="s">
        <v>516</v>
      </c>
      <c r="D33" s="926"/>
      <c r="E33" s="926"/>
      <c r="F33" s="922">
        <v>20</v>
      </c>
      <c r="G33" s="923"/>
      <c r="H33" s="923"/>
      <c r="I33" s="924"/>
    </row>
    <row r="34" spans="3:9" s="54" customFormat="1" ht="14.4" customHeight="1" x14ac:dyDescent="0.3">
      <c r="C34" s="927"/>
      <c r="D34" s="928"/>
      <c r="E34" s="928"/>
      <c r="F34" s="491" t="s">
        <v>561</v>
      </c>
      <c r="G34" s="492" t="s">
        <v>586</v>
      </c>
      <c r="H34" s="492" t="s">
        <v>591</v>
      </c>
      <c r="I34" s="493" t="s">
        <v>592</v>
      </c>
    </row>
    <row r="35" spans="3:9" s="54" customFormat="1" ht="14.4" customHeight="1" x14ac:dyDescent="0.3">
      <c r="C35" s="927"/>
      <c r="D35" s="928"/>
      <c r="E35" s="928"/>
      <c r="F35" s="491" t="s">
        <v>577</v>
      </c>
      <c r="G35" s="492" t="s">
        <v>584</v>
      </c>
      <c r="H35" s="492" t="s">
        <v>593</v>
      </c>
      <c r="I35" s="493" t="s">
        <v>594</v>
      </c>
    </row>
    <row r="36" spans="3:9" s="54" customFormat="1" ht="14.4" customHeight="1" x14ac:dyDescent="0.3">
      <c r="C36" s="927"/>
      <c r="D36" s="928"/>
      <c r="E36" s="928"/>
      <c r="F36" s="491" t="s">
        <v>578</v>
      </c>
      <c r="G36" s="492" t="s">
        <v>584</v>
      </c>
      <c r="H36" s="492" t="s">
        <v>593</v>
      </c>
      <c r="I36" s="493" t="s">
        <v>594</v>
      </c>
    </row>
    <row r="37" spans="3:9" s="54" customFormat="1" ht="14.4" customHeight="1" x14ac:dyDescent="0.3">
      <c r="C37" s="929"/>
      <c r="D37" s="930"/>
      <c r="E37" s="930"/>
      <c r="F37" s="491" t="s">
        <v>564</v>
      </c>
      <c r="G37" s="492" t="s">
        <v>595</v>
      </c>
      <c r="H37" s="492" t="s">
        <v>596</v>
      </c>
      <c r="I37" s="493" t="s">
        <v>597</v>
      </c>
    </row>
    <row r="38" spans="3:9" s="54" customFormat="1" ht="21" x14ac:dyDescent="0.3">
      <c r="C38" s="925" t="s">
        <v>519</v>
      </c>
      <c r="D38" s="926"/>
      <c r="E38" s="926"/>
      <c r="F38" s="919">
        <v>14</v>
      </c>
      <c r="G38" s="920"/>
      <c r="H38" s="920"/>
      <c r="I38" s="921"/>
    </row>
    <row r="39" spans="3:9" x14ac:dyDescent="0.3">
      <c r="C39" s="927"/>
      <c r="D39" s="928"/>
      <c r="E39" s="928"/>
      <c r="F39" s="502" t="s">
        <v>561</v>
      </c>
      <c r="G39" s="500" t="s">
        <v>601</v>
      </c>
      <c r="H39" s="500" t="s">
        <v>603</v>
      </c>
      <c r="I39" s="493" t="s">
        <v>592</v>
      </c>
    </row>
    <row r="40" spans="3:9" x14ac:dyDescent="0.3">
      <c r="C40" s="927"/>
      <c r="D40" s="928"/>
      <c r="E40" s="928"/>
      <c r="F40" s="502" t="s">
        <v>562</v>
      </c>
      <c r="G40" s="500" t="s">
        <v>601</v>
      </c>
      <c r="H40" s="500" t="s">
        <v>603</v>
      </c>
      <c r="I40" s="493" t="s">
        <v>592</v>
      </c>
    </row>
    <row r="41" spans="3:9" x14ac:dyDescent="0.3">
      <c r="C41" s="927"/>
      <c r="D41" s="928"/>
      <c r="E41" s="928"/>
      <c r="F41" s="502" t="s">
        <v>563</v>
      </c>
      <c r="G41" s="500" t="s">
        <v>601</v>
      </c>
      <c r="H41" s="500" t="s">
        <v>603</v>
      </c>
      <c r="I41" s="493" t="s">
        <v>592</v>
      </c>
    </row>
    <row r="42" spans="3:9" x14ac:dyDescent="0.3">
      <c r="C42" s="929"/>
      <c r="D42" s="930"/>
      <c r="E42" s="930"/>
      <c r="F42" s="503" t="s">
        <v>564</v>
      </c>
      <c r="G42" s="501" t="s">
        <v>602</v>
      </c>
      <c r="H42" s="501" t="s">
        <v>604</v>
      </c>
      <c r="I42" s="496" t="s">
        <v>594</v>
      </c>
    </row>
  </sheetData>
  <mergeCells count="40">
    <mergeCell ref="C2:I2"/>
    <mergeCell ref="C3:I3"/>
    <mergeCell ref="C4:I4"/>
    <mergeCell ref="C8:I8"/>
    <mergeCell ref="C17:I17"/>
    <mergeCell ref="F9:I9"/>
    <mergeCell ref="F15:I15"/>
    <mergeCell ref="F16:I16"/>
    <mergeCell ref="C9:E9"/>
    <mergeCell ref="C15:E15"/>
    <mergeCell ref="D14:E14"/>
    <mergeCell ref="D16:E16"/>
    <mergeCell ref="D10:E10"/>
    <mergeCell ref="D13:E13"/>
    <mergeCell ref="C7:I7"/>
    <mergeCell ref="F10:I10"/>
    <mergeCell ref="C20:I20"/>
    <mergeCell ref="H18:I18"/>
    <mergeCell ref="C11:E11"/>
    <mergeCell ref="F11:I11"/>
    <mergeCell ref="F12:I12"/>
    <mergeCell ref="C12:E12"/>
    <mergeCell ref="C18:E18"/>
    <mergeCell ref="C19:E19"/>
    <mergeCell ref="F18:G18"/>
    <mergeCell ref="F19:I19"/>
    <mergeCell ref="F13:I13"/>
    <mergeCell ref="F14:I14"/>
    <mergeCell ref="F21:I21"/>
    <mergeCell ref="C21:E21"/>
    <mergeCell ref="F38:I38"/>
    <mergeCell ref="F33:I33"/>
    <mergeCell ref="F29:I29"/>
    <mergeCell ref="F25:I25"/>
    <mergeCell ref="F22:I22"/>
    <mergeCell ref="C38:E42"/>
    <mergeCell ref="C22:E24"/>
    <mergeCell ref="C25:E28"/>
    <mergeCell ref="C29:E32"/>
    <mergeCell ref="C33:E37"/>
  </mergeCells>
  <phoneticPr fontId="75" type="noConversion"/>
  <pageMargins left="0.45" right="0.7" top="0.75" bottom="1.25" header="0.3" footer="0.55000000000000004"/>
  <pageSetup paperSize="5" orientation="portrait" horizontalDpi="0" verticalDpi="0" r:id="rId1"/>
  <headerFooter>
    <oddFooter>&amp;L&amp;D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20</vt:i4>
      </vt:variant>
    </vt:vector>
  </HeadingPairs>
  <TitlesOfParts>
    <vt:vector size="48" baseType="lpstr">
      <vt:lpstr>N</vt:lpstr>
      <vt:lpstr>PreK</vt:lpstr>
      <vt:lpstr>K</vt:lpstr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SUMMARY</vt:lpstr>
      <vt:lpstr>PAYMENT</vt:lpstr>
      <vt:lpstr>LIST PER GRADE LEVEL</vt:lpstr>
      <vt:lpstr>Adviser's Copy</vt:lpstr>
      <vt:lpstr>ENROLLMENT SUMMARY</vt:lpstr>
      <vt:lpstr>HEADCOUNT MONITORING</vt:lpstr>
      <vt:lpstr>SCHOOL FORMS  OTHERS</vt:lpstr>
      <vt:lpstr>Reg SUMMER</vt:lpstr>
      <vt:lpstr>ON HOLD REPORT CARD</vt:lpstr>
      <vt:lpstr>GRADUATING CLASS</vt:lpstr>
      <vt:lpstr>FIELD TRIP</vt:lpstr>
      <vt:lpstr>CLASS PICTURE</vt:lpstr>
      <vt:lpstr>MONSANTO - REMEDIAL</vt:lpstr>
      <vt:lpstr>GENERAL INFO</vt:lpstr>
      <vt:lpstr>'1'!Print_Area</vt:lpstr>
      <vt:lpstr>'10'!Print_Area</vt:lpstr>
      <vt:lpstr>'3'!Print_Area</vt:lpstr>
      <vt:lpstr>'4'!Print_Area</vt:lpstr>
      <vt:lpstr>'5'!Print_Area</vt:lpstr>
      <vt:lpstr>'6'!Print_Area</vt:lpstr>
      <vt:lpstr>'9'!Print_Area</vt:lpstr>
      <vt:lpstr>'Adviser''s Copy'!Print_Area</vt:lpstr>
      <vt:lpstr>'ENROLLMENT SUMMARY'!Print_Area</vt:lpstr>
      <vt:lpstr>'FIELD TRIP'!Print_Area</vt:lpstr>
      <vt:lpstr>'GENERAL INFO'!Print_Area</vt:lpstr>
      <vt:lpstr>'GRADUATING CLASS'!Print_Area</vt:lpstr>
      <vt:lpstr>K!Print_Area</vt:lpstr>
      <vt:lpstr>'LIST PER GRADE LEVEL'!Print_Area</vt:lpstr>
      <vt:lpstr>'ON HOLD REPORT CARD'!Print_Area</vt:lpstr>
      <vt:lpstr>PAYMENT!Print_Area</vt:lpstr>
      <vt:lpstr>PreK!Print_Area</vt:lpstr>
      <vt:lpstr>'SCHOOL FORMS  OTHERS'!Print_Area</vt:lpstr>
      <vt:lpstr>'Adviser''s Copy'!Print_Titles</vt:lpstr>
      <vt:lpstr>PAYMENT!Print_Titles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Recuenco</dc:creator>
  <cp:lastModifiedBy>Liza M. Recuenco</cp:lastModifiedBy>
  <cp:lastPrinted>2024-08-01T02:17:59Z</cp:lastPrinted>
  <dcterms:created xsi:type="dcterms:W3CDTF">2021-06-23T13:56:35Z</dcterms:created>
  <dcterms:modified xsi:type="dcterms:W3CDTF">2024-08-02T06:43:53Z</dcterms:modified>
</cp:coreProperties>
</file>