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dvi\Dropbox\GitHub\ym2149f\doc\"/>
    </mc:Choice>
  </mc:AlternateContent>
  <xr:revisionPtr revIDLastSave="0" documentId="13_ncr:1_{736C5A13-30C3-4869-843B-C4461ADD4455}" xr6:coauthVersionLast="40" xr6:coauthVersionMax="40" xr10:uidLastSave="{00000000-0000-0000-0000-000000000000}"/>
  <bookViews>
    <workbookView xWindow="0" yWindow="0" windowWidth="3240" windowHeight="876" activeTab="2" xr2:uid="{D659FC05-204A-44BB-AE66-7FE5A3329B21}"/>
  </bookViews>
  <sheets>
    <sheet name="Sheet1" sheetId="1" r:id="rId1"/>
    <sheet name="SN" sheetId="2" r:id="rId2"/>
    <sheet name="Y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2" i="3" l="1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54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F5" i="3"/>
  <c r="F9" i="3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G4" i="3"/>
  <c r="G5" i="3" s="1"/>
  <c r="G9" i="3" s="1"/>
  <c r="F4" i="3"/>
  <c r="E4" i="3"/>
  <c r="E5" i="3" s="1"/>
  <c r="E9" i="3" s="1"/>
  <c r="AA4" i="2"/>
  <c r="Z3" i="2"/>
  <c r="X19" i="2"/>
  <c r="X18" i="2" s="1"/>
  <c r="X17" i="2" s="1"/>
  <c r="X16" i="2" s="1"/>
  <c r="X15" i="2" s="1"/>
  <c r="X14" i="2" s="1"/>
  <c r="X13" i="2" s="1"/>
  <c r="X12" i="2" s="1"/>
  <c r="X11" i="2" s="1"/>
  <c r="X10" i="2" s="1"/>
  <c r="X9" i="2" s="1"/>
  <c r="X8" i="2" s="1"/>
  <c r="X7" i="2" s="1"/>
  <c r="X6" i="2" s="1"/>
  <c r="X20" i="2"/>
  <c r="Y6" i="2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E6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D7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134" i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H143" i="1"/>
  <c r="H142" i="1"/>
  <c r="H141" i="1"/>
  <c r="H140" i="1"/>
  <c r="H139" i="1"/>
  <c r="H138" i="1"/>
  <c r="H137" i="1"/>
  <c r="H136" i="1"/>
  <c r="H135" i="1"/>
  <c r="D135" i="1"/>
  <c r="H134" i="1"/>
  <c r="P60" i="1"/>
  <c r="P59" i="1"/>
  <c r="P58" i="1"/>
  <c r="Q44" i="1"/>
  <c r="P44" i="1"/>
  <c r="R44" i="1" s="1"/>
  <c r="O44" i="1"/>
  <c r="P46" i="1"/>
  <c r="P45" i="1"/>
  <c r="P39" i="1"/>
  <c r="P40" i="1" s="1"/>
  <c r="P38" i="1"/>
  <c r="F12" i="3" l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G12" i="3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E12" i="3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C21" i="2"/>
  <c r="B20" i="2"/>
  <c r="B19" i="2" s="1"/>
  <c r="B18" i="2" s="1"/>
  <c r="B17" i="2" s="1"/>
  <c r="B16" i="2" s="1"/>
  <c r="B15" i="2" s="1"/>
  <c r="B14" i="2" s="1"/>
  <c r="B13" i="2" s="1"/>
  <c r="B12" i="2" s="1"/>
  <c r="B11" i="2" s="1"/>
  <c r="B10" i="2" s="1"/>
  <c r="B9" i="2" s="1"/>
  <c r="B8" i="2" s="1"/>
  <c r="B7" i="2" s="1"/>
  <c r="B6" i="2" s="1"/>
  <c r="E7" i="2"/>
  <c r="F7" i="2" s="1"/>
  <c r="G7" i="2" s="1"/>
  <c r="I20" i="2" s="1"/>
  <c r="F6" i="2"/>
  <c r="G6" i="2" s="1"/>
  <c r="I21" i="2" s="1"/>
  <c r="D8" i="2"/>
  <c r="E135" i="1"/>
  <c r="F135" i="1" s="1"/>
  <c r="G135" i="1" s="1"/>
  <c r="I135" i="1" s="1"/>
  <c r="C149" i="1"/>
  <c r="B148" i="1"/>
  <c r="B147" i="1" s="1"/>
  <c r="B146" i="1" s="1"/>
  <c r="B145" i="1" s="1"/>
  <c r="B144" i="1" s="1"/>
  <c r="B143" i="1" s="1"/>
  <c r="B142" i="1" s="1"/>
  <c r="B141" i="1" s="1"/>
  <c r="B140" i="1" s="1"/>
  <c r="B139" i="1" s="1"/>
  <c r="B138" i="1" s="1"/>
  <c r="B137" i="1" s="1"/>
  <c r="B136" i="1" s="1"/>
  <c r="B135" i="1" s="1"/>
  <c r="B134" i="1" s="1"/>
  <c r="D136" i="1"/>
  <c r="E134" i="1"/>
  <c r="F134" i="1" s="1"/>
  <c r="G134" i="1" s="1"/>
  <c r="I134" i="1" s="1"/>
  <c r="Q46" i="1"/>
  <c r="C128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D112" i="1"/>
  <c r="D111" i="1"/>
  <c r="C110" i="1"/>
  <c r="E110" i="1" s="1"/>
  <c r="F110" i="1" s="1"/>
  <c r="G110" i="1" s="1"/>
  <c r="H144" i="1" s="1"/>
  <c r="F102" i="1"/>
  <c r="F105" i="1" s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96" i="1"/>
  <c r="C65" i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B95" i="1" s="1"/>
  <c r="G96" i="1"/>
  <c r="D66" i="1"/>
  <c r="C60" i="1"/>
  <c r="C61" i="1" s="1"/>
  <c r="B57" i="1"/>
  <c r="B56" i="1"/>
  <c r="B55" i="1"/>
  <c r="J58" i="1"/>
  <c r="J59" i="1" s="1"/>
  <c r="K59" i="1" s="1"/>
  <c r="N56" i="1"/>
  <c r="N57" i="1" s="1"/>
  <c r="O51" i="1"/>
  <c r="N51" i="1"/>
  <c r="F38" i="1"/>
  <c r="F39" i="1" s="1"/>
  <c r="F11" i="1"/>
  <c r="G3" i="1"/>
  <c r="H3" i="1" s="1"/>
  <c r="I3" i="1" s="1"/>
  <c r="E4" i="1"/>
  <c r="E5" i="1" s="1"/>
  <c r="F4" i="1"/>
  <c r="F5" i="1" s="1"/>
  <c r="F6" i="1" s="1"/>
  <c r="F7" i="1" s="1"/>
  <c r="F8" i="1" s="1"/>
  <c r="F9" i="1" s="1"/>
  <c r="E8" i="2" l="1"/>
  <c r="F8" i="2" s="1"/>
  <c r="G8" i="2" s="1"/>
  <c r="I19" i="2" s="1"/>
  <c r="D9" i="2"/>
  <c r="I110" i="1"/>
  <c r="D137" i="1"/>
  <c r="E136" i="1"/>
  <c r="F136" i="1" s="1"/>
  <c r="G136" i="1" s="1"/>
  <c r="I136" i="1" s="1"/>
  <c r="D113" i="1"/>
  <c r="D114" i="1" s="1"/>
  <c r="C111" i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B124" i="1" s="1"/>
  <c r="B123" i="1" s="1"/>
  <c r="B122" i="1" s="1"/>
  <c r="B121" i="1" s="1"/>
  <c r="B120" i="1" s="1"/>
  <c r="B119" i="1" s="1"/>
  <c r="B118" i="1" s="1"/>
  <c r="B117" i="1" s="1"/>
  <c r="B116" i="1" s="1"/>
  <c r="B115" i="1" s="1"/>
  <c r="B114" i="1" s="1"/>
  <c r="B113" i="1" s="1"/>
  <c r="B112" i="1" s="1"/>
  <c r="B111" i="1" s="1"/>
  <c r="B110" i="1" s="1"/>
  <c r="E111" i="1"/>
  <c r="F111" i="1" s="1"/>
  <c r="G111" i="1" s="1"/>
  <c r="I111" i="1" s="1"/>
  <c r="B94" i="1"/>
  <c r="B93" i="1" s="1"/>
  <c r="B92" i="1" s="1"/>
  <c r="B91" i="1" s="1"/>
  <c r="B90" i="1" s="1"/>
  <c r="B89" i="1" s="1"/>
  <c r="B88" i="1" s="1"/>
  <c r="B87" i="1" s="1"/>
  <c r="B86" i="1" s="1"/>
  <c r="B85" i="1" s="1"/>
  <c r="B84" i="1" s="1"/>
  <c r="B83" i="1" s="1"/>
  <c r="B82" i="1" s="1"/>
  <c r="B81" i="1" s="1"/>
  <c r="B80" i="1" s="1"/>
  <c r="B79" i="1" s="1"/>
  <c r="B78" i="1" s="1"/>
  <c r="B77" i="1" s="1"/>
  <c r="B76" i="1" s="1"/>
  <c r="B75" i="1" s="1"/>
  <c r="B74" i="1" s="1"/>
  <c r="B73" i="1" s="1"/>
  <c r="B72" i="1" s="1"/>
  <c r="B71" i="1" s="1"/>
  <c r="B70" i="1" s="1"/>
  <c r="B69" i="1" s="1"/>
  <c r="B68" i="1" s="1"/>
  <c r="B67" i="1" s="1"/>
  <c r="B66" i="1" s="1"/>
  <c r="B65" i="1" s="1"/>
  <c r="E65" i="1"/>
  <c r="F65" i="1" s="1"/>
  <c r="G65" i="1" s="1"/>
  <c r="E66" i="1"/>
  <c r="F66" i="1" s="1"/>
  <c r="G66" i="1" s="1"/>
  <c r="G4" i="1"/>
  <c r="H4" i="1" s="1"/>
  <c r="I4" i="1" s="1"/>
  <c r="D67" i="1"/>
  <c r="J60" i="1"/>
  <c r="J61" i="1" s="1"/>
  <c r="E6" i="1"/>
  <c r="G5" i="1"/>
  <c r="H5" i="1" s="1"/>
  <c r="I5" i="1" s="1"/>
  <c r="F14" i="1"/>
  <c r="E9" i="2" l="1"/>
  <c r="F9" i="2" s="1"/>
  <c r="G9" i="2" s="1"/>
  <c r="I18" i="2" s="1"/>
  <c r="D10" i="2"/>
  <c r="E137" i="1"/>
  <c r="F137" i="1" s="1"/>
  <c r="G137" i="1" s="1"/>
  <c r="I137" i="1" s="1"/>
  <c r="D138" i="1"/>
  <c r="D115" i="1"/>
  <c r="E112" i="1"/>
  <c r="F112" i="1" s="1"/>
  <c r="G112" i="1" s="1"/>
  <c r="E114" i="1"/>
  <c r="F114" i="1" s="1"/>
  <c r="G114" i="1" s="1"/>
  <c r="E113" i="1"/>
  <c r="F113" i="1" s="1"/>
  <c r="G113" i="1" s="1"/>
  <c r="I113" i="1" s="1"/>
  <c r="E115" i="1"/>
  <c r="F115" i="1" s="1"/>
  <c r="G115" i="1" s="1"/>
  <c r="I115" i="1" s="1"/>
  <c r="D68" i="1"/>
  <c r="E67" i="1"/>
  <c r="F67" i="1" s="1"/>
  <c r="G67" i="1" s="1"/>
  <c r="E7" i="1"/>
  <c r="G6" i="1"/>
  <c r="H6" i="1" s="1"/>
  <c r="I6" i="1" s="1"/>
  <c r="E10" i="2" l="1"/>
  <c r="F10" i="2" s="1"/>
  <c r="G10" i="2" s="1"/>
  <c r="I17" i="2" s="1"/>
  <c r="D11" i="2"/>
  <c r="H146" i="1"/>
  <c r="I114" i="1"/>
  <c r="H145" i="1"/>
  <c r="I112" i="1"/>
  <c r="D139" i="1"/>
  <c r="E138" i="1"/>
  <c r="F138" i="1" s="1"/>
  <c r="G138" i="1" s="1"/>
  <c r="I138" i="1" s="1"/>
  <c r="D116" i="1"/>
  <c r="E68" i="1"/>
  <c r="F68" i="1" s="1"/>
  <c r="G68" i="1" s="1"/>
  <c r="D69" i="1"/>
  <c r="G7" i="1"/>
  <c r="H7" i="1" s="1"/>
  <c r="I7" i="1" s="1"/>
  <c r="E8" i="1"/>
  <c r="E11" i="2" l="1"/>
  <c r="F11" i="2" s="1"/>
  <c r="G11" i="2" s="1"/>
  <c r="I16" i="2" s="1"/>
  <c r="D12" i="2"/>
  <c r="E139" i="1"/>
  <c r="F139" i="1" s="1"/>
  <c r="G139" i="1" s="1"/>
  <c r="I139" i="1" s="1"/>
  <c r="D140" i="1"/>
  <c r="D117" i="1"/>
  <c r="E116" i="1"/>
  <c r="F116" i="1" s="1"/>
  <c r="G116" i="1" s="1"/>
  <c r="D70" i="1"/>
  <c r="E69" i="1"/>
  <c r="F69" i="1" s="1"/>
  <c r="G69" i="1" s="1"/>
  <c r="G8" i="1"/>
  <c r="H8" i="1" s="1"/>
  <c r="I8" i="1" s="1"/>
  <c r="E9" i="1"/>
  <c r="F17" i="1"/>
  <c r="E12" i="2" l="1"/>
  <c r="F12" i="2" s="1"/>
  <c r="G12" i="2" s="1"/>
  <c r="I15" i="2" s="1"/>
  <c r="D13" i="2"/>
  <c r="H147" i="1"/>
  <c r="I116" i="1"/>
  <c r="D141" i="1"/>
  <c r="E140" i="1"/>
  <c r="F140" i="1" s="1"/>
  <c r="G140" i="1" s="1"/>
  <c r="I140" i="1" s="1"/>
  <c r="E117" i="1"/>
  <c r="F117" i="1" s="1"/>
  <c r="G117" i="1" s="1"/>
  <c r="I117" i="1" s="1"/>
  <c r="D118" i="1"/>
  <c r="D71" i="1"/>
  <c r="E70" i="1"/>
  <c r="F70" i="1" s="1"/>
  <c r="G70" i="1" s="1"/>
  <c r="E10" i="1"/>
  <c r="G9" i="1"/>
  <c r="H9" i="1" s="1"/>
  <c r="I9" i="1" s="1"/>
  <c r="E13" i="2" l="1"/>
  <c r="F13" i="2" s="1"/>
  <c r="G13" i="2" s="1"/>
  <c r="I14" i="2" s="1"/>
  <c r="D14" i="2"/>
  <c r="E141" i="1"/>
  <c r="F141" i="1" s="1"/>
  <c r="G141" i="1" s="1"/>
  <c r="I141" i="1" s="1"/>
  <c r="D142" i="1"/>
  <c r="E118" i="1"/>
  <c r="F118" i="1" s="1"/>
  <c r="G118" i="1" s="1"/>
  <c r="D119" i="1"/>
  <c r="E71" i="1"/>
  <c r="F71" i="1" s="1"/>
  <c r="G71" i="1" s="1"/>
  <c r="D72" i="1"/>
  <c r="E11" i="1"/>
  <c r="G10" i="1"/>
  <c r="H10" i="1" s="1"/>
  <c r="I10" i="1" s="1"/>
  <c r="D15" i="2" l="1"/>
  <c r="E14" i="2"/>
  <c r="F14" i="2" s="1"/>
  <c r="G14" i="2" s="1"/>
  <c r="I13" i="2" s="1"/>
  <c r="H148" i="1"/>
  <c r="I118" i="1"/>
  <c r="D143" i="1"/>
  <c r="E142" i="1"/>
  <c r="F142" i="1" s="1"/>
  <c r="G142" i="1" s="1"/>
  <c r="I142" i="1" s="1"/>
  <c r="E119" i="1"/>
  <c r="F119" i="1" s="1"/>
  <c r="G119" i="1" s="1"/>
  <c r="I119" i="1" s="1"/>
  <c r="D120" i="1"/>
  <c r="D73" i="1"/>
  <c r="E72" i="1"/>
  <c r="F72" i="1" s="1"/>
  <c r="G72" i="1" s="1"/>
  <c r="E12" i="1"/>
  <c r="G11" i="1"/>
  <c r="H11" i="1" s="1"/>
  <c r="I11" i="1" s="1"/>
  <c r="E15" i="2" l="1"/>
  <c r="F15" i="2" s="1"/>
  <c r="G15" i="2" s="1"/>
  <c r="I12" i="2" s="1"/>
  <c r="D16" i="2"/>
  <c r="E143" i="1"/>
  <c r="F143" i="1" s="1"/>
  <c r="G143" i="1" s="1"/>
  <c r="I143" i="1" s="1"/>
  <c r="D144" i="1"/>
  <c r="E120" i="1"/>
  <c r="F120" i="1" s="1"/>
  <c r="G120" i="1" s="1"/>
  <c r="D121" i="1"/>
  <c r="E73" i="1"/>
  <c r="F73" i="1" s="1"/>
  <c r="G73" i="1" s="1"/>
  <c r="D74" i="1"/>
  <c r="E13" i="1"/>
  <c r="G12" i="1"/>
  <c r="H12" i="1" s="1"/>
  <c r="I12" i="1" s="1"/>
  <c r="E16" i="2" l="1"/>
  <c r="F16" i="2" s="1"/>
  <c r="G16" i="2" s="1"/>
  <c r="I11" i="2" s="1"/>
  <c r="D17" i="2"/>
  <c r="H149" i="1"/>
  <c r="I120" i="1"/>
  <c r="D145" i="1"/>
  <c r="E144" i="1"/>
  <c r="F144" i="1" s="1"/>
  <c r="G144" i="1" s="1"/>
  <c r="I144" i="1" s="1"/>
  <c r="E121" i="1"/>
  <c r="F121" i="1" s="1"/>
  <c r="G121" i="1" s="1"/>
  <c r="I121" i="1" s="1"/>
  <c r="D122" i="1"/>
  <c r="E74" i="1"/>
  <c r="F74" i="1" s="1"/>
  <c r="G74" i="1" s="1"/>
  <c r="D75" i="1"/>
  <c r="E14" i="1"/>
  <c r="G13" i="1"/>
  <c r="H13" i="1" s="1"/>
  <c r="I13" i="1" s="1"/>
  <c r="F22" i="1"/>
  <c r="E17" i="2" l="1"/>
  <c r="F17" i="2" s="1"/>
  <c r="G17" i="2" s="1"/>
  <c r="I10" i="2" s="1"/>
  <c r="D18" i="2"/>
  <c r="E145" i="1"/>
  <c r="F145" i="1" s="1"/>
  <c r="G145" i="1" s="1"/>
  <c r="I145" i="1" s="1"/>
  <c r="D146" i="1"/>
  <c r="E122" i="1"/>
  <c r="F122" i="1" s="1"/>
  <c r="G122" i="1" s="1"/>
  <c r="I122" i="1" s="1"/>
  <c r="D123" i="1"/>
  <c r="D76" i="1"/>
  <c r="E75" i="1"/>
  <c r="F75" i="1" s="1"/>
  <c r="G75" i="1" s="1"/>
  <c r="E15" i="1"/>
  <c r="G14" i="1"/>
  <c r="H14" i="1" s="1"/>
  <c r="I14" i="1" s="1"/>
  <c r="D19" i="2" l="1"/>
  <c r="E18" i="2"/>
  <c r="F18" i="2" s="1"/>
  <c r="G18" i="2" s="1"/>
  <c r="I9" i="2" s="1"/>
  <c r="E146" i="1"/>
  <c r="F146" i="1" s="1"/>
  <c r="G146" i="1" s="1"/>
  <c r="I146" i="1" s="1"/>
  <c r="D147" i="1"/>
  <c r="D124" i="1"/>
  <c r="E123" i="1"/>
  <c r="F123" i="1" s="1"/>
  <c r="G123" i="1" s="1"/>
  <c r="I123" i="1" s="1"/>
  <c r="E76" i="1"/>
  <c r="F76" i="1" s="1"/>
  <c r="G76" i="1" s="1"/>
  <c r="D77" i="1"/>
  <c r="E16" i="1"/>
  <c r="G15" i="1"/>
  <c r="H15" i="1" s="1"/>
  <c r="I15" i="1" s="1"/>
  <c r="E19" i="2" l="1"/>
  <c r="F19" i="2" s="1"/>
  <c r="G19" i="2" s="1"/>
  <c r="I8" i="2" s="1"/>
  <c r="D20" i="2"/>
  <c r="D148" i="1"/>
  <c r="E147" i="1"/>
  <c r="F147" i="1" s="1"/>
  <c r="G147" i="1" s="1"/>
  <c r="I147" i="1" s="1"/>
  <c r="D125" i="1"/>
  <c r="E124" i="1"/>
  <c r="F124" i="1" s="1"/>
  <c r="G124" i="1" s="1"/>
  <c r="I124" i="1" s="1"/>
  <c r="D78" i="1"/>
  <c r="E77" i="1"/>
  <c r="F77" i="1" s="1"/>
  <c r="G77" i="1" s="1"/>
  <c r="E17" i="1"/>
  <c r="G16" i="1"/>
  <c r="H16" i="1" s="1"/>
  <c r="I16" i="1" s="1"/>
  <c r="D21" i="2" l="1"/>
  <c r="E21" i="2" s="1"/>
  <c r="F21" i="2" s="1"/>
  <c r="G21" i="2" s="1"/>
  <c r="I6" i="2" s="1"/>
  <c r="E20" i="2"/>
  <c r="F20" i="2" s="1"/>
  <c r="G20" i="2" s="1"/>
  <c r="I7" i="2" s="1"/>
  <c r="D149" i="1"/>
  <c r="E149" i="1" s="1"/>
  <c r="F149" i="1" s="1"/>
  <c r="G149" i="1" s="1"/>
  <c r="I149" i="1" s="1"/>
  <c r="E148" i="1"/>
  <c r="F148" i="1" s="1"/>
  <c r="G148" i="1" s="1"/>
  <c r="I148" i="1" s="1"/>
  <c r="E125" i="1"/>
  <c r="F125" i="1" s="1"/>
  <c r="G125" i="1" s="1"/>
  <c r="I125" i="1" s="1"/>
  <c r="D79" i="1"/>
  <c r="E78" i="1"/>
  <c r="F78" i="1" s="1"/>
  <c r="G78" i="1" s="1"/>
  <c r="E18" i="1"/>
  <c r="G17" i="1"/>
  <c r="H17" i="1" s="1"/>
  <c r="I17" i="1" s="1"/>
  <c r="F26" i="1"/>
  <c r="D80" i="1" l="1"/>
  <c r="E79" i="1"/>
  <c r="F79" i="1" s="1"/>
  <c r="G79" i="1" s="1"/>
  <c r="E19" i="1"/>
  <c r="G18" i="1"/>
  <c r="H18" i="1" s="1"/>
  <c r="I18" i="1" s="1"/>
  <c r="E80" i="1" l="1"/>
  <c r="F80" i="1" s="1"/>
  <c r="G80" i="1" s="1"/>
  <c r="D81" i="1"/>
  <c r="E20" i="1"/>
  <c r="G19" i="1"/>
  <c r="H19" i="1" s="1"/>
  <c r="I19" i="1" s="1"/>
  <c r="D82" i="1" l="1"/>
  <c r="I81" i="1"/>
  <c r="E81" i="1"/>
  <c r="F81" i="1" s="1"/>
  <c r="E21" i="1"/>
  <c r="G20" i="1"/>
  <c r="H20" i="1" s="1"/>
  <c r="I20" i="1" s="1"/>
  <c r="G81" i="1" l="1"/>
  <c r="D83" i="1"/>
  <c r="E82" i="1"/>
  <c r="F82" i="1" s="1"/>
  <c r="G82" i="1" s="1"/>
  <c r="E22" i="1"/>
  <c r="G21" i="1"/>
  <c r="H21" i="1" s="1"/>
  <c r="I21" i="1" s="1"/>
  <c r="D84" i="1" l="1"/>
  <c r="E83" i="1"/>
  <c r="F83" i="1" s="1"/>
  <c r="G83" i="1" s="1"/>
  <c r="E23" i="1"/>
  <c r="G22" i="1"/>
  <c r="H22" i="1" s="1"/>
  <c r="I22" i="1" s="1"/>
  <c r="E84" i="1" l="1"/>
  <c r="F84" i="1" s="1"/>
  <c r="G84" i="1" s="1"/>
  <c r="D85" i="1"/>
  <c r="E24" i="1"/>
  <c r="G23" i="1"/>
  <c r="H23" i="1" s="1"/>
  <c r="I23" i="1" s="1"/>
  <c r="E85" i="1" l="1"/>
  <c r="F85" i="1" s="1"/>
  <c r="G85" i="1" s="1"/>
  <c r="D86" i="1"/>
  <c r="E25" i="1"/>
  <c r="G24" i="1"/>
  <c r="H24" i="1" s="1"/>
  <c r="I24" i="1" s="1"/>
  <c r="I86" i="1" l="1"/>
  <c r="E86" i="1"/>
  <c r="F86" i="1" s="1"/>
  <c r="D87" i="1"/>
  <c r="E26" i="1"/>
  <c r="G25" i="1"/>
  <c r="H25" i="1" s="1"/>
  <c r="I25" i="1" s="1"/>
  <c r="G86" i="1" l="1"/>
  <c r="D88" i="1"/>
  <c r="E87" i="1"/>
  <c r="F87" i="1" s="1"/>
  <c r="G87" i="1" s="1"/>
  <c r="E27" i="1"/>
  <c r="G26" i="1"/>
  <c r="H26" i="1" s="1"/>
  <c r="I26" i="1" s="1"/>
  <c r="D89" i="1" l="1"/>
  <c r="E88" i="1"/>
  <c r="F88" i="1" s="1"/>
  <c r="G88" i="1" s="1"/>
  <c r="E28" i="1"/>
  <c r="G27" i="1"/>
  <c r="H27" i="1" s="1"/>
  <c r="I27" i="1" s="1"/>
  <c r="D90" i="1" l="1"/>
  <c r="E89" i="1"/>
  <c r="F89" i="1" s="1"/>
  <c r="G89" i="1" s="1"/>
  <c r="E29" i="1"/>
  <c r="G28" i="1"/>
  <c r="H28" i="1" s="1"/>
  <c r="I28" i="1" s="1"/>
  <c r="E90" i="1" l="1"/>
  <c r="F90" i="1" s="1"/>
  <c r="G90" i="1" s="1"/>
  <c r="D91" i="1"/>
  <c r="E30" i="1"/>
  <c r="G29" i="1"/>
  <c r="H29" i="1" s="1"/>
  <c r="I29" i="1" s="1"/>
  <c r="D92" i="1" l="1"/>
  <c r="E91" i="1"/>
  <c r="F91" i="1" s="1"/>
  <c r="G91" i="1" s="1"/>
  <c r="G30" i="1"/>
  <c r="H30" i="1" s="1"/>
  <c r="I30" i="1" s="1"/>
  <c r="E31" i="1"/>
  <c r="E92" i="1" l="1"/>
  <c r="F92" i="1" s="1"/>
  <c r="G92" i="1" s="1"/>
  <c r="D93" i="1"/>
  <c r="G31" i="1"/>
  <c r="H31" i="1" s="1"/>
  <c r="I31" i="1" s="1"/>
  <c r="E32" i="1"/>
  <c r="D94" i="1" l="1"/>
  <c r="E93" i="1"/>
  <c r="F93" i="1" s="1"/>
  <c r="G93" i="1" s="1"/>
  <c r="G32" i="1"/>
  <c r="H32" i="1" s="1"/>
  <c r="I32" i="1" s="1"/>
  <c r="E33" i="1"/>
  <c r="E94" i="1" l="1"/>
  <c r="F94" i="1" s="1"/>
  <c r="D95" i="1"/>
  <c r="I94" i="1"/>
  <c r="I99" i="1" s="1"/>
  <c r="G33" i="1"/>
  <c r="H33" i="1" s="1"/>
  <c r="I33" i="1" s="1"/>
  <c r="E34" i="1"/>
  <c r="G94" i="1" l="1"/>
  <c r="E95" i="1"/>
  <c r="F95" i="1" s="1"/>
  <c r="G95" i="1" s="1"/>
  <c r="H95" i="1" s="1"/>
  <c r="H99" i="1" s="1"/>
  <c r="H101" i="1" s="1"/>
  <c r="H102" i="1" s="1"/>
  <c r="D96" i="1"/>
  <c r="E96" i="1" s="1"/>
  <c r="F96" i="1" s="1"/>
  <c r="G34" i="1"/>
  <c r="H34" i="1" s="1"/>
  <c r="I34" i="1" s="1"/>
  <c r="E35" i="1"/>
  <c r="G35" i="1" l="1"/>
  <c r="H35" i="1" s="1"/>
  <c r="I35" i="1" s="1"/>
  <c r="E36" i="1"/>
  <c r="G36" i="1" l="1"/>
  <c r="H36" i="1" s="1"/>
  <c r="I36" i="1" s="1"/>
  <c r="E37" i="1"/>
  <c r="G37" i="1" l="1"/>
  <c r="H37" i="1" s="1"/>
  <c r="I37" i="1" s="1"/>
  <c r="E38" i="1"/>
  <c r="G38" i="1" l="1"/>
  <c r="H38" i="1" s="1"/>
  <c r="I38" i="1" s="1"/>
  <c r="E39" i="1"/>
  <c r="E40" i="1" l="1"/>
  <c r="G39" i="1"/>
  <c r="H39" i="1" s="1"/>
  <c r="I39" i="1" s="1"/>
  <c r="G40" i="1" l="1"/>
  <c r="H40" i="1" s="1"/>
  <c r="I40" i="1" s="1"/>
  <c r="E41" i="1"/>
  <c r="E42" i="1" l="1"/>
  <c r="G41" i="1"/>
  <c r="H41" i="1" s="1"/>
  <c r="I41" i="1" s="1"/>
  <c r="E43" i="1" l="1"/>
  <c r="G42" i="1"/>
  <c r="H42" i="1" s="1"/>
  <c r="I42" i="1" s="1"/>
  <c r="G43" i="1" l="1"/>
  <c r="H43" i="1" s="1"/>
  <c r="I43" i="1" s="1"/>
  <c r="E44" i="1"/>
  <c r="G44" i="1" l="1"/>
  <c r="H44" i="1" s="1"/>
  <c r="I44" i="1" s="1"/>
  <c r="E45" i="1"/>
  <c r="G45" i="1" l="1"/>
  <c r="H45" i="1" s="1"/>
  <c r="I45" i="1" s="1"/>
  <c r="E46" i="1"/>
  <c r="G46" i="1" l="1"/>
  <c r="H46" i="1" s="1"/>
  <c r="I46" i="1" s="1"/>
  <c r="E47" i="1"/>
  <c r="G47" i="1" l="1"/>
  <c r="H47" i="1" s="1"/>
  <c r="I47" i="1" s="1"/>
  <c r="E48" i="1"/>
  <c r="G48" i="1" l="1"/>
  <c r="H48" i="1" s="1"/>
  <c r="I48" i="1" s="1"/>
  <c r="E49" i="1"/>
  <c r="G49" i="1" l="1"/>
  <c r="H49" i="1" s="1"/>
  <c r="I49" i="1" s="1"/>
  <c r="E50" i="1"/>
  <c r="G50" i="1" s="1"/>
  <c r="H50" i="1" s="1"/>
  <c r="I5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Morris</author>
  </authors>
  <commentList>
    <comment ref="L5" authorId="0" shapeId="0" xr:uid="{5E2EEE55-C9C5-4490-A183-1A7A473C0053}">
      <text>
        <r>
          <rPr>
            <b/>
            <sz val="9"/>
            <color indexed="81"/>
            <rFont val="Tahoma"/>
            <family val="2"/>
          </rPr>
          <t>Simon Morris:</t>
        </r>
        <r>
          <rPr>
            <sz val="9"/>
            <color indexed="81"/>
            <rFont val="Tahoma"/>
            <family val="2"/>
          </rPr>
          <t xml:space="preserve">
https://github.com/ValleyBell/libvgm/blob/master/emu/cores/sn76489.c</t>
        </r>
      </text>
    </comment>
    <comment ref="R5" authorId="0" shapeId="0" xr:uid="{39273D6B-422A-4648-9975-B3A1AD99C57A}">
      <text>
        <r>
          <rPr>
            <b/>
            <sz val="9"/>
            <color indexed="81"/>
            <rFont val="Tahoma"/>
            <family val="2"/>
          </rPr>
          <t>Simon Morris:</t>
        </r>
        <r>
          <rPr>
            <sz val="9"/>
            <color indexed="81"/>
            <rFont val="Tahoma"/>
            <family val="2"/>
          </rPr>
          <t xml:space="preserve">
/* these values are true volumes for 2dB drops at each step (multiply previous by 10^-0.1) */</t>
        </r>
      </text>
    </comment>
    <comment ref="U5" authorId="0" shapeId="0" xr:uid="{18C3D3D9-FD1F-4673-88E4-57175C252FE5}">
      <text>
        <r>
          <rPr>
            <b/>
            <sz val="9"/>
            <color indexed="81"/>
            <rFont val="Tahoma"/>
            <family val="2"/>
          </rPr>
          <t>Simon Morris:</t>
        </r>
        <r>
          <rPr>
            <sz val="9"/>
            <color indexed="81"/>
            <rFont val="Tahoma"/>
            <family val="2"/>
          </rPr>
          <t xml:space="preserve">
/* These values are taken from a real SMS2's output */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Morris</author>
  </authors>
  <commentList>
    <comment ref="I10" authorId="0" shapeId="0" xr:uid="{692BBA8A-2AD8-4504-A684-670CD1794D2C}">
      <text>
        <r>
          <rPr>
            <b/>
            <sz val="9"/>
            <color indexed="81"/>
            <rFont val="Tahoma"/>
            <family val="2"/>
          </rPr>
          <t>Simon Morris:</t>
        </r>
        <r>
          <rPr>
            <sz val="9"/>
            <color indexed="81"/>
            <rFont val="Tahoma"/>
            <family val="2"/>
          </rPr>
          <t xml:space="preserve">
https://github.com/true-grue/ayumi/blob/master/ayumi.c</t>
        </r>
      </text>
    </comment>
    <comment ref="J10" authorId="0" shapeId="0" xr:uid="{44625ABB-09EA-4C25-BC0C-77C4E1ACE81B}">
      <text>
        <r>
          <rPr>
            <b/>
            <sz val="9"/>
            <color indexed="81"/>
            <rFont val="Tahoma"/>
            <family val="2"/>
          </rPr>
          <t>Simon Morris:</t>
        </r>
        <r>
          <rPr>
            <sz val="9"/>
            <color indexed="81"/>
            <rFont val="Tahoma"/>
            <family val="2"/>
          </rPr>
          <t xml:space="preserve">
https://github.com/digital-sound-antiques/emu2149/blob/master/emu2149.c</t>
        </r>
      </text>
    </comment>
    <comment ref="K10" authorId="0" shapeId="0" xr:uid="{061782EE-55F9-48BD-AF93-FF6C4381E290}">
      <text>
        <r>
          <rPr>
            <b/>
            <sz val="9"/>
            <color indexed="81"/>
            <rFont val="Tahoma"/>
            <family val="2"/>
          </rPr>
          <t>Simon Morris:</t>
        </r>
        <r>
          <rPr>
            <sz val="9"/>
            <color indexed="81"/>
            <rFont val="Tahoma"/>
            <family val="2"/>
          </rPr>
          <t xml:space="preserve">
http://www.cpcwiki.eu/index.php/Ym2149</t>
        </r>
      </text>
    </comment>
  </commentList>
</comments>
</file>

<file path=xl/sharedStrings.xml><?xml version="1.0" encoding="utf-8"?>
<sst xmlns="http://schemas.openxmlformats.org/spreadsheetml/2006/main" count="85" uniqueCount="70">
  <si>
    <t>CPU Cycles</t>
  </si>
  <si>
    <t>YM Cycles</t>
  </si>
  <si>
    <t>VGM Clock</t>
  </si>
  <si>
    <t>VGM Divider</t>
  </si>
  <si>
    <t>Sample Rate</t>
  </si>
  <si>
    <t>days</t>
  </si>
  <si>
    <t>weeks</t>
  </si>
  <si>
    <t>months</t>
  </si>
  <si>
    <t>ATTENUATION TABLE</t>
  </si>
  <si>
    <t>At Normalized 1V peak amplitude, each step is -0.75 db</t>
  </si>
  <si>
    <t>Given a volume (V) 0-31</t>
  </si>
  <si>
    <t>A = 10^((-0.75*(31-V))/10)</t>
  </si>
  <si>
    <t>Compute normalized amplitude as (with 0=0)</t>
  </si>
  <si>
    <t>Compute level from amplitude as</t>
  </si>
  <si>
    <t>V = INT( 31 - ((10*LOG(A)) / -0.75))</t>
  </si>
  <si>
    <t>SN Attenuation - 2db per step</t>
  </si>
  <si>
    <t>YM</t>
  </si>
  <si>
    <t>SN</t>
  </si>
  <si>
    <t>EF</t>
  </si>
  <si>
    <t>Clk</t>
  </si>
  <si>
    <t>updates to envelope per second</t>
  </si>
  <si>
    <t xml:space="preserve">complete ramp </t>
  </si>
  <si>
    <t>YM Attenuation - 2db per step</t>
  </si>
  <si>
    <t>my script</t>
  </si>
  <si>
    <t>2db steps</t>
  </si>
  <si>
    <t>libvgm</t>
  </si>
  <si>
    <t>lib vgm</t>
  </si>
  <si>
    <t>The maximum attenuation value is 31 which corresponds to volume off.</t>
  </si>
  <si>
    <t xml:space="preserve">  --   As described in the data sheet, the maximum "playing" attenuation is</t>
  </si>
  <si>
    <t xml:space="preserve">  --     28 = 16 + 8 + 4</t>
  </si>
  <si>
    <t xml:space="preserve">  --</t>
  </si>
  <si>
    <t xml:space="preserve">  --   The table for the volume constants is derived from the following</t>
  </si>
  <si>
    <t xml:space="preserve">  --   formula (each step is 2dB voltage):</t>
  </si>
  <si>
    <t>db</t>
  </si>
  <si>
    <t>v(n+1) = v(n) * 0.79432823</t>
  </si>
  <si>
    <t>2db Drop is</t>
  </si>
  <si>
    <t>10^-0.1</t>
  </si>
  <si>
    <t>-0.1 is -2/20</t>
  </si>
  <si>
    <t>YM drops in -1.5 dB steps</t>
  </si>
  <si>
    <t>MaYMiser</t>
  </si>
  <si>
    <t>ratio</t>
  </si>
  <si>
    <t>drop</t>
  </si>
  <si>
    <t>Ratio 1</t>
  </si>
  <si>
    <t>Ratio 2</t>
  </si>
  <si>
    <t>Ratio 3</t>
  </si>
  <si>
    <t>ayumi</t>
  </si>
  <si>
    <t>FF</t>
  </si>
  <si>
    <t>D6</t>
  </si>
  <si>
    <t>b4</t>
  </si>
  <si>
    <t>7F</t>
  </si>
  <si>
    <t>6A</t>
  </si>
  <si>
    <t>5A</t>
  </si>
  <si>
    <t>4C</t>
  </si>
  <si>
    <t>3F</t>
  </si>
  <si>
    <t>2D</t>
  </si>
  <si>
    <t>1F</t>
  </si>
  <si>
    <t>1A</t>
  </si>
  <si>
    <t>0F</t>
  </si>
  <si>
    <t>0D</t>
  </si>
  <si>
    <t>0B</t>
  </si>
  <si>
    <t>emu2149</t>
  </si>
  <si>
    <t>Datasheet values</t>
  </si>
  <si>
    <t>cpc fpga</t>
  </si>
  <si>
    <t>D9</t>
  </si>
  <si>
    <t>BA</t>
  </si>
  <si>
    <t>9F</t>
  </si>
  <si>
    <t>3D</t>
  </si>
  <si>
    <t>2C</t>
  </si>
  <si>
    <r>
      <t>float</t>
    </r>
    <r>
      <rPr>
        <sz val="8"/>
        <color rgb="FF000000"/>
        <rFont val="Consolas"/>
        <family val="3"/>
      </rPr>
      <t>(vgm_clock) / (</t>
    </r>
    <r>
      <rPr>
        <sz val="8"/>
        <color rgb="FF09885A"/>
        <rFont val="Consolas"/>
        <family val="3"/>
      </rPr>
      <t>2.0</t>
    </r>
    <r>
      <rPr>
        <sz val="8"/>
        <color rgb="FF000000"/>
        <rFont val="Consolas"/>
        <family val="3"/>
      </rPr>
      <t xml:space="preserve"> * </t>
    </r>
    <r>
      <rPr>
        <sz val="8"/>
        <color rgb="FF267F99"/>
        <rFont val="Consolas"/>
        <family val="3"/>
      </rPr>
      <t>float</t>
    </r>
    <r>
      <rPr>
        <sz val="8"/>
        <color rgb="FF000000"/>
        <rFont val="Consolas"/>
        <family val="3"/>
      </rPr>
      <t xml:space="preserve">(sn_tone) * </t>
    </r>
    <r>
      <rPr>
        <sz val="8"/>
        <color rgb="FF09885A"/>
        <rFont val="Consolas"/>
        <family val="3"/>
      </rPr>
      <t>16.0</t>
    </r>
    <r>
      <rPr>
        <sz val="8"/>
        <color rgb="FF000000"/>
        <rFont val="Consolas"/>
        <family val="3"/>
      </rPr>
      <t xml:space="preserve"> * sn_freq_scale)</t>
    </r>
  </si>
  <si>
    <r>
      <t xml:space="preserve">sn_tone = </t>
    </r>
    <r>
      <rPr>
        <sz val="8"/>
        <color rgb="FF267F99"/>
        <rFont val="Consolas"/>
        <family val="3"/>
      </rPr>
      <t>float</t>
    </r>
    <r>
      <rPr>
        <sz val="8"/>
        <color rgb="FF000000"/>
        <rFont val="Consolas"/>
        <family val="3"/>
      </rPr>
      <t>(vgm_clock) / (</t>
    </r>
    <r>
      <rPr>
        <sz val="8"/>
        <color rgb="FF09885A"/>
        <rFont val="Consolas"/>
        <family val="3"/>
      </rPr>
      <t>2.0</t>
    </r>
    <r>
      <rPr>
        <sz val="8"/>
        <color rgb="FF000000"/>
        <rFont val="Consolas"/>
        <family val="3"/>
      </rPr>
      <t xml:space="preserve"> * ym_freq * </t>
    </r>
    <r>
      <rPr>
        <sz val="8"/>
        <color rgb="FF09885A"/>
        <rFont val="Consolas"/>
        <family val="3"/>
      </rPr>
      <t>16.0</t>
    </r>
    <r>
      <rPr>
        <sz val="8"/>
        <color rgb="FF000000"/>
        <rFont val="Consolas"/>
        <family val="3"/>
      </rPr>
      <t xml:space="preserve"> * sn_freq_scale 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</si>
</sst>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000000_-;\-* #,##0.00000000_-;_-* &quot;-&quot;??_-;_-@_-"/>
    <numFmt numFmtId="165" formatCode="0.000000"/>
    <numFmt numFmtId="166" formatCode="0.0000000"/>
    <numFmt numFmtId="167" formatCode="_-* #,##0.000_-;\-* #,##0.000_-;_-* &quot;-&quot;??_-;_-@_-"/>
    <numFmt numFmtId="168" formatCode="_-* #,##0.0000_-;\-* #,##0.00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000000"/>
      <name val="Consolas"/>
      <family val="3"/>
    </font>
    <font>
      <sz val="8"/>
      <color rgb="FF09885A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267F99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43" fontId="0" fillId="0" borderId="0" xfId="1" applyFont="1"/>
    <xf numFmtId="43" fontId="0" fillId="0" borderId="0" xfId="0" applyNumberFormat="1"/>
    <xf numFmtId="43" fontId="2" fillId="0" borderId="0" xfId="0" applyNumberFormat="1" applyFont="1"/>
    <xf numFmtId="0" fontId="2" fillId="0" borderId="0" xfId="0" applyFont="1"/>
    <xf numFmtId="4" fontId="0" fillId="0" borderId="0" xfId="0" applyNumberFormat="1"/>
    <xf numFmtId="0" fontId="3" fillId="0" borderId="0" xfId="0" applyFont="1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168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0" borderId="0" xfId="0" quotePrefix="1"/>
    <xf numFmtId="167" fontId="2" fillId="0" borderId="0" xfId="1" applyNumberFormat="1" applyFont="1"/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SN!$M$6:$M$21</c:f>
              <c:numCache>
                <c:formatCode>_-* #,##0.000_-;\-* #,##0.000_-;_-* "-"??_-;_-@_-</c:formatCode>
                <c:ptCount val="16"/>
                <c:pt idx="0">
                  <c:v>1</c:v>
                </c:pt>
                <c:pt idx="1">
                  <c:v>0.79443359375</c:v>
                </c:pt>
                <c:pt idx="2">
                  <c:v>0.630859375</c:v>
                </c:pt>
                <c:pt idx="3">
                  <c:v>0.501220703125</c:v>
                </c:pt>
                <c:pt idx="4">
                  <c:v>0.398193359375</c:v>
                </c:pt>
                <c:pt idx="5">
                  <c:v>0.316162109375</c:v>
                </c:pt>
                <c:pt idx="6">
                  <c:v>0.251220703125</c:v>
                </c:pt>
                <c:pt idx="7">
                  <c:v>0.199462890625</c:v>
                </c:pt>
                <c:pt idx="8">
                  <c:v>0.158447265625</c:v>
                </c:pt>
                <c:pt idx="9">
                  <c:v>0.1259765625</c:v>
                </c:pt>
                <c:pt idx="10">
                  <c:v>0.10009765625</c:v>
                </c:pt>
                <c:pt idx="11">
                  <c:v>7.9345703125E-2</c:v>
                </c:pt>
                <c:pt idx="12">
                  <c:v>6.298828125E-2</c:v>
                </c:pt>
                <c:pt idx="13">
                  <c:v>5.0048828125E-2</c:v>
                </c:pt>
                <c:pt idx="14">
                  <c:v>3.9794921875E-2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7-401B-98D3-7F1B69F1B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316840"/>
        <c:axId val="586317168"/>
      </c:lineChart>
      <c:catAx>
        <c:axId val="586316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17168"/>
        <c:crosses val="autoZero"/>
        <c:auto val="1"/>
        <c:lblAlgn val="ctr"/>
        <c:lblOffset val="100"/>
        <c:noMultiLvlLbl val="0"/>
      </c:catAx>
      <c:valAx>
        <c:axId val="5863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1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SN!$I$6:$I$21</c:f>
              <c:numCache>
                <c:formatCode>_-* #,##0.000_-;\-* #,##0.000_-;_-* "-"??_-;_-@_-</c:formatCode>
                <c:ptCount val="16"/>
                <c:pt idx="0">
                  <c:v>1</c:v>
                </c:pt>
                <c:pt idx="1">
                  <c:v>0.63095734448019325</c:v>
                </c:pt>
                <c:pt idx="2">
                  <c:v>0.3981071705534972</c:v>
                </c:pt>
                <c:pt idx="3">
                  <c:v>0.25118864315095801</c:v>
                </c:pt>
                <c:pt idx="4">
                  <c:v>0.15848931924611132</c:v>
                </c:pt>
                <c:pt idx="5">
                  <c:v>0.1</c:v>
                </c:pt>
                <c:pt idx="6">
                  <c:v>6.3095734448019317E-2</c:v>
                </c:pt>
                <c:pt idx="7">
                  <c:v>3.9810717055349727E-2</c:v>
                </c:pt>
                <c:pt idx="8">
                  <c:v>2.511886431509578E-2</c:v>
                </c:pt>
                <c:pt idx="9">
                  <c:v>1.5848931924611124E-2</c:v>
                </c:pt>
                <c:pt idx="10">
                  <c:v>0.01</c:v>
                </c:pt>
                <c:pt idx="11">
                  <c:v>6.3095734448019251E-3</c:v>
                </c:pt>
                <c:pt idx="12">
                  <c:v>3.9810717055349717E-3</c:v>
                </c:pt>
                <c:pt idx="13">
                  <c:v>2.5118864315095777E-3</c:v>
                </c:pt>
                <c:pt idx="14">
                  <c:v>1.5848931924611134E-3</c:v>
                </c:pt>
                <c:pt idx="15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2-465C-8CE0-FAF878C4D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17872"/>
        <c:axId val="611616888"/>
      </c:lineChart>
      <c:catAx>
        <c:axId val="61161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16888"/>
        <c:crosses val="autoZero"/>
        <c:auto val="1"/>
        <c:lblAlgn val="ctr"/>
        <c:lblOffset val="100"/>
        <c:noMultiLvlLbl val="0"/>
      </c:catAx>
      <c:valAx>
        <c:axId val="61161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1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</xdr:colOff>
      <xdr:row>22</xdr:row>
      <xdr:rowOff>3810</xdr:rowOff>
    </xdr:from>
    <xdr:to>
      <xdr:col>13</xdr:col>
      <xdr:colOff>15240</xdr:colOff>
      <xdr:row>46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41B0EF-C880-4669-9B3C-29061FF30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3810</xdr:rowOff>
    </xdr:from>
    <xdr:to>
      <xdr:col>9</xdr:col>
      <xdr:colOff>800100</xdr:colOff>
      <xdr:row>45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DE427B-76E4-4769-ABCC-7A27ACD1F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C6CCD-4DF8-4FDF-AB23-9593A8FE18E8}">
  <dimension ref="B2:R195"/>
  <sheetViews>
    <sheetView topLeftCell="A118" workbookViewId="0">
      <selection activeCell="E129" sqref="E129"/>
    </sheetView>
  </sheetViews>
  <sheetFormatPr defaultRowHeight="14.4" x14ac:dyDescent="0.3"/>
  <cols>
    <col min="5" max="5" width="13.77734375" customWidth="1"/>
    <col min="6" max="6" width="12.77734375" customWidth="1"/>
    <col min="7" max="7" width="16.33203125" customWidth="1"/>
    <col min="8" max="8" width="13.21875" customWidth="1"/>
    <col min="9" max="9" width="10.5546875" bestFit="1" customWidth="1"/>
    <col min="17" max="17" width="9.33203125" bestFit="1" customWidth="1"/>
    <col min="18" max="18" width="12.77734375" customWidth="1"/>
  </cols>
  <sheetData>
    <row r="2" spans="5:9" x14ac:dyDescent="0.3">
      <c r="E2" s="4" t="s">
        <v>2</v>
      </c>
      <c r="F2" s="4" t="s">
        <v>3</v>
      </c>
      <c r="G2" s="4" t="s">
        <v>4</v>
      </c>
      <c r="H2" s="4" t="s">
        <v>0</v>
      </c>
      <c r="I2" s="4" t="s">
        <v>1</v>
      </c>
    </row>
    <row r="3" spans="5:9" x14ac:dyDescent="0.3">
      <c r="E3">
        <v>44100</v>
      </c>
      <c r="F3">
        <v>1</v>
      </c>
      <c r="G3" s="1">
        <f t="shared" ref="G3:G22" si="0">E3/F3</f>
        <v>44100</v>
      </c>
      <c r="H3" s="2">
        <f t="shared" ref="H3:H50" si="1">200000/G3</f>
        <v>4.5351473922902494</v>
      </c>
      <c r="I3" s="2">
        <f>H3/8</f>
        <v>0.56689342403628118</v>
      </c>
    </row>
    <row r="4" spans="5:9" x14ac:dyDescent="0.3">
      <c r="E4">
        <f t="shared" ref="E4:E22" si="2">E3</f>
        <v>44100</v>
      </c>
      <c r="F4">
        <f t="shared" ref="F4:F9" si="3">F3+1</f>
        <v>2</v>
      </c>
      <c r="G4" s="1">
        <f t="shared" si="0"/>
        <v>22050</v>
      </c>
      <c r="H4" s="2">
        <f t="shared" si="1"/>
        <v>9.0702947845804989</v>
      </c>
      <c r="I4" s="2">
        <f t="shared" ref="I4:I50" si="4">H4/8</f>
        <v>1.1337868480725624</v>
      </c>
    </row>
    <row r="5" spans="5:9" x14ac:dyDescent="0.3">
      <c r="E5">
        <f t="shared" si="2"/>
        <v>44100</v>
      </c>
      <c r="F5">
        <f t="shared" si="3"/>
        <v>3</v>
      </c>
      <c r="G5" s="1">
        <f t="shared" si="0"/>
        <v>14700</v>
      </c>
      <c r="H5" s="2">
        <f t="shared" si="1"/>
        <v>13.605442176870747</v>
      </c>
      <c r="I5" s="2">
        <f t="shared" si="4"/>
        <v>1.7006802721088434</v>
      </c>
    </row>
    <row r="6" spans="5:9" x14ac:dyDescent="0.3">
      <c r="E6">
        <f t="shared" si="2"/>
        <v>44100</v>
      </c>
      <c r="F6">
        <f t="shared" si="3"/>
        <v>4</v>
      </c>
      <c r="G6" s="1">
        <f t="shared" si="0"/>
        <v>11025</v>
      </c>
      <c r="H6" s="2">
        <f t="shared" si="1"/>
        <v>18.140589569160998</v>
      </c>
      <c r="I6" s="2">
        <f t="shared" si="4"/>
        <v>2.2675736961451247</v>
      </c>
    </row>
    <row r="7" spans="5:9" x14ac:dyDescent="0.3">
      <c r="E7">
        <f t="shared" si="2"/>
        <v>44100</v>
      </c>
      <c r="F7">
        <f t="shared" si="3"/>
        <v>5</v>
      </c>
      <c r="G7" s="1">
        <f t="shared" si="0"/>
        <v>8820</v>
      </c>
      <c r="H7" s="2">
        <f t="shared" si="1"/>
        <v>22.675736961451246</v>
      </c>
      <c r="I7" s="2">
        <f t="shared" si="4"/>
        <v>2.8344671201814058</v>
      </c>
    </row>
    <row r="8" spans="5:9" x14ac:dyDescent="0.3">
      <c r="E8">
        <f t="shared" si="2"/>
        <v>44100</v>
      </c>
      <c r="F8">
        <f t="shared" si="3"/>
        <v>6</v>
      </c>
      <c r="G8" s="1">
        <f t="shared" si="0"/>
        <v>7350</v>
      </c>
      <c r="H8" s="2">
        <f t="shared" si="1"/>
        <v>27.210884353741495</v>
      </c>
      <c r="I8" s="2">
        <f t="shared" si="4"/>
        <v>3.4013605442176869</v>
      </c>
    </row>
    <row r="9" spans="5:9" x14ac:dyDescent="0.3">
      <c r="E9">
        <f t="shared" si="2"/>
        <v>44100</v>
      </c>
      <c r="F9">
        <f t="shared" si="3"/>
        <v>7</v>
      </c>
      <c r="G9" s="1">
        <f t="shared" si="0"/>
        <v>6300</v>
      </c>
      <c r="H9" s="2">
        <f t="shared" si="1"/>
        <v>31.746031746031747</v>
      </c>
      <c r="I9" s="2">
        <f t="shared" si="4"/>
        <v>3.9682539682539684</v>
      </c>
    </row>
    <row r="10" spans="5:9" x14ac:dyDescent="0.3">
      <c r="E10">
        <f t="shared" si="2"/>
        <v>44100</v>
      </c>
      <c r="F10">
        <v>9</v>
      </c>
      <c r="G10" s="1">
        <f t="shared" si="0"/>
        <v>4900</v>
      </c>
      <c r="H10" s="2">
        <f t="shared" si="1"/>
        <v>40.816326530612244</v>
      </c>
      <c r="I10" s="2">
        <f t="shared" si="4"/>
        <v>5.1020408163265305</v>
      </c>
    </row>
    <row r="11" spans="5:9" x14ac:dyDescent="0.3">
      <c r="E11">
        <f t="shared" si="2"/>
        <v>44100</v>
      </c>
      <c r="F11">
        <f>F10+1</f>
        <v>10</v>
      </c>
      <c r="G11" s="1">
        <f t="shared" si="0"/>
        <v>4410</v>
      </c>
      <c r="H11" s="2">
        <f t="shared" si="1"/>
        <v>45.351473922902493</v>
      </c>
      <c r="I11" s="2">
        <f t="shared" si="4"/>
        <v>5.6689342403628116</v>
      </c>
    </row>
    <row r="12" spans="5:9" x14ac:dyDescent="0.3">
      <c r="E12">
        <f t="shared" si="2"/>
        <v>44100</v>
      </c>
      <c r="F12">
        <v>12</v>
      </c>
      <c r="G12" s="1">
        <f t="shared" si="0"/>
        <v>3675</v>
      </c>
      <c r="H12" s="2">
        <f t="shared" si="1"/>
        <v>54.42176870748299</v>
      </c>
      <c r="I12" s="2">
        <f t="shared" si="4"/>
        <v>6.8027210884353737</v>
      </c>
    </row>
    <row r="13" spans="5:9" x14ac:dyDescent="0.3">
      <c r="E13">
        <f t="shared" si="2"/>
        <v>44100</v>
      </c>
      <c r="F13">
        <v>14</v>
      </c>
      <c r="G13" s="1">
        <f t="shared" si="0"/>
        <v>3150</v>
      </c>
      <c r="H13" s="2">
        <f t="shared" si="1"/>
        <v>63.492063492063494</v>
      </c>
      <c r="I13" s="2">
        <f t="shared" si="4"/>
        <v>7.9365079365079367</v>
      </c>
    </row>
    <row r="14" spans="5:9" x14ac:dyDescent="0.3">
      <c r="E14">
        <f t="shared" si="2"/>
        <v>44100</v>
      </c>
      <c r="F14">
        <f>F13+1</f>
        <v>15</v>
      </c>
      <c r="G14" s="1">
        <f t="shared" si="0"/>
        <v>2940</v>
      </c>
      <c r="H14" s="2">
        <f t="shared" si="1"/>
        <v>68.027210884353735</v>
      </c>
      <c r="I14" s="2">
        <f t="shared" si="4"/>
        <v>8.5034013605442169</v>
      </c>
    </row>
    <row r="15" spans="5:9" x14ac:dyDescent="0.3">
      <c r="E15">
        <f t="shared" si="2"/>
        <v>44100</v>
      </c>
      <c r="F15">
        <v>18</v>
      </c>
      <c r="G15" s="1">
        <f t="shared" si="0"/>
        <v>2450</v>
      </c>
      <c r="H15" s="2">
        <f t="shared" si="1"/>
        <v>81.632653061224488</v>
      </c>
      <c r="I15" s="2">
        <f t="shared" si="4"/>
        <v>10.204081632653061</v>
      </c>
    </row>
    <row r="16" spans="5:9" x14ac:dyDescent="0.3">
      <c r="E16">
        <f t="shared" si="2"/>
        <v>44100</v>
      </c>
      <c r="F16">
        <v>20</v>
      </c>
      <c r="G16" s="1">
        <f t="shared" si="0"/>
        <v>2205</v>
      </c>
      <c r="H16" s="2">
        <f t="shared" si="1"/>
        <v>90.702947845804985</v>
      </c>
      <c r="I16" s="2">
        <f t="shared" si="4"/>
        <v>11.337868480725623</v>
      </c>
    </row>
    <row r="17" spans="5:9" x14ac:dyDescent="0.3">
      <c r="E17">
        <f t="shared" si="2"/>
        <v>44100</v>
      </c>
      <c r="F17">
        <f>F16+1</f>
        <v>21</v>
      </c>
      <c r="G17" s="1">
        <f t="shared" si="0"/>
        <v>2100</v>
      </c>
      <c r="H17" s="2">
        <f t="shared" si="1"/>
        <v>95.238095238095241</v>
      </c>
      <c r="I17" s="2">
        <f t="shared" si="4"/>
        <v>11.904761904761905</v>
      </c>
    </row>
    <row r="18" spans="5:9" x14ac:dyDescent="0.3">
      <c r="E18">
        <f t="shared" si="2"/>
        <v>44100</v>
      </c>
      <c r="F18">
        <v>25</v>
      </c>
      <c r="G18" s="1">
        <f t="shared" si="0"/>
        <v>1764</v>
      </c>
      <c r="H18" s="2">
        <f t="shared" si="1"/>
        <v>113.37868480725623</v>
      </c>
      <c r="I18" s="2">
        <f t="shared" si="4"/>
        <v>14.172335600907029</v>
      </c>
    </row>
    <row r="19" spans="5:9" x14ac:dyDescent="0.3">
      <c r="E19">
        <f t="shared" si="2"/>
        <v>44100</v>
      </c>
      <c r="F19">
        <v>28</v>
      </c>
      <c r="G19" s="1">
        <f t="shared" si="0"/>
        <v>1575</v>
      </c>
      <c r="H19" s="2">
        <f t="shared" si="1"/>
        <v>126.98412698412699</v>
      </c>
      <c r="I19" s="2">
        <f t="shared" si="4"/>
        <v>15.873015873015873</v>
      </c>
    </row>
    <row r="20" spans="5:9" x14ac:dyDescent="0.3">
      <c r="E20">
        <f t="shared" si="2"/>
        <v>44100</v>
      </c>
      <c r="F20">
        <v>30</v>
      </c>
      <c r="G20" s="1">
        <f t="shared" si="0"/>
        <v>1470</v>
      </c>
      <c r="H20" s="2">
        <f t="shared" si="1"/>
        <v>136.05442176870747</v>
      </c>
      <c r="I20" s="2">
        <f t="shared" si="4"/>
        <v>17.006802721088434</v>
      </c>
    </row>
    <row r="21" spans="5:9" x14ac:dyDescent="0.3">
      <c r="E21">
        <f t="shared" si="2"/>
        <v>44100</v>
      </c>
      <c r="F21">
        <v>35</v>
      </c>
      <c r="G21" s="1">
        <f t="shared" si="0"/>
        <v>1260</v>
      </c>
      <c r="H21" s="2">
        <f t="shared" si="1"/>
        <v>158.73015873015873</v>
      </c>
      <c r="I21" s="2">
        <f t="shared" si="4"/>
        <v>19.841269841269842</v>
      </c>
    </row>
    <row r="22" spans="5:9" x14ac:dyDescent="0.3">
      <c r="E22">
        <f t="shared" si="2"/>
        <v>44100</v>
      </c>
      <c r="F22">
        <f>F21+1</f>
        <v>36</v>
      </c>
      <c r="G22" s="1">
        <f t="shared" si="0"/>
        <v>1225</v>
      </c>
      <c r="H22" s="2">
        <f t="shared" si="1"/>
        <v>163.26530612244898</v>
      </c>
      <c r="I22" s="2">
        <f t="shared" si="4"/>
        <v>20.408163265306122</v>
      </c>
    </row>
    <row r="23" spans="5:9" x14ac:dyDescent="0.3">
      <c r="E23">
        <f t="shared" ref="E23:E28" si="5">E22</f>
        <v>44100</v>
      </c>
      <c r="F23">
        <v>42</v>
      </c>
      <c r="G23" s="1">
        <f t="shared" ref="G23:G50" si="6">E23/F23</f>
        <v>1050</v>
      </c>
      <c r="H23" s="2">
        <f t="shared" si="1"/>
        <v>190.47619047619048</v>
      </c>
      <c r="I23" s="2">
        <f t="shared" si="4"/>
        <v>23.80952380952381</v>
      </c>
    </row>
    <row r="24" spans="5:9" x14ac:dyDescent="0.3">
      <c r="E24">
        <f t="shared" si="5"/>
        <v>44100</v>
      </c>
      <c r="F24">
        <v>45</v>
      </c>
      <c r="G24" s="1">
        <f t="shared" si="6"/>
        <v>980</v>
      </c>
      <c r="H24" s="2">
        <f t="shared" si="1"/>
        <v>204.08163265306123</v>
      </c>
      <c r="I24" s="2">
        <f t="shared" si="4"/>
        <v>25.510204081632654</v>
      </c>
    </row>
    <row r="25" spans="5:9" x14ac:dyDescent="0.3">
      <c r="E25">
        <f t="shared" si="5"/>
        <v>44100</v>
      </c>
      <c r="F25">
        <v>49</v>
      </c>
      <c r="G25" s="1">
        <f t="shared" si="6"/>
        <v>900</v>
      </c>
      <c r="H25" s="2">
        <f t="shared" si="1"/>
        <v>222.22222222222223</v>
      </c>
      <c r="I25" s="2">
        <f t="shared" si="4"/>
        <v>27.777777777777779</v>
      </c>
    </row>
    <row r="26" spans="5:9" x14ac:dyDescent="0.3">
      <c r="E26">
        <f t="shared" si="5"/>
        <v>44100</v>
      </c>
      <c r="F26">
        <f t="shared" ref="F26" si="7">F25+1</f>
        <v>50</v>
      </c>
      <c r="G26" s="1">
        <f t="shared" si="6"/>
        <v>882</v>
      </c>
      <c r="H26" s="2">
        <f t="shared" si="1"/>
        <v>226.75736961451247</v>
      </c>
      <c r="I26" s="2">
        <f t="shared" si="4"/>
        <v>28.344671201814059</v>
      </c>
    </row>
    <row r="27" spans="5:9" x14ac:dyDescent="0.3">
      <c r="E27">
        <f t="shared" si="5"/>
        <v>44100</v>
      </c>
      <c r="F27">
        <v>63</v>
      </c>
      <c r="G27" s="1">
        <f t="shared" si="6"/>
        <v>700</v>
      </c>
      <c r="H27" s="2">
        <f t="shared" si="1"/>
        <v>285.71428571428572</v>
      </c>
      <c r="I27" s="2">
        <f t="shared" si="4"/>
        <v>35.714285714285715</v>
      </c>
    </row>
    <row r="28" spans="5:9" x14ac:dyDescent="0.3">
      <c r="E28">
        <f t="shared" si="5"/>
        <v>44100</v>
      </c>
      <c r="F28">
        <v>70</v>
      </c>
      <c r="G28" s="1">
        <f t="shared" si="6"/>
        <v>630</v>
      </c>
      <c r="H28" s="2">
        <f t="shared" si="1"/>
        <v>317.46031746031747</v>
      </c>
      <c r="I28" s="2">
        <f t="shared" si="4"/>
        <v>39.682539682539684</v>
      </c>
    </row>
    <row r="29" spans="5:9" x14ac:dyDescent="0.3">
      <c r="E29">
        <f t="shared" ref="E29:E40" si="8">E28</f>
        <v>44100</v>
      </c>
      <c r="F29">
        <v>75</v>
      </c>
      <c r="G29" s="1">
        <f t="shared" si="6"/>
        <v>588</v>
      </c>
      <c r="H29" s="2">
        <f t="shared" si="1"/>
        <v>340.13605442176873</v>
      </c>
      <c r="I29" s="2">
        <f t="shared" si="4"/>
        <v>42.517006802721092</v>
      </c>
    </row>
    <row r="30" spans="5:9" x14ac:dyDescent="0.3">
      <c r="E30">
        <f t="shared" si="8"/>
        <v>44100</v>
      </c>
      <c r="F30">
        <v>84</v>
      </c>
      <c r="G30" s="1">
        <f t="shared" si="6"/>
        <v>525</v>
      </c>
      <c r="H30" s="2">
        <f t="shared" si="1"/>
        <v>380.95238095238096</v>
      </c>
      <c r="I30" s="2">
        <f t="shared" si="4"/>
        <v>47.61904761904762</v>
      </c>
    </row>
    <row r="31" spans="5:9" x14ac:dyDescent="0.3">
      <c r="E31">
        <f t="shared" si="8"/>
        <v>44100</v>
      </c>
      <c r="F31">
        <v>90</v>
      </c>
      <c r="G31" s="1">
        <f t="shared" si="6"/>
        <v>490</v>
      </c>
      <c r="H31" s="2">
        <f t="shared" si="1"/>
        <v>408.16326530612247</v>
      </c>
      <c r="I31" s="2">
        <f t="shared" si="4"/>
        <v>51.020408163265309</v>
      </c>
    </row>
    <row r="32" spans="5:9" x14ac:dyDescent="0.3">
      <c r="E32">
        <f t="shared" si="8"/>
        <v>44100</v>
      </c>
      <c r="F32">
        <v>98</v>
      </c>
      <c r="G32" s="1">
        <f t="shared" si="6"/>
        <v>450</v>
      </c>
      <c r="H32" s="2">
        <f t="shared" si="1"/>
        <v>444.44444444444446</v>
      </c>
      <c r="I32" s="2">
        <f t="shared" si="4"/>
        <v>55.555555555555557</v>
      </c>
    </row>
    <row r="33" spans="5:18" x14ac:dyDescent="0.3">
      <c r="E33">
        <f t="shared" si="8"/>
        <v>44100</v>
      </c>
      <c r="F33">
        <v>105</v>
      </c>
      <c r="G33" s="1">
        <f t="shared" si="6"/>
        <v>420</v>
      </c>
      <c r="H33" s="2">
        <f t="shared" si="1"/>
        <v>476.1904761904762</v>
      </c>
      <c r="I33" s="2">
        <f t="shared" si="4"/>
        <v>59.523809523809526</v>
      </c>
    </row>
    <row r="34" spans="5:18" x14ac:dyDescent="0.3">
      <c r="E34">
        <f t="shared" si="8"/>
        <v>44100</v>
      </c>
      <c r="F34">
        <v>126</v>
      </c>
      <c r="G34" s="1">
        <f t="shared" si="6"/>
        <v>350</v>
      </c>
      <c r="H34" s="2">
        <f t="shared" si="1"/>
        <v>571.42857142857144</v>
      </c>
      <c r="I34" s="2">
        <f t="shared" si="4"/>
        <v>71.428571428571431</v>
      </c>
    </row>
    <row r="35" spans="5:18" x14ac:dyDescent="0.3">
      <c r="E35">
        <f t="shared" si="8"/>
        <v>44100</v>
      </c>
      <c r="F35">
        <v>147</v>
      </c>
      <c r="G35" s="1">
        <f t="shared" si="6"/>
        <v>300</v>
      </c>
      <c r="H35" s="2">
        <f t="shared" si="1"/>
        <v>666.66666666666663</v>
      </c>
      <c r="I35" s="2">
        <f t="shared" si="4"/>
        <v>83.333333333333329</v>
      </c>
    </row>
    <row r="36" spans="5:18" x14ac:dyDescent="0.3">
      <c r="E36">
        <f t="shared" si="8"/>
        <v>44100</v>
      </c>
      <c r="F36">
        <v>180</v>
      </c>
      <c r="G36" s="1">
        <f t="shared" si="6"/>
        <v>245</v>
      </c>
      <c r="H36" s="2">
        <f t="shared" si="1"/>
        <v>816.32653061224494</v>
      </c>
      <c r="I36" s="2">
        <f t="shared" si="4"/>
        <v>102.04081632653062</v>
      </c>
    </row>
    <row r="37" spans="5:18" x14ac:dyDescent="0.3">
      <c r="E37">
        <f t="shared" si="8"/>
        <v>44100</v>
      </c>
      <c r="F37">
        <v>209</v>
      </c>
      <c r="G37" s="1">
        <f t="shared" si="6"/>
        <v>211.00478468899522</v>
      </c>
      <c r="H37" s="2">
        <f t="shared" si="1"/>
        <v>947.84580498866217</v>
      </c>
      <c r="I37" s="2">
        <f t="shared" si="4"/>
        <v>118.48072562358277</v>
      </c>
      <c r="O37" t="s">
        <v>18</v>
      </c>
      <c r="P37">
        <v>150</v>
      </c>
    </row>
    <row r="38" spans="5:18" x14ac:dyDescent="0.3">
      <c r="E38">
        <f t="shared" si="8"/>
        <v>44100</v>
      </c>
      <c r="F38">
        <f t="shared" ref="F38:F39" si="9">F37+1</f>
        <v>210</v>
      </c>
      <c r="G38" s="1">
        <f t="shared" si="6"/>
        <v>210</v>
      </c>
      <c r="H38" s="2">
        <f t="shared" si="1"/>
        <v>952.38095238095241</v>
      </c>
      <c r="I38" s="2">
        <f t="shared" si="4"/>
        <v>119.04761904761905</v>
      </c>
      <c r="O38" t="s">
        <v>19</v>
      </c>
      <c r="P38">
        <f>2000000/8</f>
        <v>250000</v>
      </c>
    </row>
    <row r="39" spans="5:18" x14ac:dyDescent="0.3">
      <c r="E39">
        <f t="shared" si="8"/>
        <v>44100</v>
      </c>
      <c r="F39">
        <f t="shared" si="9"/>
        <v>211</v>
      </c>
      <c r="G39" s="1">
        <f t="shared" si="6"/>
        <v>209.00473933649289</v>
      </c>
      <c r="H39" s="2">
        <f t="shared" si="1"/>
        <v>956.91609977324265</v>
      </c>
      <c r="I39" s="2">
        <f t="shared" si="4"/>
        <v>119.61451247165533</v>
      </c>
      <c r="P39">
        <f>P38/P37</f>
        <v>1666.6666666666667</v>
      </c>
      <c r="Q39" t="s">
        <v>20</v>
      </c>
    </row>
    <row r="40" spans="5:18" x14ac:dyDescent="0.3">
      <c r="E40">
        <f t="shared" si="8"/>
        <v>44100</v>
      </c>
      <c r="F40">
        <v>294</v>
      </c>
      <c r="G40" s="1">
        <f t="shared" si="6"/>
        <v>150</v>
      </c>
      <c r="H40" s="2">
        <f t="shared" si="1"/>
        <v>1333.3333333333333</v>
      </c>
      <c r="I40" s="2">
        <f t="shared" si="4"/>
        <v>166.66666666666666</v>
      </c>
      <c r="P40">
        <f>P39/32</f>
        <v>52.083333333333336</v>
      </c>
      <c r="Q40" t="s">
        <v>21</v>
      </c>
    </row>
    <row r="41" spans="5:18" x14ac:dyDescent="0.3">
      <c r="E41">
        <f t="shared" ref="E41:E50" si="10">E40</f>
        <v>44100</v>
      </c>
      <c r="F41">
        <v>350</v>
      </c>
      <c r="G41" s="1">
        <f t="shared" si="6"/>
        <v>126</v>
      </c>
      <c r="H41" s="2">
        <f t="shared" si="1"/>
        <v>1587.3015873015872</v>
      </c>
      <c r="I41" s="2">
        <f t="shared" si="4"/>
        <v>198.4126984126984</v>
      </c>
    </row>
    <row r="42" spans="5:18" x14ac:dyDescent="0.3">
      <c r="E42">
        <f t="shared" si="10"/>
        <v>44100</v>
      </c>
      <c r="F42">
        <v>441</v>
      </c>
      <c r="G42" s="1">
        <f t="shared" si="6"/>
        <v>100</v>
      </c>
      <c r="H42" s="3">
        <f t="shared" si="1"/>
        <v>2000</v>
      </c>
      <c r="I42" s="2">
        <f t="shared" si="4"/>
        <v>250</v>
      </c>
    </row>
    <row r="43" spans="5:18" x14ac:dyDescent="0.3">
      <c r="E43">
        <f t="shared" si="10"/>
        <v>44100</v>
      </c>
      <c r="F43">
        <v>450</v>
      </c>
      <c r="G43" s="1">
        <f t="shared" si="6"/>
        <v>98</v>
      </c>
      <c r="H43" s="2">
        <f t="shared" si="1"/>
        <v>2040.8163265306123</v>
      </c>
      <c r="I43" s="2">
        <f t="shared" si="4"/>
        <v>255.10204081632654</v>
      </c>
    </row>
    <row r="44" spans="5:18" x14ac:dyDescent="0.3">
      <c r="E44">
        <f t="shared" si="10"/>
        <v>44100</v>
      </c>
      <c r="F44">
        <v>490</v>
      </c>
      <c r="G44" s="1">
        <f t="shared" si="6"/>
        <v>90</v>
      </c>
      <c r="H44" s="2">
        <f t="shared" si="1"/>
        <v>2222.2222222222222</v>
      </c>
      <c r="I44" s="2">
        <f t="shared" si="4"/>
        <v>277.77777777777777</v>
      </c>
      <c r="O44" s="1">
        <f>882</f>
        <v>882</v>
      </c>
      <c r="P44">
        <f>63*2</f>
        <v>126</v>
      </c>
      <c r="Q44" s="2">
        <f>O44/P44</f>
        <v>7</v>
      </c>
      <c r="R44" s="2">
        <f>44100/Q44</f>
        <v>6300</v>
      </c>
    </row>
    <row r="45" spans="5:18" x14ac:dyDescent="0.3">
      <c r="E45">
        <f t="shared" si="10"/>
        <v>44100</v>
      </c>
      <c r="F45">
        <v>525</v>
      </c>
      <c r="G45" s="1">
        <f t="shared" si="6"/>
        <v>84</v>
      </c>
      <c r="H45" s="2">
        <f t="shared" si="1"/>
        <v>2380.9523809523807</v>
      </c>
      <c r="I45" s="2">
        <f t="shared" si="4"/>
        <v>297.61904761904759</v>
      </c>
      <c r="P45" s="1">
        <f>882/294</f>
        <v>3</v>
      </c>
    </row>
    <row r="46" spans="5:18" x14ac:dyDescent="0.3">
      <c r="E46">
        <f t="shared" si="10"/>
        <v>44100</v>
      </c>
      <c r="F46">
        <v>630</v>
      </c>
      <c r="G46" s="1">
        <f t="shared" si="6"/>
        <v>70</v>
      </c>
      <c r="H46" s="2">
        <f t="shared" si="1"/>
        <v>2857.1428571428573</v>
      </c>
      <c r="I46" s="2">
        <f t="shared" si="4"/>
        <v>357.14285714285717</v>
      </c>
      <c r="P46" s="2">
        <f>O44/3</f>
        <v>294</v>
      </c>
      <c r="Q46">
        <f>Q44/3</f>
        <v>2.3333333333333335</v>
      </c>
    </row>
    <row r="47" spans="5:18" x14ac:dyDescent="0.3">
      <c r="E47">
        <f t="shared" si="10"/>
        <v>44100</v>
      </c>
      <c r="F47">
        <v>723</v>
      </c>
      <c r="G47" s="1">
        <f t="shared" si="6"/>
        <v>60.995850622406635</v>
      </c>
      <c r="H47" s="2">
        <f t="shared" si="1"/>
        <v>3278.9115646258506</v>
      </c>
      <c r="I47" s="2">
        <f t="shared" si="4"/>
        <v>409.86394557823132</v>
      </c>
    </row>
    <row r="48" spans="5:18" x14ac:dyDescent="0.3">
      <c r="E48">
        <f t="shared" si="10"/>
        <v>44100</v>
      </c>
      <c r="F48">
        <v>735</v>
      </c>
      <c r="G48" s="1">
        <f t="shared" si="6"/>
        <v>60</v>
      </c>
      <c r="H48" s="2">
        <f t="shared" si="1"/>
        <v>3333.3333333333335</v>
      </c>
      <c r="I48" s="2">
        <f t="shared" si="4"/>
        <v>416.66666666666669</v>
      </c>
    </row>
    <row r="49" spans="2:16" x14ac:dyDescent="0.3">
      <c r="E49">
        <f t="shared" si="10"/>
        <v>44100</v>
      </c>
      <c r="F49">
        <v>832</v>
      </c>
      <c r="G49" s="1">
        <f t="shared" si="6"/>
        <v>53.004807692307693</v>
      </c>
      <c r="H49" s="2">
        <f t="shared" si="1"/>
        <v>3773.2426303854872</v>
      </c>
      <c r="I49" s="2">
        <f t="shared" si="4"/>
        <v>471.65532879818591</v>
      </c>
      <c r="N49" s="5">
        <v>14479.16</v>
      </c>
    </row>
    <row r="50" spans="2:16" x14ac:dyDescent="0.3">
      <c r="E50">
        <f t="shared" si="10"/>
        <v>44100</v>
      </c>
      <c r="F50">
        <v>882</v>
      </c>
      <c r="G50" s="1">
        <f t="shared" si="6"/>
        <v>50</v>
      </c>
      <c r="H50" s="3">
        <f t="shared" si="1"/>
        <v>4000</v>
      </c>
      <c r="I50" s="2">
        <f t="shared" si="4"/>
        <v>500</v>
      </c>
      <c r="N50">
        <v>0.9023136491</v>
      </c>
      <c r="O50" s="6">
        <v>1.1082620782999999</v>
      </c>
    </row>
    <row r="51" spans="2:16" x14ac:dyDescent="0.3">
      <c r="N51">
        <f>N49*N50</f>
        <v>13064.743695502755</v>
      </c>
      <c r="O51">
        <f>N49*O50</f>
        <v>16046.703953638227</v>
      </c>
    </row>
    <row r="55" spans="2:16" x14ac:dyDescent="0.3">
      <c r="B55">
        <f>32*16</f>
        <v>512</v>
      </c>
    </row>
    <row r="56" spans="2:16" x14ac:dyDescent="0.3">
      <c r="B56">
        <f>32*32</f>
        <v>1024</v>
      </c>
      <c r="N56">
        <f>100000/3440</f>
        <v>29.069767441860463</v>
      </c>
    </row>
    <row r="57" spans="2:16" x14ac:dyDescent="0.3">
      <c r="B57">
        <f>32*64</f>
        <v>2048</v>
      </c>
      <c r="N57">
        <f>115000/N56</f>
        <v>3956</v>
      </c>
    </row>
    <row r="58" spans="2:16" x14ac:dyDescent="0.3">
      <c r="J58">
        <f>1123+767</f>
        <v>1890</v>
      </c>
      <c r="P58">
        <f>261104</f>
        <v>261104</v>
      </c>
    </row>
    <row r="59" spans="2:16" x14ac:dyDescent="0.3">
      <c r="I59" t="s">
        <v>5</v>
      </c>
      <c r="J59">
        <f>J58/8</f>
        <v>236.25</v>
      </c>
      <c r="K59">
        <f>J59*400</f>
        <v>94500</v>
      </c>
      <c r="P59">
        <f>P58-4</f>
        <v>261100</v>
      </c>
    </row>
    <row r="60" spans="2:16" x14ac:dyDescent="0.3">
      <c r="B60">
        <v>31</v>
      </c>
      <c r="C60">
        <f>B60*1.5</f>
        <v>46.5</v>
      </c>
      <c r="I60" t="s">
        <v>6</v>
      </c>
      <c r="J60">
        <f>J59/5</f>
        <v>47.25</v>
      </c>
      <c r="P60">
        <f>P59/14</f>
        <v>18650</v>
      </c>
    </row>
    <row r="61" spans="2:16" x14ac:dyDescent="0.3">
      <c r="C61">
        <f>C60*2</f>
        <v>93</v>
      </c>
      <c r="I61" t="s">
        <v>7</v>
      </c>
      <c r="J61">
        <f>J60/4</f>
        <v>11.8125</v>
      </c>
    </row>
    <row r="63" spans="2:16" x14ac:dyDescent="0.3">
      <c r="B63" t="s">
        <v>8</v>
      </c>
      <c r="E63" t="s">
        <v>9</v>
      </c>
    </row>
    <row r="64" spans="2:16" x14ac:dyDescent="0.3">
      <c r="C64">
        <v>-0.75</v>
      </c>
    </row>
    <row r="65" spans="2:10" x14ac:dyDescent="0.3">
      <c r="B65">
        <f t="shared" ref="B65:B94" si="11">B66+C65</f>
        <v>-23.25</v>
      </c>
      <c r="C65">
        <f>C64</f>
        <v>-0.75</v>
      </c>
      <c r="D65">
        <v>31</v>
      </c>
      <c r="E65">
        <f t="shared" ref="E65:E96" si="12">D65*C65</f>
        <v>-23.25</v>
      </c>
      <c r="F65">
        <f>E65/10</f>
        <v>-2.3250000000000002</v>
      </c>
      <c r="G65" s="7">
        <f>10^F65</f>
        <v>4.7315125896148008E-3</v>
      </c>
      <c r="H65" s="8"/>
      <c r="J65">
        <f t="shared" ref="J65:J95" si="13">31-D65</f>
        <v>0</v>
      </c>
    </row>
    <row r="66" spans="2:10" x14ac:dyDescent="0.3">
      <c r="B66">
        <f t="shared" si="11"/>
        <v>-22.5</v>
      </c>
      <c r="C66">
        <f t="shared" ref="C66:C95" si="14">C65</f>
        <v>-0.75</v>
      </c>
      <c r="D66">
        <f>D65-1</f>
        <v>30</v>
      </c>
      <c r="E66">
        <f t="shared" si="12"/>
        <v>-22.5</v>
      </c>
      <c r="F66">
        <f t="shared" ref="F66:F96" si="15">E66/10</f>
        <v>-2.25</v>
      </c>
      <c r="G66" s="7">
        <f t="shared" ref="G66:G96" si="16">10^F66</f>
        <v>5.6234132519034866E-3</v>
      </c>
      <c r="J66">
        <f t="shared" si="13"/>
        <v>1</v>
      </c>
    </row>
    <row r="67" spans="2:10" x14ac:dyDescent="0.3">
      <c r="B67">
        <f t="shared" si="11"/>
        <v>-21.75</v>
      </c>
      <c r="C67">
        <f t="shared" si="14"/>
        <v>-0.75</v>
      </c>
      <c r="D67">
        <f t="shared" ref="D67:D80" si="17">D66-1</f>
        <v>29</v>
      </c>
      <c r="E67">
        <f t="shared" si="12"/>
        <v>-21.75</v>
      </c>
      <c r="F67">
        <f t="shared" si="15"/>
        <v>-2.1749999999999998</v>
      </c>
      <c r="G67" s="7">
        <f t="shared" si="16"/>
        <v>6.6834391756861481E-3</v>
      </c>
      <c r="J67">
        <f t="shared" si="13"/>
        <v>2</v>
      </c>
    </row>
    <row r="68" spans="2:10" x14ac:dyDescent="0.3">
      <c r="B68">
        <f t="shared" si="11"/>
        <v>-21</v>
      </c>
      <c r="C68">
        <f t="shared" si="14"/>
        <v>-0.75</v>
      </c>
      <c r="D68">
        <f t="shared" si="17"/>
        <v>28</v>
      </c>
      <c r="E68">
        <f t="shared" si="12"/>
        <v>-21</v>
      </c>
      <c r="F68">
        <f t="shared" si="15"/>
        <v>-2.1</v>
      </c>
      <c r="G68" s="7">
        <f t="shared" si="16"/>
        <v>7.9432823472428121E-3</v>
      </c>
      <c r="J68">
        <f t="shared" si="13"/>
        <v>3</v>
      </c>
    </row>
    <row r="69" spans="2:10" x14ac:dyDescent="0.3">
      <c r="B69">
        <f t="shared" si="11"/>
        <v>-20.25</v>
      </c>
      <c r="C69">
        <f t="shared" si="14"/>
        <v>-0.75</v>
      </c>
      <c r="D69">
        <f t="shared" si="17"/>
        <v>27</v>
      </c>
      <c r="E69">
        <f t="shared" si="12"/>
        <v>-20.25</v>
      </c>
      <c r="F69">
        <f t="shared" si="15"/>
        <v>-2.0249999999999999</v>
      </c>
      <c r="G69" s="7">
        <f t="shared" si="16"/>
        <v>9.440608762859232E-3</v>
      </c>
      <c r="J69">
        <f t="shared" si="13"/>
        <v>4</v>
      </c>
    </row>
    <row r="70" spans="2:10" x14ac:dyDescent="0.3">
      <c r="B70">
        <f t="shared" si="11"/>
        <v>-19.5</v>
      </c>
      <c r="C70">
        <f t="shared" si="14"/>
        <v>-0.75</v>
      </c>
      <c r="D70">
        <f t="shared" si="17"/>
        <v>26</v>
      </c>
      <c r="E70">
        <f t="shared" si="12"/>
        <v>-19.5</v>
      </c>
      <c r="F70">
        <f t="shared" si="15"/>
        <v>-1.95</v>
      </c>
      <c r="G70" s="7">
        <f t="shared" si="16"/>
        <v>1.1220184543019634E-2</v>
      </c>
      <c r="J70">
        <f t="shared" si="13"/>
        <v>5</v>
      </c>
    </row>
    <row r="71" spans="2:10" x14ac:dyDescent="0.3">
      <c r="B71">
        <f t="shared" si="11"/>
        <v>-18.75</v>
      </c>
      <c r="C71">
        <f t="shared" si="14"/>
        <v>-0.75</v>
      </c>
      <c r="D71">
        <f t="shared" si="17"/>
        <v>25</v>
      </c>
      <c r="E71">
        <f t="shared" si="12"/>
        <v>-18.75</v>
      </c>
      <c r="F71">
        <f t="shared" si="15"/>
        <v>-1.875</v>
      </c>
      <c r="G71" s="7">
        <f t="shared" si="16"/>
        <v>1.333521432163323E-2</v>
      </c>
      <c r="J71">
        <f t="shared" si="13"/>
        <v>6</v>
      </c>
    </row>
    <row r="72" spans="2:10" x14ac:dyDescent="0.3">
      <c r="B72">
        <f t="shared" si="11"/>
        <v>-18</v>
      </c>
      <c r="C72">
        <f t="shared" si="14"/>
        <v>-0.75</v>
      </c>
      <c r="D72">
        <f t="shared" si="17"/>
        <v>24</v>
      </c>
      <c r="E72">
        <f t="shared" si="12"/>
        <v>-18</v>
      </c>
      <c r="F72">
        <f t="shared" si="15"/>
        <v>-1.8</v>
      </c>
      <c r="G72" s="7">
        <f t="shared" si="16"/>
        <v>1.5848931924611124E-2</v>
      </c>
      <c r="J72">
        <f t="shared" si="13"/>
        <v>7</v>
      </c>
    </row>
    <row r="73" spans="2:10" x14ac:dyDescent="0.3">
      <c r="B73">
        <f t="shared" si="11"/>
        <v>-17.25</v>
      </c>
      <c r="C73">
        <f t="shared" si="14"/>
        <v>-0.75</v>
      </c>
      <c r="D73">
        <f t="shared" si="17"/>
        <v>23</v>
      </c>
      <c r="E73">
        <f t="shared" si="12"/>
        <v>-17.25</v>
      </c>
      <c r="F73">
        <f t="shared" si="15"/>
        <v>-1.7250000000000001</v>
      </c>
      <c r="G73" s="7">
        <f t="shared" si="16"/>
        <v>1.8836490894897997E-2</v>
      </c>
      <c r="J73">
        <f t="shared" si="13"/>
        <v>8</v>
      </c>
    </row>
    <row r="74" spans="2:10" x14ac:dyDescent="0.3">
      <c r="B74">
        <f t="shared" si="11"/>
        <v>-16.5</v>
      </c>
      <c r="C74">
        <f t="shared" si="14"/>
        <v>-0.75</v>
      </c>
      <c r="D74">
        <f t="shared" si="17"/>
        <v>22</v>
      </c>
      <c r="E74">
        <f t="shared" si="12"/>
        <v>-16.5</v>
      </c>
      <c r="F74">
        <f t="shared" si="15"/>
        <v>-1.65</v>
      </c>
      <c r="G74" s="7">
        <f t="shared" si="16"/>
        <v>2.2387211385683389E-2</v>
      </c>
      <c r="J74">
        <f t="shared" si="13"/>
        <v>9</v>
      </c>
    </row>
    <row r="75" spans="2:10" x14ac:dyDescent="0.3">
      <c r="B75">
        <f t="shared" si="11"/>
        <v>-15.75</v>
      </c>
      <c r="C75">
        <f t="shared" si="14"/>
        <v>-0.75</v>
      </c>
      <c r="D75">
        <f t="shared" si="17"/>
        <v>21</v>
      </c>
      <c r="E75">
        <f t="shared" si="12"/>
        <v>-15.75</v>
      </c>
      <c r="F75">
        <f t="shared" si="15"/>
        <v>-1.575</v>
      </c>
      <c r="G75" s="7">
        <f t="shared" si="16"/>
        <v>2.6607250597988092E-2</v>
      </c>
      <c r="J75">
        <f t="shared" si="13"/>
        <v>10</v>
      </c>
    </row>
    <row r="76" spans="2:10" x14ac:dyDescent="0.3">
      <c r="B76">
        <f t="shared" si="11"/>
        <v>-15</v>
      </c>
      <c r="C76">
        <f t="shared" si="14"/>
        <v>-0.75</v>
      </c>
      <c r="D76">
        <f t="shared" si="17"/>
        <v>20</v>
      </c>
      <c r="E76">
        <f t="shared" si="12"/>
        <v>-15</v>
      </c>
      <c r="F76">
        <f t="shared" si="15"/>
        <v>-1.5</v>
      </c>
      <c r="G76" s="7">
        <f t="shared" si="16"/>
        <v>3.1622776601683784E-2</v>
      </c>
      <c r="J76">
        <f t="shared" si="13"/>
        <v>11</v>
      </c>
    </row>
    <row r="77" spans="2:10" x14ac:dyDescent="0.3">
      <c r="B77">
        <f t="shared" si="11"/>
        <v>-14.25</v>
      </c>
      <c r="C77">
        <f t="shared" si="14"/>
        <v>-0.75</v>
      </c>
      <c r="D77">
        <f t="shared" si="17"/>
        <v>19</v>
      </c>
      <c r="E77">
        <f t="shared" si="12"/>
        <v>-14.25</v>
      </c>
      <c r="F77">
        <f t="shared" si="15"/>
        <v>-1.425</v>
      </c>
      <c r="G77" s="7">
        <f t="shared" si="16"/>
        <v>3.7583740428844395E-2</v>
      </c>
      <c r="J77">
        <f t="shared" si="13"/>
        <v>12</v>
      </c>
    </row>
    <row r="78" spans="2:10" x14ac:dyDescent="0.3">
      <c r="B78">
        <f t="shared" si="11"/>
        <v>-13.5</v>
      </c>
      <c r="C78">
        <f t="shared" si="14"/>
        <v>-0.75</v>
      </c>
      <c r="D78">
        <f t="shared" si="17"/>
        <v>18</v>
      </c>
      <c r="E78">
        <f t="shared" si="12"/>
        <v>-13.5</v>
      </c>
      <c r="F78">
        <f t="shared" si="15"/>
        <v>-1.35</v>
      </c>
      <c r="G78" s="7">
        <f t="shared" si="16"/>
        <v>4.4668359215096293E-2</v>
      </c>
      <c r="J78">
        <f t="shared" si="13"/>
        <v>13</v>
      </c>
    </row>
    <row r="79" spans="2:10" x14ac:dyDescent="0.3">
      <c r="B79">
        <f t="shared" si="11"/>
        <v>-12.75</v>
      </c>
      <c r="C79">
        <f t="shared" si="14"/>
        <v>-0.75</v>
      </c>
      <c r="D79">
        <f t="shared" si="17"/>
        <v>17</v>
      </c>
      <c r="E79">
        <f t="shared" si="12"/>
        <v>-12.75</v>
      </c>
      <c r="F79">
        <f t="shared" si="15"/>
        <v>-1.2749999999999999</v>
      </c>
      <c r="G79" s="7">
        <f t="shared" si="16"/>
        <v>5.3088444423098825E-2</v>
      </c>
      <c r="J79">
        <f t="shared" si="13"/>
        <v>14</v>
      </c>
    </row>
    <row r="80" spans="2:10" x14ac:dyDescent="0.3">
      <c r="B80">
        <f t="shared" si="11"/>
        <v>-12</v>
      </c>
      <c r="C80">
        <f t="shared" si="14"/>
        <v>-0.75</v>
      </c>
      <c r="D80">
        <f t="shared" si="17"/>
        <v>16</v>
      </c>
      <c r="E80">
        <f t="shared" si="12"/>
        <v>-12</v>
      </c>
      <c r="F80">
        <f t="shared" si="15"/>
        <v>-1.2</v>
      </c>
      <c r="G80" s="7">
        <f t="shared" si="16"/>
        <v>6.3095734448019317E-2</v>
      </c>
      <c r="J80">
        <f t="shared" si="13"/>
        <v>15</v>
      </c>
    </row>
    <row r="81" spans="2:10" x14ac:dyDescent="0.3">
      <c r="B81">
        <f t="shared" si="11"/>
        <v>-11.25</v>
      </c>
      <c r="C81">
        <f t="shared" si="14"/>
        <v>-0.75</v>
      </c>
      <c r="D81">
        <f t="shared" ref="D81:D94" si="18">D80-1</f>
        <v>15</v>
      </c>
      <c r="E81">
        <f t="shared" si="12"/>
        <v>-11.25</v>
      </c>
      <c r="F81">
        <f t="shared" si="15"/>
        <v>-1.125</v>
      </c>
      <c r="G81" s="7">
        <f t="shared" si="16"/>
        <v>7.4989420933245551E-2</v>
      </c>
      <c r="H81" s="8"/>
      <c r="I81">
        <f>D81</f>
        <v>15</v>
      </c>
      <c r="J81">
        <f t="shared" si="13"/>
        <v>16</v>
      </c>
    </row>
    <row r="82" spans="2:10" x14ac:dyDescent="0.3">
      <c r="B82">
        <f t="shared" si="11"/>
        <v>-10.5</v>
      </c>
      <c r="C82">
        <f t="shared" si="14"/>
        <v>-0.75</v>
      </c>
      <c r="D82">
        <f t="shared" si="18"/>
        <v>14</v>
      </c>
      <c r="E82">
        <f t="shared" si="12"/>
        <v>-10.5</v>
      </c>
      <c r="F82">
        <f t="shared" si="15"/>
        <v>-1.05</v>
      </c>
      <c r="G82" s="7">
        <f t="shared" si="16"/>
        <v>8.9125093813374537E-2</v>
      </c>
      <c r="J82">
        <f t="shared" si="13"/>
        <v>17</v>
      </c>
    </row>
    <row r="83" spans="2:10" x14ac:dyDescent="0.3">
      <c r="B83">
        <f t="shared" si="11"/>
        <v>-9.75</v>
      </c>
      <c r="C83">
        <f t="shared" si="14"/>
        <v>-0.75</v>
      </c>
      <c r="D83">
        <f t="shared" si="18"/>
        <v>13</v>
      </c>
      <c r="E83">
        <f t="shared" si="12"/>
        <v>-9.75</v>
      </c>
      <c r="F83">
        <f t="shared" si="15"/>
        <v>-0.97499999999999998</v>
      </c>
      <c r="G83" s="7">
        <f t="shared" si="16"/>
        <v>0.10592537251772888</v>
      </c>
      <c r="J83">
        <f t="shared" si="13"/>
        <v>18</v>
      </c>
    </row>
    <row r="84" spans="2:10" x14ac:dyDescent="0.3">
      <c r="B84">
        <f t="shared" si="11"/>
        <v>-9</v>
      </c>
      <c r="C84">
        <f t="shared" si="14"/>
        <v>-0.75</v>
      </c>
      <c r="D84">
        <f t="shared" si="18"/>
        <v>12</v>
      </c>
      <c r="E84">
        <f t="shared" si="12"/>
        <v>-9</v>
      </c>
      <c r="F84">
        <f t="shared" si="15"/>
        <v>-0.9</v>
      </c>
      <c r="G84" s="7">
        <f t="shared" si="16"/>
        <v>0.12589254117941667</v>
      </c>
      <c r="J84">
        <f t="shared" si="13"/>
        <v>19</v>
      </c>
    </row>
    <row r="85" spans="2:10" x14ac:dyDescent="0.3">
      <c r="B85">
        <f t="shared" si="11"/>
        <v>-8.25</v>
      </c>
      <c r="C85">
        <f t="shared" si="14"/>
        <v>-0.75</v>
      </c>
      <c r="D85">
        <f t="shared" si="18"/>
        <v>11</v>
      </c>
      <c r="E85">
        <f t="shared" si="12"/>
        <v>-8.25</v>
      </c>
      <c r="F85">
        <f t="shared" si="15"/>
        <v>-0.82499999999999996</v>
      </c>
      <c r="G85" s="7">
        <f t="shared" si="16"/>
        <v>0.14962356560944334</v>
      </c>
      <c r="J85">
        <f t="shared" si="13"/>
        <v>20</v>
      </c>
    </row>
    <row r="86" spans="2:10" x14ac:dyDescent="0.3">
      <c r="B86">
        <f t="shared" si="11"/>
        <v>-7.5</v>
      </c>
      <c r="C86">
        <f t="shared" si="14"/>
        <v>-0.75</v>
      </c>
      <c r="D86">
        <f t="shared" si="18"/>
        <v>10</v>
      </c>
      <c r="E86">
        <f t="shared" si="12"/>
        <v>-7.5</v>
      </c>
      <c r="F86">
        <f t="shared" si="15"/>
        <v>-0.75</v>
      </c>
      <c r="G86" s="7">
        <f t="shared" si="16"/>
        <v>0.17782794100389224</v>
      </c>
      <c r="H86" s="8"/>
      <c r="I86">
        <f>D86</f>
        <v>10</v>
      </c>
      <c r="J86">
        <f t="shared" si="13"/>
        <v>21</v>
      </c>
    </row>
    <row r="87" spans="2:10" x14ac:dyDescent="0.3">
      <c r="B87">
        <f t="shared" si="11"/>
        <v>-6.75</v>
      </c>
      <c r="C87">
        <f t="shared" si="14"/>
        <v>-0.75</v>
      </c>
      <c r="D87">
        <f t="shared" si="18"/>
        <v>9</v>
      </c>
      <c r="E87">
        <f t="shared" si="12"/>
        <v>-6.75</v>
      </c>
      <c r="F87">
        <f t="shared" si="15"/>
        <v>-0.67500000000000004</v>
      </c>
      <c r="G87" s="7">
        <f t="shared" si="16"/>
        <v>0.21134890398366465</v>
      </c>
      <c r="J87">
        <f t="shared" si="13"/>
        <v>22</v>
      </c>
    </row>
    <row r="88" spans="2:10" x14ac:dyDescent="0.3">
      <c r="B88">
        <f t="shared" si="11"/>
        <v>-6</v>
      </c>
      <c r="C88">
        <f t="shared" si="14"/>
        <v>-0.75</v>
      </c>
      <c r="D88">
        <f t="shared" si="18"/>
        <v>8</v>
      </c>
      <c r="E88">
        <f t="shared" si="12"/>
        <v>-6</v>
      </c>
      <c r="F88">
        <f t="shared" si="15"/>
        <v>-0.6</v>
      </c>
      <c r="G88" s="7">
        <f t="shared" si="16"/>
        <v>0.25118864315095801</v>
      </c>
      <c r="J88">
        <f t="shared" si="13"/>
        <v>23</v>
      </c>
    </row>
    <row r="89" spans="2:10" x14ac:dyDescent="0.3">
      <c r="B89">
        <f t="shared" si="11"/>
        <v>-5.25</v>
      </c>
      <c r="C89">
        <f t="shared" si="14"/>
        <v>-0.75</v>
      </c>
      <c r="D89">
        <f t="shared" si="18"/>
        <v>7</v>
      </c>
      <c r="E89">
        <f t="shared" si="12"/>
        <v>-5.25</v>
      </c>
      <c r="F89">
        <f t="shared" si="15"/>
        <v>-0.52500000000000002</v>
      </c>
      <c r="G89" s="7">
        <f t="shared" si="16"/>
        <v>0.29853826189179594</v>
      </c>
      <c r="J89">
        <f t="shared" si="13"/>
        <v>24</v>
      </c>
    </row>
    <row r="90" spans="2:10" x14ac:dyDescent="0.3">
      <c r="B90">
        <f t="shared" si="11"/>
        <v>-4.5</v>
      </c>
      <c r="C90">
        <f t="shared" si="14"/>
        <v>-0.75</v>
      </c>
      <c r="D90">
        <f t="shared" si="18"/>
        <v>6</v>
      </c>
      <c r="E90">
        <f t="shared" si="12"/>
        <v>-4.5</v>
      </c>
      <c r="F90">
        <f t="shared" si="15"/>
        <v>-0.45</v>
      </c>
      <c r="G90" s="7">
        <f t="shared" si="16"/>
        <v>0.35481338923357542</v>
      </c>
      <c r="J90">
        <f t="shared" si="13"/>
        <v>25</v>
      </c>
    </row>
    <row r="91" spans="2:10" x14ac:dyDescent="0.3">
      <c r="B91">
        <f t="shared" si="11"/>
        <v>-3.75</v>
      </c>
      <c r="C91">
        <f t="shared" si="14"/>
        <v>-0.75</v>
      </c>
      <c r="D91">
        <f t="shared" si="18"/>
        <v>5</v>
      </c>
      <c r="E91">
        <f t="shared" si="12"/>
        <v>-3.75</v>
      </c>
      <c r="F91">
        <f t="shared" si="15"/>
        <v>-0.375</v>
      </c>
      <c r="G91" s="7">
        <f t="shared" si="16"/>
        <v>0.42169650342858223</v>
      </c>
      <c r="J91">
        <f t="shared" si="13"/>
        <v>26</v>
      </c>
    </row>
    <row r="92" spans="2:10" x14ac:dyDescent="0.3">
      <c r="B92">
        <f t="shared" si="11"/>
        <v>-3</v>
      </c>
      <c r="C92">
        <f t="shared" si="14"/>
        <v>-0.75</v>
      </c>
      <c r="D92">
        <f t="shared" si="18"/>
        <v>4</v>
      </c>
      <c r="E92">
        <f t="shared" si="12"/>
        <v>-3</v>
      </c>
      <c r="F92">
        <f t="shared" si="15"/>
        <v>-0.3</v>
      </c>
      <c r="G92" s="7">
        <f t="shared" si="16"/>
        <v>0.50118723362727224</v>
      </c>
      <c r="J92">
        <f t="shared" si="13"/>
        <v>27</v>
      </c>
    </row>
    <row r="93" spans="2:10" x14ac:dyDescent="0.3">
      <c r="B93">
        <f t="shared" si="11"/>
        <v>-2.25</v>
      </c>
      <c r="C93">
        <f t="shared" si="14"/>
        <v>-0.75</v>
      </c>
      <c r="D93">
        <f t="shared" si="18"/>
        <v>3</v>
      </c>
      <c r="E93">
        <f t="shared" si="12"/>
        <v>-2.25</v>
      </c>
      <c r="F93">
        <f t="shared" si="15"/>
        <v>-0.22500000000000001</v>
      </c>
      <c r="G93" s="7">
        <f t="shared" si="16"/>
        <v>0.59566214352901037</v>
      </c>
      <c r="J93">
        <f t="shared" si="13"/>
        <v>28</v>
      </c>
    </row>
    <row r="94" spans="2:10" x14ac:dyDescent="0.3">
      <c r="B94">
        <f t="shared" si="11"/>
        <v>-1.5</v>
      </c>
      <c r="C94">
        <f t="shared" si="14"/>
        <v>-0.75</v>
      </c>
      <c r="D94">
        <f t="shared" si="18"/>
        <v>2</v>
      </c>
      <c r="E94">
        <f t="shared" si="12"/>
        <v>-1.5</v>
      </c>
      <c r="F94">
        <f t="shared" si="15"/>
        <v>-0.15</v>
      </c>
      <c r="G94" s="7">
        <f t="shared" si="16"/>
        <v>0.70794578438413791</v>
      </c>
      <c r="H94" s="8"/>
      <c r="I94">
        <f>D94</f>
        <v>2</v>
      </c>
      <c r="J94">
        <f t="shared" si="13"/>
        <v>29</v>
      </c>
    </row>
    <row r="95" spans="2:10" x14ac:dyDescent="0.3">
      <c r="B95">
        <f>B96+C95</f>
        <v>-0.75</v>
      </c>
      <c r="C95">
        <f t="shared" si="14"/>
        <v>-0.75</v>
      </c>
      <c r="D95">
        <f t="shared" ref="D95:D96" si="19">D94-1</f>
        <v>1</v>
      </c>
      <c r="E95">
        <f t="shared" si="12"/>
        <v>-0.75</v>
      </c>
      <c r="F95">
        <f t="shared" si="15"/>
        <v>-7.4999999999999997E-2</v>
      </c>
      <c r="G95" s="7">
        <f t="shared" si="16"/>
        <v>0.84139514164519502</v>
      </c>
      <c r="H95" s="8">
        <f>G95</f>
        <v>0.84139514164519502</v>
      </c>
      <c r="J95">
        <f t="shared" si="13"/>
        <v>30</v>
      </c>
    </row>
    <row r="96" spans="2:10" x14ac:dyDescent="0.3">
      <c r="C96">
        <v>0</v>
      </c>
      <c r="D96">
        <f t="shared" si="19"/>
        <v>0</v>
      </c>
      <c r="E96">
        <f t="shared" si="12"/>
        <v>0</v>
      </c>
      <c r="F96">
        <f t="shared" si="15"/>
        <v>0</v>
      </c>
      <c r="G96" s="7">
        <f t="shared" si="16"/>
        <v>1</v>
      </c>
      <c r="J96">
        <f>31-D96</f>
        <v>31</v>
      </c>
    </row>
    <row r="97" spans="2:9" x14ac:dyDescent="0.3">
      <c r="G97" s="1"/>
    </row>
    <row r="98" spans="2:9" x14ac:dyDescent="0.3">
      <c r="G98" s="1"/>
    </row>
    <row r="99" spans="2:9" x14ac:dyDescent="0.3">
      <c r="G99" s="1"/>
      <c r="H99">
        <f>AVERAGE(H65:H98)</f>
        <v>0.84139514164519502</v>
      </c>
      <c r="I99">
        <f>AVERAGE(I65:I98)</f>
        <v>9</v>
      </c>
    </row>
    <row r="100" spans="2:9" x14ac:dyDescent="0.3">
      <c r="C100" t="s">
        <v>10</v>
      </c>
      <c r="F100">
        <v>13</v>
      </c>
      <c r="G100" s="1"/>
    </row>
    <row r="101" spans="2:9" x14ac:dyDescent="0.3">
      <c r="C101" t="s">
        <v>12</v>
      </c>
      <c r="G101" s="1"/>
      <c r="H101">
        <f>10*LOG(H99)</f>
        <v>-0.75000000000000044</v>
      </c>
    </row>
    <row r="102" spans="2:9" x14ac:dyDescent="0.3">
      <c r="C102" t="s">
        <v>11</v>
      </c>
      <c r="F102" s="9">
        <f>10^((-0.75*(31-F100))/10)</f>
        <v>4.4668359215096293E-2</v>
      </c>
      <c r="G102" s="1"/>
      <c r="H102">
        <f>H101/-0.75</f>
        <v>1.0000000000000007</v>
      </c>
    </row>
    <row r="103" spans="2:9" x14ac:dyDescent="0.3">
      <c r="G103" s="1"/>
    </row>
    <row r="104" spans="2:9" x14ac:dyDescent="0.3">
      <c r="C104" t="s">
        <v>13</v>
      </c>
      <c r="G104" s="1"/>
    </row>
    <row r="105" spans="2:9" x14ac:dyDescent="0.3">
      <c r="C105" t="s">
        <v>14</v>
      </c>
      <c r="F105" s="10">
        <f>31-((10*LOG(F102))/-0.75)</f>
        <v>13</v>
      </c>
      <c r="G105" s="1"/>
    </row>
    <row r="106" spans="2:9" x14ac:dyDescent="0.3">
      <c r="G106" s="1"/>
    </row>
    <row r="107" spans="2:9" x14ac:dyDescent="0.3">
      <c r="G107" s="1"/>
    </row>
    <row r="108" spans="2:9" x14ac:dyDescent="0.3">
      <c r="B108" t="s">
        <v>15</v>
      </c>
      <c r="G108" s="1"/>
    </row>
    <row r="109" spans="2:9" x14ac:dyDescent="0.3">
      <c r="C109">
        <v>-2</v>
      </c>
      <c r="G109" t="s">
        <v>17</v>
      </c>
      <c r="H109" t="s">
        <v>16</v>
      </c>
    </row>
    <row r="110" spans="2:9" x14ac:dyDescent="0.3">
      <c r="B110">
        <f t="shared" ref="B110:B124" si="20">B111+C110</f>
        <v>-30</v>
      </c>
      <c r="C110">
        <f>C109</f>
        <v>-2</v>
      </c>
      <c r="D110">
        <v>15</v>
      </c>
      <c r="E110">
        <f t="shared" ref="E110:E125" si="21">D110*C110</f>
        <v>-30</v>
      </c>
      <c r="F110">
        <f>E110/10</f>
        <v>-3</v>
      </c>
      <c r="G110" s="7">
        <f>10^F110</f>
        <v>1E-3</v>
      </c>
      <c r="H110" s="8">
        <f>G66</f>
        <v>5.6234132519034866E-3</v>
      </c>
      <c r="I110" s="10">
        <f t="shared" ref="I110:I123" si="22">((10*LOG(G110))/-2)</f>
        <v>15</v>
      </c>
    </row>
    <row r="111" spans="2:9" x14ac:dyDescent="0.3">
      <c r="B111">
        <f t="shared" si="20"/>
        <v>-28</v>
      </c>
      <c r="C111">
        <f t="shared" ref="C111:C125" si="23">C110</f>
        <v>-2</v>
      </c>
      <c r="D111">
        <f>D110-1</f>
        <v>14</v>
      </c>
      <c r="E111">
        <f t="shared" si="21"/>
        <v>-28</v>
      </c>
      <c r="F111">
        <f t="shared" ref="F111:F125" si="24">E111/10</f>
        <v>-2.8</v>
      </c>
      <c r="G111" s="7">
        <f t="shared" ref="G111:G125" si="25">10^F111</f>
        <v>1.5848931924611134E-3</v>
      </c>
      <c r="H111" s="8">
        <f>G68</f>
        <v>7.9432823472428121E-3</v>
      </c>
      <c r="I111" s="10">
        <f t="shared" si="22"/>
        <v>14</v>
      </c>
    </row>
    <row r="112" spans="2:9" x14ac:dyDescent="0.3">
      <c r="B112">
        <f t="shared" si="20"/>
        <v>-26</v>
      </c>
      <c r="C112">
        <f t="shared" si="23"/>
        <v>-2</v>
      </c>
      <c r="D112">
        <f t="shared" ref="D112:D125" si="26">D111-1</f>
        <v>13</v>
      </c>
      <c r="E112">
        <f t="shared" si="21"/>
        <v>-26</v>
      </c>
      <c r="F112">
        <f t="shared" si="24"/>
        <v>-2.6</v>
      </c>
      <c r="G112" s="7">
        <f t="shared" si="25"/>
        <v>2.5118864315095777E-3</v>
      </c>
      <c r="H112" s="8">
        <f>G70</f>
        <v>1.1220184543019634E-2</v>
      </c>
      <c r="I112" s="10">
        <f t="shared" si="22"/>
        <v>13.000000000000004</v>
      </c>
    </row>
    <row r="113" spans="2:9" x14ac:dyDescent="0.3">
      <c r="B113">
        <f t="shared" si="20"/>
        <v>-24</v>
      </c>
      <c r="C113">
        <f t="shared" si="23"/>
        <v>-2</v>
      </c>
      <c r="D113">
        <f t="shared" si="26"/>
        <v>12</v>
      </c>
      <c r="E113">
        <f t="shared" si="21"/>
        <v>-24</v>
      </c>
      <c r="F113">
        <f t="shared" si="24"/>
        <v>-2.4</v>
      </c>
      <c r="G113" s="7">
        <f t="shared" si="25"/>
        <v>3.9810717055349717E-3</v>
      </c>
      <c r="H113" s="8">
        <f>G72</f>
        <v>1.5848931924611124E-2</v>
      </c>
      <c r="I113" s="10">
        <f t="shared" si="22"/>
        <v>12</v>
      </c>
    </row>
    <row r="114" spans="2:9" x14ac:dyDescent="0.3">
      <c r="B114">
        <f t="shared" si="20"/>
        <v>-22</v>
      </c>
      <c r="C114">
        <f t="shared" si="23"/>
        <v>-2</v>
      </c>
      <c r="D114">
        <f t="shared" si="26"/>
        <v>11</v>
      </c>
      <c r="E114">
        <f t="shared" si="21"/>
        <v>-22</v>
      </c>
      <c r="F114">
        <f t="shared" si="24"/>
        <v>-2.2000000000000002</v>
      </c>
      <c r="G114" s="7">
        <f t="shared" si="25"/>
        <v>6.3095734448019251E-3</v>
      </c>
      <c r="H114" s="8">
        <f>G74</f>
        <v>2.2387211385683389E-2</v>
      </c>
      <c r="I114" s="10">
        <f t="shared" si="22"/>
        <v>11.000000000000004</v>
      </c>
    </row>
    <row r="115" spans="2:9" x14ac:dyDescent="0.3">
      <c r="B115">
        <f t="shared" si="20"/>
        <v>-20</v>
      </c>
      <c r="C115">
        <f t="shared" si="23"/>
        <v>-2</v>
      </c>
      <c r="D115">
        <f t="shared" si="26"/>
        <v>10</v>
      </c>
      <c r="E115">
        <f t="shared" si="21"/>
        <v>-20</v>
      </c>
      <c r="F115">
        <f t="shared" si="24"/>
        <v>-2</v>
      </c>
      <c r="G115" s="7">
        <f t="shared" si="25"/>
        <v>0.01</v>
      </c>
      <c r="H115" s="8">
        <f>G76</f>
        <v>3.1622776601683784E-2</v>
      </c>
      <c r="I115" s="10">
        <f t="shared" si="22"/>
        <v>10</v>
      </c>
    </row>
    <row r="116" spans="2:9" x14ac:dyDescent="0.3">
      <c r="B116">
        <f t="shared" si="20"/>
        <v>-18</v>
      </c>
      <c r="C116">
        <f t="shared" si="23"/>
        <v>-2</v>
      </c>
      <c r="D116">
        <f t="shared" si="26"/>
        <v>9</v>
      </c>
      <c r="E116">
        <f t="shared" si="21"/>
        <v>-18</v>
      </c>
      <c r="F116">
        <f t="shared" si="24"/>
        <v>-1.8</v>
      </c>
      <c r="G116" s="7">
        <f t="shared" si="25"/>
        <v>1.5848931924611124E-2</v>
      </c>
      <c r="H116" s="8">
        <f>G78</f>
        <v>4.4668359215096293E-2</v>
      </c>
      <c r="I116" s="10">
        <f t="shared" si="22"/>
        <v>9.0000000000000018</v>
      </c>
    </row>
    <row r="117" spans="2:9" x14ac:dyDescent="0.3">
      <c r="B117">
        <f t="shared" si="20"/>
        <v>-16</v>
      </c>
      <c r="C117">
        <f t="shared" si="23"/>
        <v>-2</v>
      </c>
      <c r="D117">
        <f t="shared" si="26"/>
        <v>8</v>
      </c>
      <c r="E117">
        <f t="shared" si="21"/>
        <v>-16</v>
      </c>
      <c r="F117">
        <f t="shared" si="24"/>
        <v>-1.6</v>
      </c>
      <c r="G117" s="7">
        <f t="shared" si="25"/>
        <v>2.511886431509578E-2</v>
      </c>
      <c r="H117" s="8">
        <f>G80</f>
        <v>6.3095734448019317E-2</v>
      </c>
      <c r="I117" s="10">
        <f t="shared" si="22"/>
        <v>8.0000000000000018</v>
      </c>
    </row>
    <row r="118" spans="2:9" x14ac:dyDescent="0.3">
      <c r="B118">
        <f t="shared" si="20"/>
        <v>-14</v>
      </c>
      <c r="C118">
        <f t="shared" si="23"/>
        <v>-2</v>
      </c>
      <c r="D118">
        <f t="shared" si="26"/>
        <v>7</v>
      </c>
      <c r="E118">
        <f t="shared" si="21"/>
        <v>-14</v>
      </c>
      <c r="F118">
        <f t="shared" si="24"/>
        <v>-1.4</v>
      </c>
      <c r="G118" s="7">
        <f t="shared" si="25"/>
        <v>3.9810717055349727E-2</v>
      </c>
      <c r="H118" s="8">
        <f>G82</f>
        <v>8.9125093813374537E-2</v>
      </c>
      <c r="I118" s="10">
        <f t="shared" si="22"/>
        <v>7</v>
      </c>
    </row>
    <row r="119" spans="2:9" x14ac:dyDescent="0.3">
      <c r="B119">
        <f t="shared" si="20"/>
        <v>-12</v>
      </c>
      <c r="C119">
        <f t="shared" si="23"/>
        <v>-2</v>
      </c>
      <c r="D119">
        <f t="shared" si="26"/>
        <v>6</v>
      </c>
      <c r="E119">
        <f t="shared" si="21"/>
        <v>-12</v>
      </c>
      <c r="F119">
        <f t="shared" si="24"/>
        <v>-1.2</v>
      </c>
      <c r="G119" s="7">
        <f t="shared" si="25"/>
        <v>6.3095734448019317E-2</v>
      </c>
      <c r="H119" s="8">
        <f>G84</f>
        <v>0.12589254117941667</v>
      </c>
      <c r="I119" s="10">
        <f t="shared" si="22"/>
        <v>6</v>
      </c>
    </row>
    <row r="120" spans="2:9" x14ac:dyDescent="0.3">
      <c r="B120">
        <f t="shared" si="20"/>
        <v>-10</v>
      </c>
      <c r="C120">
        <f t="shared" si="23"/>
        <v>-2</v>
      </c>
      <c r="D120">
        <f t="shared" si="26"/>
        <v>5</v>
      </c>
      <c r="E120">
        <f t="shared" si="21"/>
        <v>-10</v>
      </c>
      <c r="F120">
        <f t="shared" si="24"/>
        <v>-1</v>
      </c>
      <c r="G120" s="7">
        <f t="shared" si="25"/>
        <v>0.1</v>
      </c>
      <c r="H120" s="8">
        <f>G86</f>
        <v>0.17782794100389224</v>
      </c>
      <c r="I120" s="10">
        <f t="shared" si="22"/>
        <v>5</v>
      </c>
    </row>
    <row r="121" spans="2:9" x14ac:dyDescent="0.3">
      <c r="B121">
        <f t="shared" si="20"/>
        <v>-8</v>
      </c>
      <c r="C121">
        <f t="shared" si="23"/>
        <v>-2</v>
      </c>
      <c r="D121">
        <f t="shared" si="26"/>
        <v>4</v>
      </c>
      <c r="E121">
        <f t="shared" si="21"/>
        <v>-8</v>
      </c>
      <c r="F121">
        <f t="shared" si="24"/>
        <v>-0.8</v>
      </c>
      <c r="G121" s="7">
        <f t="shared" si="25"/>
        <v>0.15848931924611132</v>
      </c>
      <c r="H121" s="8">
        <f>G88</f>
        <v>0.25118864315095801</v>
      </c>
      <c r="I121" s="10">
        <f t="shared" si="22"/>
        <v>4</v>
      </c>
    </row>
    <row r="122" spans="2:9" x14ac:dyDescent="0.3">
      <c r="B122">
        <f t="shared" si="20"/>
        <v>-6</v>
      </c>
      <c r="C122">
        <f t="shared" si="23"/>
        <v>-2</v>
      </c>
      <c r="D122">
        <f t="shared" si="26"/>
        <v>3</v>
      </c>
      <c r="E122">
        <f t="shared" si="21"/>
        <v>-6</v>
      </c>
      <c r="F122">
        <f t="shared" si="24"/>
        <v>-0.6</v>
      </c>
      <c r="G122" s="7">
        <f t="shared" si="25"/>
        <v>0.25118864315095801</v>
      </c>
      <c r="H122" s="8">
        <f>G90</f>
        <v>0.35481338923357542</v>
      </c>
      <c r="I122" s="10">
        <f t="shared" si="22"/>
        <v>3</v>
      </c>
    </row>
    <row r="123" spans="2:9" x14ac:dyDescent="0.3">
      <c r="B123">
        <f t="shared" si="20"/>
        <v>-4</v>
      </c>
      <c r="C123">
        <f t="shared" si="23"/>
        <v>-2</v>
      </c>
      <c r="D123">
        <f t="shared" si="26"/>
        <v>2</v>
      </c>
      <c r="E123">
        <f t="shared" si="21"/>
        <v>-4</v>
      </c>
      <c r="F123">
        <f t="shared" si="24"/>
        <v>-0.4</v>
      </c>
      <c r="G123" s="7">
        <f t="shared" si="25"/>
        <v>0.3981071705534972</v>
      </c>
      <c r="H123" s="8">
        <f>G92</f>
        <v>0.50118723362727224</v>
      </c>
      <c r="I123" s="10">
        <f t="shared" si="22"/>
        <v>2.0000000000000004</v>
      </c>
    </row>
    <row r="124" spans="2:9" x14ac:dyDescent="0.3">
      <c r="B124">
        <f t="shared" si="20"/>
        <v>-2</v>
      </c>
      <c r="C124">
        <f t="shared" si="23"/>
        <v>-2</v>
      </c>
      <c r="D124">
        <f t="shared" si="26"/>
        <v>1</v>
      </c>
      <c r="E124">
        <f t="shared" si="21"/>
        <v>-2</v>
      </c>
      <c r="F124">
        <f t="shared" si="24"/>
        <v>-0.2</v>
      </c>
      <c r="G124" s="7">
        <f t="shared" si="25"/>
        <v>0.63095734448019325</v>
      </c>
      <c r="H124" s="8">
        <f>G94</f>
        <v>0.70794578438413791</v>
      </c>
      <c r="I124" s="10">
        <f>((10*LOG(G124))/-2)</f>
        <v>1</v>
      </c>
    </row>
    <row r="125" spans="2:9" x14ac:dyDescent="0.3">
      <c r="C125">
        <f t="shared" si="23"/>
        <v>-2</v>
      </c>
      <c r="D125">
        <f t="shared" si="26"/>
        <v>0</v>
      </c>
      <c r="E125">
        <f t="shared" si="21"/>
        <v>0</v>
      </c>
      <c r="F125">
        <f t="shared" si="24"/>
        <v>0</v>
      </c>
      <c r="G125" s="7">
        <f t="shared" si="25"/>
        <v>1</v>
      </c>
      <c r="H125" s="8">
        <f>G96</f>
        <v>1</v>
      </c>
      <c r="I125" s="10">
        <f>((10*LOG(G125))/-2)</f>
        <v>0</v>
      </c>
    </row>
    <row r="126" spans="2:9" x14ac:dyDescent="0.3">
      <c r="G126" s="7"/>
      <c r="H126" s="8"/>
    </row>
    <row r="127" spans="2:9" x14ac:dyDescent="0.3">
      <c r="G127" s="7"/>
    </row>
    <row r="128" spans="2:9" x14ac:dyDescent="0.3">
      <c r="C128">
        <f>30/16</f>
        <v>1.875</v>
      </c>
      <c r="G128" s="7"/>
    </row>
    <row r="129" spans="2:9" x14ac:dyDescent="0.3">
      <c r="G129" s="7"/>
    </row>
    <row r="130" spans="2:9" x14ac:dyDescent="0.3">
      <c r="G130" s="7"/>
    </row>
    <row r="131" spans="2:9" x14ac:dyDescent="0.3">
      <c r="G131" s="7"/>
      <c r="H131" s="8"/>
    </row>
    <row r="132" spans="2:9" x14ac:dyDescent="0.3">
      <c r="B132" t="s">
        <v>22</v>
      </c>
      <c r="G132" s="1"/>
    </row>
    <row r="133" spans="2:9" x14ac:dyDescent="0.3">
      <c r="C133">
        <v>-2.1</v>
      </c>
      <c r="G133" t="s">
        <v>16</v>
      </c>
      <c r="H133" t="s">
        <v>16</v>
      </c>
    </row>
    <row r="134" spans="2:9" x14ac:dyDescent="0.3">
      <c r="B134">
        <f t="shared" ref="B134:B148" si="27">B135+C134</f>
        <v>-31.500000000000011</v>
      </c>
      <c r="C134">
        <f>C133</f>
        <v>-2.1</v>
      </c>
      <c r="D134">
        <v>15</v>
      </c>
      <c r="E134">
        <f t="shared" ref="E134:E149" si="28">D134*C134</f>
        <v>-31.5</v>
      </c>
      <c r="F134">
        <f>E134/10</f>
        <v>-3.15</v>
      </c>
      <c r="G134" s="7">
        <f>10^F134</f>
        <v>7.079457843841378E-4</v>
      </c>
      <c r="H134" s="8">
        <f>G90</f>
        <v>0.35481338923357542</v>
      </c>
      <c r="I134" s="10">
        <f t="shared" ref="I134:I147" si="29">((10*LOG(G134))/-2)</f>
        <v>15.75</v>
      </c>
    </row>
    <row r="135" spans="2:9" x14ac:dyDescent="0.3">
      <c r="B135">
        <f t="shared" si="27"/>
        <v>-29.400000000000009</v>
      </c>
      <c r="C135">
        <f t="shared" ref="C135:C149" si="30">C134</f>
        <v>-2.1</v>
      </c>
      <c r="D135">
        <f>D134-1</f>
        <v>14</v>
      </c>
      <c r="E135">
        <f t="shared" si="28"/>
        <v>-29.400000000000002</v>
      </c>
      <c r="F135">
        <f t="shared" ref="F135:F149" si="31">E135/10</f>
        <v>-2.9400000000000004</v>
      </c>
      <c r="G135" s="7">
        <f t="shared" ref="G135:G149" si="32">10^F135</f>
        <v>1.1481536214968814E-3</v>
      </c>
      <c r="H135" s="8">
        <f>G92</f>
        <v>0.50118723362727224</v>
      </c>
      <c r="I135" s="10">
        <f t="shared" si="29"/>
        <v>14.700000000000003</v>
      </c>
    </row>
    <row r="136" spans="2:9" x14ac:dyDescent="0.3">
      <c r="B136">
        <f t="shared" si="27"/>
        <v>-27.300000000000008</v>
      </c>
      <c r="C136">
        <f t="shared" si="30"/>
        <v>-2.1</v>
      </c>
      <c r="D136">
        <f t="shared" ref="D136:D149" si="33">D135-1</f>
        <v>13</v>
      </c>
      <c r="E136">
        <f t="shared" si="28"/>
        <v>-27.3</v>
      </c>
      <c r="F136">
        <f t="shared" si="31"/>
        <v>-2.73</v>
      </c>
      <c r="G136" s="7">
        <f t="shared" si="32"/>
        <v>1.8620871366628665E-3</v>
      </c>
      <c r="H136" s="8">
        <f>G94</f>
        <v>0.70794578438413791</v>
      </c>
      <c r="I136" s="10">
        <f t="shared" si="29"/>
        <v>13.650000000000002</v>
      </c>
    </row>
    <row r="137" spans="2:9" x14ac:dyDescent="0.3">
      <c r="B137">
        <f t="shared" si="27"/>
        <v>-25.200000000000006</v>
      </c>
      <c r="C137">
        <f t="shared" si="30"/>
        <v>-2.1</v>
      </c>
      <c r="D137">
        <f t="shared" si="33"/>
        <v>12</v>
      </c>
      <c r="E137">
        <f t="shared" si="28"/>
        <v>-25.200000000000003</v>
      </c>
      <c r="F137">
        <f t="shared" si="31"/>
        <v>-2.5200000000000005</v>
      </c>
      <c r="G137" s="7">
        <f t="shared" si="32"/>
        <v>3.0199517204020109E-3</v>
      </c>
      <c r="H137" s="8">
        <f>G96</f>
        <v>1</v>
      </c>
      <c r="I137" s="10">
        <f t="shared" si="29"/>
        <v>12.600000000000005</v>
      </c>
    </row>
    <row r="138" spans="2:9" x14ac:dyDescent="0.3">
      <c r="B138">
        <f t="shared" si="27"/>
        <v>-23.100000000000005</v>
      </c>
      <c r="C138">
        <f t="shared" si="30"/>
        <v>-2.1</v>
      </c>
      <c r="D138">
        <f t="shared" si="33"/>
        <v>11</v>
      </c>
      <c r="E138">
        <f t="shared" si="28"/>
        <v>-23.1</v>
      </c>
      <c r="F138">
        <f t="shared" si="31"/>
        <v>-2.31</v>
      </c>
      <c r="G138" s="7">
        <f t="shared" si="32"/>
        <v>4.8977881936844566E-3</v>
      </c>
      <c r="H138" s="8">
        <f>G98</f>
        <v>0</v>
      </c>
      <c r="I138" s="10">
        <f t="shared" si="29"/>
        <v>11.550000000000002</v>
      </c>
    </row>
    <row r="139" spans="2:9" x14ac:dyDescent="0.3">
      <c r="B139">
        <f t="shared" si="27"/>
        <v>-21.000000000000004</v>
      </c>
      <c r="C139">
        <f t="shared" si="30"/>
        <v>-2.1</v>
      </c>
      <c r="D139">
        <f t="shared" si="33"/>
        <v>10</v>
      </c>
      <c r="E139">
        <f t="shared" si="28"/>
        <v>-21</v>
      </c>
      <c r="F139">
        <f t="shared" si="31"/>
        <v>-2.1</v>
      </c>
      <c r="G139" s="7">
        <f t="shared" si="32"/>
        <v>7.9432823472428121E-3</v>
      </c>
      <c r="H139" s="8">
        <f>G100</f>
        <v>0</v>
      </c>
      <c r="I139" s="10">
        <f t="shared" si="29"/>
        <v>10.5</v>
      </c>
    </row>
    <row r="140" spans="2:9" x14ac:dyDescent="0.3">
      <c r="B140">
        <f t="shared" si="27"/>
        <v>-18.900000000000002</v>
      </c>
      <c r="C140">
        <f t="shared" si="30"/>
        <v>-2.1</v>
      </c>
      <c r="D140">
        <f t="shared" si="33"/>
        <v>9</v>
      </c>
      <c r="E140">
        <f t="shared" si="28"/>
        <v>-18.900000000000002</v>
      </c>
      <c r="F140">
        <f t="shared" si="31"/>
        <v>-1.8900000000000001</v>
      </c>
      <c r="G140" s="7">
        <f t="shared" si="32"/>
        <v>1.2882495516931332E-2</v>
      </c>
      <c r="H140" s="8">
        <f>G102</f>
        <v>0</v>
      </c>
      <c r="I140" s="10">
        <f t="shared" si="29"/>
        <v>9.4500000000000011</v>
      </c>
    </row>
    <row r="141" spans="2:9" x14ac:dyDescent="0.3">
      <c r="B141">
        <f t="shared" si="27"/>
        <v>-16.8</v>
      </c>
      <c r="C141">
        <f t="shared" si="30"/>
        <v>-2.1</v>
      </c>
      <c r="D141">
        <f t="shared" si="33"/>
        <v>8</v>
      </c>
      <c r="E141">
        <f t="shared" si="28"/>
        <v>-16.8</v>
      </c>
      <c r="F141">
        <f t="shared" si="31"/>
        <v>-1.6800000000000002</v>
      </c>
      <c r="G141" s="7">
        <f t="shared" si="32"/>
        <v>2.0892961308540375E-2</v>
      </c>
      <c r="H141" s="8">
        <f>G104</f>
        <v>0</v>
      </c>
      <c r="I141" s="10">
        <f t="shared" si="29"/>
        <v>8.4000000000000021</v>
      </c>
    </row>
    <row r="142" spans="2:9" x14ac:dyDescent="0.3">
      <c r="B142">
        <f t="shared" si="27"/>
        <v>-14.7</v>
      </c>
      <c r="C142">
        <f t="shared" si="30"/>
        <v>-2.1</v>
      </c>
      <c r="D142">
        <f t="shared" si="33"/>
        <v>7</v>
      </c>
      <c r="E142">
        <f t="shared" si="28"/>
        <v>-14.700000000000001</v>
      </c>
      <c r="F142">
        <f t="shared" si="31"/>
        <v>-1.4700000000000002</v>
      </c>
      <c r="G142" s="7">
        <f t="shared" si="32"/>
        <v>3.3884415613920235E-2</v>
      </c>
      <c r="H142" s="8">
        <f>G106</f>
        <v>0</v>
      </c>
      <c r="I142" s="10">
        <f t="shared" si="29"/>
        <v>7.3500000000000014</v>
      </c>
    </row>
    <row r="143" spans="2:9" x14ac:dyDescent="0.3">
      <c r="B143">
        <f t="shared" si="27"/>
        <v>-12.6</v>
      </c>
      <c r="C143">
        <f t="shared" si="30"/>
        <v>-2.1</v>
      </c>
      <c r="D143">
        <f t="shared" si="33"/>
        <v>6</v>
      </c>
      <c r="E143">
        <f t="shared" si="28"/>
        <v>-12.600000000000001</v>
      </c>
      <c r="F143">
        <f t="shared" si="31"/>
        <v>-1.2600000000000002</v>
      </c>
      <c r="G143" s="7">
        <f t="shared" si="32"/>
        <v>5.4954087385762414E-2</v>
      </c>
      <c r="H143" s="8">
        <f>G108</f>
        <v>0</v>
      </c>
      <c r="I143" s="10">
        <f t="shared" si="29"/>
        <v>6.3000000000000007</v>
      </c>
    </row>
    <row r="144" spans="2:9" x14ac:dyDescent="0.3">
      <c r="B144">
        <f t="shared" si="27"/>
        <v>-10.5</v>
      </c>
      <c r="C144">
        <f t="shared" si="30"/>
        <v>-2.1</v>
      </c>
      <c r="D144">
        <f t="shared" si="33"/>
        <v>5</v>
      </c>
      <c r="E144">
        <f t="shared" si="28"/>
        <v>-10.5</v>
      </c>
      <c r="F144">
        <f t="shared" si="31"/>
        <v>-1.05</v>
      </c>
      <c r="G144" s="7">
        <f t="shared" si="32"/>
        <v>8.9125093813374537E-2</v>
      </c>
      <c r="H144" s="8">
        <f>G110</f>
        <v>1E-3</v>
      </c>
      <c r="I144" s="10">
        <f t="shared" si="29"/>
        <v>5.25</v>
      </c>
    </row>
    <row r="145" spans="2:9" x14ac:dyDescent="0.3">
      <c r="B145">
        <f t="shared" si="27"/>
        <v>-8.4</v>
      </c>
      <c r="C145">
        <f t="shared" si="30"/>
        <v>-2.1</v>
      </c>
      <c r="D145">
        <f t="shared" si="33"/>
        <v>4</v>
      </c>
      <c r="E145">
        <f t="shared" si="28"/>
        <v>-8.4</v>
      </c>
      <c r="F145">
        <f t="shared" si="31"/>
        <v>-0.84000000000000008</v>
      </c>
      <c r="G145" s="7">
        <f t="shared" si="32"/>
        <v>0.14454397707459268</v>
      </c>
      <c r="H145" s="8">
        <f>G112</f>
        <v>2.5118864315095777E-3</v>
      </c>
      <c r="I145" s="10">
        <f t="shared" si="29"/>
        <v>4.2000000000000011</v>
      </c>
    </row>
    <row r="146" spans="2:9" x14ac:dyDescent="0.3">
      <c r="B146">
        <f t="shared" si="27"/>
        <v>-6.3000000000000007</v>
      </c>
      <c r="C146">
        <f t="shared" si="30"/>
        <v>-2.1</v>
      </c>
      <c r="D146">
        <f t="shared" si="33"/>
        <v>3</v>
      </c>
      <c r="E146">
        <f t="shared" si="28"/>
        <v>-6.3000000000000007</v>
      </c>
      <c r="F146">
        <f t="shared" si="31"/>
        <v>-0.63000000000000012</v>
      </c>
      <c r="G146" s="7">
        <f t="shared" si="32"/>
        <v>0.23442288153199214</v>
      </c>
      <c r="H146" s="8">
        <f>G114</f>
        <v>6.3095734448019251E-3</v>
      </c>
      <c r="I146" s="10">
        <f t="shared" si="29"/>
        <v>3.1500000000000004</v>
      </c>
    </row>
    <row r="147" spans="2:9" x14ac:dyDescent="0.3">
      <c r="B147">
        <f t="shared" si="27"/>
        <v>-4.2</v>
      </c>
      <c r="C147">
        <f t="shared" si="30"/>
        <v>-2.1</v>
      </c>
      <c r="D147">
        <f t="shared" si="33"/>
        <v>2</v>
      </c>
      <c r="E147">
        <f t="shared" si="28"/>
        <v>-4.2</v>
      </c>
      <c r="F147">
        <f t="shared" si="31"/>
        <v>-0.42000000000000004</v>
      </c>
      <c r="G147" s="7">
        <f t="shared" si="32"/>
        <v>0.38018939632056109</v>
      </c>
      <c r="H147" s="8">
        <f>G116</f>
        <v>1.5848931924611124E-2</v>
      </c>
      <c r="I147" s="10">
        <f t="shared" si="29"/>
        <v>2.1000000000000005</v>
      </c>
    </row>
    <row r="148" spans="2:9" x14ac:dyDescent="0.3">
      <c r="B148">
        <f t="shared" si="27"/>
        <v>-2.1</v>
      </c>
      <c r="C148">
        <f t="shared" si="30"/>
        <v>-2.1</v>
      </c>
      <c r="D148">
        <f t="shared" si="33"/>
        <v>1</v>
      </c>
      <c r="E148">
        <f t="shared" si="28"/>
        <v>-2.1</v>
      </c>
      <c r="F148">
        <f t="shared" si="31"/>
        <v>-0.21000000000000002</v>
      </c>
      <c r="G148" s="7">
        <f t="shared" si="32"/>
        <v>0.61659500186148208</v>
      </c>
      <c r="H148" s="8">
        <f>G118</f>
        <v>3.9810717055349727E-2</v>
      </c>
      <c r="I148" s="10">
        <f>((10*LOG(G148))/-2)</f>
        <v>1.0500000000000003</v>
      </c>
    </row>
    <row r="149" spans="2:9" x14ac:dyDescent="0.3">
      <c r="C149">
        <f t="shared" si="30"/>
        <v>-2.1</v>
      </c>
      <c r="D149">
        <f t="shared" si="33"/>
        <v>0</v>
      </c>
      <c r="E149">
        <f t="shared" si="28"/>
        <v>0</v>
      </c>
      <c r="F149">
        <f t="shared" si="31"/>
        <v>0</v>
      </c>
      <c r="G149" s="7">
        <f t="shared" si="32"/>
        <v>1</v>
      </c>
      <c r="H149" s="8">
        <f>G120</f>
        <v>0.1</v>
      </c>
      <c r="I149" s="10">
        <f>((10*LOG(G149))/-2)</f>
        <v>0</v>
      </c>
    </row>
    <row r="150" spans="2:9" x14ac:dyDescent="0.3">
      <c r="G150" s="1"/>
    </row>
    <row r="151" spans="2:9" x14ac:dyDescent="0.3">
      <c r="G151" s="1"/>
    </row>
    <row r="152" spans="2:9" x14ac:dyDescent="0.3">
      <c r="G152" s="1"/>
    </row>
    <row r="153" spans="2:9" x14ac:dyDescent="0.3">
      <c r="G153" s="1"/>
    </row>
    <row r="154" spans="2:9" x14ac:dyDescent="0.3">
      <c r="G154" s="1"/>
    </row>
    <row r="155" spans="2:9" x14ac:dyDescent="0.3">
      <c r="G155" s="1"/>
    </row>
    <row r="156" spans="2:9" x14ac:dyDescent="0.3">
      <c r="G156" s="1"/>
    </row>
    <row r="157" spans="2:9" x14ac:dyDescent="0.3">
      <c r="G157" s="1"/>
    </row>
    <row r="158" spans="2:9" x14ac:dyDescent="0.3">
      <c r="G158" s="1"/>
    </row>
    <row r="159" spans="2:9" x14ac:dyDescent="0.3">
      <c r="G159" s="1"/>
    </row>
    <row r="160" spans="2:9" x14ac:dyDescent="0.3">
      <c r="G160" s="1"/>
    </row>
    <row r="161" spans="7:7" x14ac:dyDescent="0.3">
      <c r="G161" s="1"/>
    </row>
    <row r="162" spans="7:7" x14ac:dyDescent="0.3">
      <c r="G162" s="1"/>
    </row>
    <row r="163" spans="7:7" x14ac:dyDescent="0.3">
      <c r="G163" s="1"/>
    </row>
    <row r="164" spans="7:7" x14ac:dyDescent="0.3">
      <c r="G164" s="1"/>
    </row>
    <row r="165" spans="7:7" x14ac:dyDescent="0.3">
      <c r="G165" s="1"/>
    </row>
    <row r="166" spans="7:7" x14ac:dyDescent="0.3">
      <c r="G166" s="1"/>
    </row>
    <row r="167" spans="7:7" x14ac:dyDescent="0.3">
      <c r="G167" s="1"/>
    </row>
    <row r="168" spans="7:7" x14ac:dyDescent="0.3">
      <c r="G168" s="1"/>
    </row>
    <row r="169" spans="7:7" x14ac:dyDescent="0.3">
      <c r="G169" s="1"/>
    </row>
    <row r="170" spans="7:7" x14ac:dyDescent="0.3">
      <c r="G170" s="1"/>
    </row>
    <row r="171" spans="7:7" x14ac:dyDescent="0.3">
      <c r="G171" s="1"/>
    </row>
    <row r="172" spans="7:7" x14ac:dyDescent="0.3">
      <c r="G172" s="1"/>
    </row>
    <row r="173" spans="7:7" x14ac:dyDescent="0.3">
      <c r="G173" s="1"/>
    </row>
    <row r="174" spans="7:7" x14ac:dyDescent="0.3">
      <c r="G174" s="1"/>
    </row>
    <row r="175" spans="7:7" x14ac:dyDescent="0.3">
      <c r="G175" s="1"/>
    </row>
    <row r="176" spans="7:7" x14ac:dyDescent="0.3">
      <c r="G176" s="1"/>
    </row>
    <row r="177" spans="7:7" x14ac:dyDescent="0.3">
      <c r="G177" s="1"/>
    </row>
    <row r="178" spans="7:7" x14ac:dyDescent="0.3">
      <c r="G178" s="1"/>
    </row>
    <row r="179" spans="7:7" x14ac:dyDescent="0.3">
      <c r="G179" s="1"/>
    </row>
    <row r="180" spans="7:7" x14ac:dyDescent="0.3">
      <c r="G180" s="1"/>
    </row>
    <row r="181" spans="7:7" x14ac:dyDescent="0.3">
      <c r="G181" s="1"/>
    </row>
    <row r="182" spans="7:7" x14ac:dyDescent="0.3">
      <c r="G182" s="1"/>
    </row>
    <row r="183" spans="7:7" x14ac:dyDescent="0.3">
      <c r="G183" s="1"/>
    </row>
    <row r="184" spans="7:7" x14ac:dyDescent="0.3">
      <c r="G184" s="1"/>
    </row>
    <row r="185" spans="7:7" x14ac:dyDescent="0.3">
      <c r="G185" s="1"/>
    </row>
    <row r="186" spans="7:7" x14ac:dyDescent="0.3">
      <c r="G186" s="1"/>
    </row>
    <row r="187" spans="7:7" x14ac:dyDescent="0.3">
      <c r="G187" s="1"/>
    </row>
    <row r="188" spans="7:7" x14ac:dyDescent="0.3">
      <c r="G188" s="1"/>
    </row>
    <row r="189" spans="7:7" x14ac:dyDescent="0.3">
      <c r="G189" s="1"/>
    </row>
    <row r="190" spans="7:7" x14ac:dyDescent="0.3">
      <c r="G190" s="1"/>
    </row>
    <row r="191" spans="7:7" x14ac:dyDescent="0.3">
      <c r="G191" s="1"/>
    </row>
    <row r="192" spans="7:7" x14ac:dyDescent="0.3">
      <c r="G192" s="1"/>
    </row>
    <row r="193" spans="7:7" x14ac:dyDescent="0.3">
      <c r="G193" s="1"/>
    </row>
    <row r="194" spans="7:7" x14ac:dyDescent="0.3">
      <c r="G194" s="1"/>
    </row>
    <row r="195" spans="7:7" x14ac:dyDescent="0.3">
      <c r="G19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8E16C-EB53-41FE-9038-473D5E9C7D3A}">
  <dimension ref="B2:AA30"/>
  <sheetViews>
    <sheetView workbookViewId="0">
      <selection activeCell="I5" sqref="I5:I21"/>
    </sheetView>
  </sheetViews>
  <sheetFormatPr defaultRowHeight="14.4" x14ac:dyDescent="0.3"/>
  <cols>
    <col min="7" max="7" width="15.6640625" customWidth="1"/>
    <col min="9" max="9" width="11.88671875" bestFit="1" customWidth="1"/>
    <col min="10" max="11" width="11.88671875" customWidth="1"/>
    <col min="13" max="13" width="11.6640625" customWidth="1"/>
    <col min="25" max="25" width="10.21875" customWidth="1"/>
  </cols>
  <sheetData>
    <row r="2" spans="2:27" x14ac:dyDescent="0.3">
      <c r="Y2" t="s">
        <v>35</v>
      </c>
      <c r="Z2">
        <v>0.79432822999999997</v>
      </c>
    </row>
    <row r="3" spans="2:27" x14ac:dyDescent="0.3">
      <c r="Y3" t="s">
        <v>36</v>
      </c>
      <c r="Z3">
        <f>10^-0.1</f>
        <v>0.79432823472428149</v>
      </c>
    </row>
    <row r="4" spans="2:27" x14ac:dyDescent="0.3">
      <c r="B4" t="s">
        <v>15</v>
      </c>
      <c r="G4" s="1"/>
      <c r="Y4" s="15" t="s">
        <v>37</v>
      </c>
      <c r="AA4">
        <f>-2/20</f>
        <v>-0.1</v>
      </c>
    </row>
    <row r="5" spans="2:27" x14ac:dyDescent="0.3">
      <c r="C5">
        <v>-2</v>
      </c>
      <c r="G5" t="s">
        <v>17</v>
      </c>
      <c r="I5" t="s">
        <v>24</v>
      </c>
      <c r="L5" s="14" t="s">
        <v>25</v>
      </c>
      <c r="M5" s="14"/>
      <c r="O5" s="14" t="s">
        <v>23</v>
      </c>
      <c r="P5" s="14"/>
      <c r="R5" s="14" t="s">
        <v>26</v>
      </c>
      <c r="S5" s="14"/>
      <c r="U5" s="13" t="s">
        <v>26</v>
      </c>
      <c r="V5" s="13"/>
      <c r="X5" t="s">
        <v>33</v>
      </c>
    </row>
    <row r="6" spans="2:27" x14ac:dyDescent="0.3">
      <c r="B6">
        <f t="shared" ref="B6:B20" si="0">B7+C6</f>
        <v>-30</v>
      </c>
      <c r="C6">
        <f>C5</f>
        <v>-2</v>
      </c>
      <c r="D6">
        <v>15</v>
      </c>
      <c r="E6">
        <f>D6*C6</f>
        <v>-30</v>
      </c>
      <c r="F6">
        <f>E6/10</f>
        <v>-3</v>
      </c>
      <c r="G6" s="7">
        <f>10^F6</f>
        <v>1E-3</v>
      </c>
      <c r="I6" s="11">
        <f>G21</f>
        <v>1</v>
      </c>
      <c r="J6" s="11"/>
      <c r="K6" s="11"/>
      <c r="L6">
        <v>4096</v>
      </c>
      <c r="M6" s="11">
        <f>L6/4096</f>
        <v>1</v>
      </c>
      <c r="O6">
        <v>32767</v>
      </c>
      <c r="P6" s="11">
        <f>O6/32767</f>
        <v>1</v>
      </c>
      <c r="R6">
        <v>1516</v>
      </c>
      <c r="S6" s="11">
        <f>R6/1516</f>
        <v>1</v>
      </c>
      <c r="T6" s="11"/>
      <c r="U6">
        <v>892</v>
      </c>
      <c r="V6" s="11">
        <f>U6/892</f>
        <v>1</v>
      </c>
      <c r="X6">
        <f t="shared" ref="X6:X19" si="1">X7+2</f>
        <v>30</v>
      </c>
      <c r="Y6" s="11">
        <f>1</f>
        <v>1</v>
      </c>
    </row>
    <row r="7" spans="2:27" x14ac:dyDescent="0.3">
      <c r="B7">
        <f t="shared" si="0"/>
        <v>-28</v>
      </c>
      <c r="C7">
        <f t="shared" ref="C7:C21" si="2">C6</f>
        <v>-2</v>
      </c>
      <c r="D7">
        <f>D6-1</f>
        <v>14</v>
      </c>
      <c r="E7">
        <f t="shared" ref="E7:E21" si="3">D7*C7</f>
        <v>-28</v>
      </c>
      <c r="F7">
        <f t="shared" ref="F7:F21" si="4">E7/10</f>
        <v>-2.8</v>
      </c>
      <c r="G7" s="7">
        <f t="shared" ref="G7:G21" si="5">10^F7</f>
        <v>1.5848931924611134E-3</v>
      </c>
      <c r="I7" s="11">
        <f>G20</f>
        <v>0.63095734448019325</v>
      </c>
      <c r="J7" s="11"/>
      <c r="K7" s="11"/>
      <c r="L7">
        <v>3254</v>
      </c>
      <c r="M7" s="11">
        <f t="shared" ref="M7:M21" si="6">L7/4096</f>
        <v>0.79443359375</v>
      </c>
      <c r="O7">
        <v>26028</v>
      </c>
      <c r="P7" s="11">
        <f t="shared" ref="P7:P21" si="7">O7/32767</f>
        <v>0.79433576464125488</v>
      </c>
      <c r="R7">
        <v>1205</v>
      </c>
      <c r="S7" s="11">
        <f t="shared" ref="S7:S21" si="8">R7/1516</f>
        <v>0.79485488126649073</v>
      </c>
      <c r="T7" s="11"/>
      <c r="U7">
        <v>892</v>
      </c>
      <c r="V7" s="11">
        <f>U7/892</f>
        <v>1</v>
      </c>
      <c r="X7">
        <f t="shared" si="1"/>
        <v>28</v>
      </c>
      <c r="Y7" s="11">
        <f>Y6*0.79432823</f>
        <v>0.79432822999999997</v>
      </c>
    </row>
    <row r="8" spans="2:27" x14ac:dyDescent="0.3">
      <c r="B8">
        <f t="shared" si="0"/>
        <v>-26</v>
      </c>
      <c r="C8">
        <f t="shared" si="2"/>
        <v>-2</v>
      </c>
      <c r="D8">
        <f t="shared" ref="D8:D21" si="9">D7-1</f>
        <v>13</v>
      </c>
      <c r="E8">
        <f t="shared" si="3"/>
        <v>-26</v>
      </c>
      <c r="F8">
        <f t="shared" si="4"/>
        <v>-2.6</v>
      </c>
      <c r="G8" s="7">
        <f t="shared" si="5"/>
        <v>2.5118864315095777E-3</v>
      </c>
      <c r="I8" s="11">
        <f>G19</f>
        <v>0.3981071705534972</v>
      </c>
      <c r="J8" s="11"/>
      <c r="K8" s="11"/>
      <c r="L8">
        <v>2584</v>
      </c>
      <c r="M8" s="11">
        <f t="shared" si="6"/>
        <v>0.630859375</v>
      </c>
      <c r="O8">
        <v>20675</v>
      </c>
      <c r="P8" s="11">
        <f t="shared" si="7"/>
        <v>0.630970183416242</v>
      </c>
      <c r="R8">
        <v>957</v>
      </c>
      <c r="S8" s="11">
        <f t="shared" si="8"/>
        <v>0.6312664907651715</v>
      </c>
      <c r="T8" s="11"/>
      <c r="U8">
        <v>892</v>
      </c>
      <c r="V8" s="11">
        <f>U8/892</f>
        <v>1</v>
      </c>
      <c r="X8">
        <f t="shared" si="1"/>
        <v>26</v>
      </c>
      <c r="Y8" s="11">
        <f>Y7*0.79432823</f>
        <v>0.63095733697493284</v>
      </c>
    </row>
    <row r="9" spans="2:27" x14ac:dyDescent="0.3">
      <c r="B9">
        <f t="shared" si="0"/>
        <v>-24</v>
      </c>
      <c r="C9">
        <f t="shared" si="2"/>
        <v>-2</v>
      </c>
      <c r="D9">
        <f t="shared" si="9"/>
        <v>12</v>
      </c>
      <c r="E9">
        <f t="shared" si="3"/>
        <v>-24</v>
      </c>
      <c r="F9">
        <f t="shared" si="4"/>
        <v>-2.4</v>
      </c>
      <c r="G9" s="7">
        <f t="shared" si="5"/>
        <v>3.9810717055349717E-3</v>
      </c>
      <c r="I9" s="11">
        <f>G18</f>
        <v>0.25118864315095801</v>
      </c>
      <c r="J9" s="11"/>
      <c r="K9" s="11"/>
      <c r="L9">
        <v>2053</v>
      </c>
      <c r="M9" s="11">
        <f t="shared" si="6"/>
        <v>0.501220703125</v>
      </c>
      <c r="O9">
        <v>16422</v>
      </c>
      <c r="P9" s="11">
        <f t="shared" si="7"/>
        <v>0.50117496261482586</v>
      </c>
      <c r="R9">
        <v>760</v>
      </c>
      <c r="S9" s="11">
        <f t="shared" si="8"/>
        <v>0.50131926121372028</v>
      </c>
      <c r="T9" s="11"/>
      <c r="U9">
        <v>760</v>
      </c>
      <c r="V9" s="11">
        <f>U9/892</f>
        <v>0.85201793721973096</v>
      </c>
      <c r="X9">
        <f t="shared" si="1"/>
        <v>24</v>
      </c>
      <c r="Y9" s="11">
        <f>Y8*0.79432823</f>
        <v>0.50118722468481192</v>
      </c>
    </row>
    <row r="10" spans="2:27" x14ac:dyDescent="0.3">
      <c r="B10">
        <f t="shared" si="0"/>
        <v>-22</v>
      </c>
      <c r="C10">
        <f t="shared" si="2"/>
        <v>-2</v>
      </c>
      <c r="D10">
        <f t="shared" si="9"/>
        <v>11</v>
      </c>
      <c r="E10">
        <f t="shared" si="3"/>
        <v>-22</v>
      </c>
      <c r="F10">
        <f t="shared" si="4"/>
        <v>-2.2000000000000002</v>
      </c>
      <c r="G10" s="7">
        <f t="shared" si="5"/>
        <v>6.3095734448019251E-3</v>
      </c>
      <c r="I10" s="11">
        <f>G17</f>
        <v>0.15848931924611132</v>
      </c>
      <c r="J10" s="11"/>
      <c r="K10" s="11"/>
      <c r="L10">
        <v>1631</v>
      </c>
      <c r="M10" s="11">
        <f t="shared" si="6"/>
        <v>0.398193359375</v>
      </c>
      <c r="O10">
        <v>13045</v>
      </c>
      <c r="P10" s="11">
        <f t="shared" si="7"/>
        <v>0.39811395611438338</v>
      </c>
      <c r="R10">
        <v>603</v>
      </c>
      <c r="S10" s="11">
        <f t="shared" si="8"/>
        <v>0.39775725593667544</v>
      </c>
      <c r="T10" s="11"/>
      <c r="U10">
        <v>623</v>
      </c>
      <c r="V10" s="11">
        <f>U10/892</f>
        <v>0.69843049327354256</v>
      </c>
      <c r="X10">
        <f t="shared" si="1"/>
        <v>22</v>
      </c>
      <c r="Y10" s="11">
        <f>Y9*0.79432823</f>
        <v>0.39810716108249894</v>
      </c>
    </row>
    <row r="11" spans="2:27" x14ac:dyDescent="0.3">
      <c r="B11">
        <f t="shared" si="0"/>
        <v>-20</v>
      </c>
      <c r="C11">
        <f t="shared" si="2"/>
        <v>-2</v>
      </c>
      <c r="D11">
        <f t="shared" si="9"/>
        <v>10</v>
      </c>
      <c r="E11">
        <f t="shared" si="3"/>
        <v>-20</v>
      </c>
      <c r="F11">
        <f t="shared" si="4"/>
        <v>-2</v>
      </c>
      <c r="G11" s="7">
        <f t="shared" si="5"/>
        <v>0.01</v>
      </c>
      <c r="I11" s="11">
        <f>G16</f>
        <v>0.1</v>
      </c>
      <c r="J11" s="11"/>
      <c r="K11" s="11"/>
      <c r="L11">
        <v>1295</v>
      </c>
      <c r="M11" s="11">
        <f t="shared" si="6"/>
        <v>0.316162109375</v>
      </c>
      <c r="O11">
        <v>10362</v>
      </c>
      <c r="P11" s="11">
        <f t="shared" si="7"/>
        <v>0.31623279519028291</v>
      </c>
      <c r="R11">
        <v>479</v>
      </c>
      <c r="S11" s="11">
        <f t="shared" si="8"/>
        <v>0.31596306068601582</v>
      </c>
      <c r="T11" s="11"/>
      <c r="U11">
        <v>497</v>
      </c>
      <c r="V11" s="11">
        <f>U11/892</f>
        <v>0.55717488789237668</v>
      </c>
      <c r="X11">
        <f t="shared" si="1"/>
        <v>20</v>
      </c>
      <c r="Y11" s="11">
        <f>Y10*0.79432823</f>
        <v>0.31622775661298624</v>
      </c>
    </row>
    <row r="12" spans="2:27" x14ac:dyDescent="0.3">
      <c r="B12">
        <f t="shared" si="0"/>
        <v>-18</v>
      </c>
      <c r="C12">
        <f t="shared" si="2"/>
        <v>-2</v>
      </c>
      <c r="D12">
        <f t="shared" si="9"/>
        <v>9</v>
      </c>
      <c r="E12">
        <f t="shared" si="3"/>
        <v>-18</v>
      </c>
      <c r="F12">
        <f t="shared" si="4"/>
        <v>-1.8</v>
      </c>
      <c r="G12" s="7">
        <f t="shared" si="5"/>
        <v>1.5848931924611124E-2</v>
      </c>
      <c r="I12" s="11">
        <f>G15</f>
        <v>6.3095734448019317E-2</v>
      </c>
      <c r="J12" s="11"/>
      <c r="K12" s="11"/>
      <c r="L12">
        <v>1029</v>
      </c>
      <c r="M12" s="11">
        <f t="shared" si="6"/>
        <v>0.251220703125</v>
      </c>
      <c r="O12">
        <v>8231</v>
      </c>
      <c r="P12" s="11">
        <f t="shared" si="7"/>
        <v>0.25119785149693291</v>
      </c>
      <c r="R12">
        <v>381</v>
      </c>
      <c r="S12" s="11">
        <f t="shared" si="8"/>
        <v>0.25131926121372034</v>
      </c>
      <c r="T12" s="11"/>
      <c r="U12">
        <v>404</v>
      </c>
      <c r="V12" s="11">
        <f>U12/892</f>
        <v>0.452914798206278</v>
      </c>
      <c r="X12">
        <f t="shared" si="1"/>
        <v>18</v>
      </c>
      <c r="Y12" s="11">
        <f>Y11*0.79432823</f>
        <v>0.25118863418726417</v>
      </c>
    </row>
    <row r="13" spans="2:27" x14ac:dyDescent="0.3">
      <c r="B13">
        <f t="shared" si="0"/>
        <v>-16</v>
      </c>
      <c r="C13">
        <f t="shared" si="2"/>
        <v>-2</v>
      </c>
      <c r="D13">
        <f t="shared" si="9"/>
        <v>8</v>
      </c>
      <c r="E13">
        <f t="shared" si="3"/>
        <v>-16</v>
      </c>
      <c r="F13">
        <f t="shared" si="4"/>
        <v>-1.6</v>
      </c>
      <c r="G13" s="7">
        <f t="shared" si="5"/>
        <v>2.511886431509578E-2</v>
      </c>
      <c r="I13" s="11">
        <f>G14</f>
        <v>3.9810717055349727E-2</v>
      </c>
      <c r="J13" s="11"/>
      <c r="K13" s="11"/>
      <c r="L13">
        <v>817</v>
      </c>
      <c r="M13" s="11">
        <f t="shared" si="6"/>
        <v>0.199462890625</v>
      </c>
      <c r="O13">
        <v>6568</v>
      </c>
      <c r="P13" s="11">
        <f t="shared" si="7"/>
        <v>0.20044557023834955</v>
      </c>
      <c r="R13">
        <v>303</v>
      </c>
      <c r="S13" s="11">
        <f t="shared" si="8"/>
        <v>0.19986807387862796</v>
      </c>
      <c r="T13" s="11"/>
      <c r="U13">
        <v>323</v>
      </c>
      <c r="V13" s="11">
        <f>U13/892</f>
        <v>0.36210762331838564</v>
      </c>
      <c r="X13">
        <f t="shared" si="1"/>
        <v>16</v>
      </c>
      <c r="Y13" s="11">
        <f>Y12*0.79432823</f>
        <v>0.19952622319008703</v>
      </c>
    </row>
    <row r="14" spans="2:27" x14ac:dyDescent="0.3">
      <c r="B14">
        <f t="shared" si="0"/>
        <v>-14</v>
      </c>
      <c r="C14">
        <f t="shared" si="2"/>
        <v>-2</v>
      </c>
      <c r="D14">
        <f t="shared" si="9"/>
        <v>7</v>
      </c>
      <c r="E14">
        <f t="shared" si="3"/>
        <v>-14</v>
      </c>
      <c r="F14">
        <f t="shared" si="4"/>
        <v>-1.4</v>
      </c>
      <c r="G14" s="7">
        <f t="shared" si="5"/>
        <v>3.9810717055349727E-2</v>
      </c>
      <c r="I14" s="11">
        <f>G13</f>
        <v>2.511886431509578E-2</v>
      </c>
      <c r="J14" s="11"/>
      <c r="K14" s="11"/>
      <c r="L14">
        <v>649</v>
      </c>
      <c r="M14" s="11">
        <f t="shared" si="6"/>
        <v>0.158447265625</v>
      </c>
      <c r="O14">
        <v>5193</v>
      </c>
      <c r="P14" s="11">
        <f t="shared" si="7"/>
        <v>0.15848261970885341</v>
      </c>
      <c r="R14">
        <v>240</v>
      </c>
      <c r="S14" s="11">
        <f t="shared" si="8"/>
        <v>0.15831134564643801</v>
      </c>
      <c r="T14" s="11"/>
      <c r="U14">
        <v>257</v>
      </c>
      <c r="V14" s="11">
        <f>U14/892</f>
        <v>0.28811659192825112</v>
      </c>
      <c r="X14">
        <f t="shared" si="1"/>
        <v>14</v>
      </c>
      <c r="Y14" s="11">
        <f>Y13*0.79432823</f>
        <v>0.15848931170516678</v>
      </c>
    </row>
    <row r="15" spans="2:27" x14ac:dyDescent="0.3">
      <c r="B15">
        <f t="shared" si="0"/>
        <v>-12</v>
      </c>
      <c r="C15">
        <f t="shared" si="2"/>
        <v>-2</v>
      </c>
      <c r="D15">
        <f t="shared" si="9"/>
        <v>6</v>
      </c>
      <c r="E15">
        <f t="shared" si="3"/>
        <v>-12</v>
      </c>
      <c r="F15">
        <f t="shared" si="4"/>
        <v>-1.2</v>
      </c>
      <c r="G15" s="7">
        <f t="shared" si="5"/>
        <v>6.3095734448019317E-2</v>
      </c>
      <c r="I15" s="11">
        <f>G12</f>
        <v>1.5848931924611124E-2</v>
      </c>
      <c r="J15" s="11"/>
      <c r="K15" s="11"/>
      <c r="L15">
        <v>516</v>
      </c>
      <c r="M15" s="11">
        <f t="shared" si="6"/>
        <v>0.1259765625</v>
      </c>
      <c r="O15">
        <v>4125</v>
      </c>
      <c r="P15" s="11">
        <f t="shared" si="7"/>
        <v>0.12588885158848842</v>
      </c>
      <c r="R15">
        <v>191</v>
      </c>
      <c r="S15" s="11">
        <f t="shared" si="8"/>
        <v>0.12598944591029024</v>
      </c>
      <c r="T15" s="11"/>
      <c r="U15">
        <v>198</v>
      </c>
      <c r="V15" s="11">
        <f>U15/892</f>
        <v>0.22197309417040359</v>
      </c>
      <c r="X15">
        <f t="shared" si="1"/>
        <v>12</v>
      </c>
      <c r="Y15" s="11">
        <f>Y14*0.79432823</f>
        <v>0.12589253444068341</v>
      </c>
    </row>
    <row r="16" spans="2:27" x14ac:dyDescent="0.3">
      <c r="B16">
        <f t="shared" si="0"/>
        <v>-10</v>
      </c>
      <c r="C16">
        <f t="shared" si="2"/>
        <v>-2</v>
      </c>
      <c r="D16">
        <f t="shared" si="9"/>
        <v>5</v>
      </c>
      <c r="E16">
        <f t="shared" si="3"/>
        <v>-10</v>
      </c>
      <c r="F16">
        <f t="shared" si="4"/>
        <v>-1</v>
      </c>
      <c r="G16" s="7">
        <f t="shared" si="5"/>
        <v>0.1</v>
      </c>
      <c r="I16" s="11">
        <f>G11</f>
        <v>0.01</v>
      </c>
      <c r="J16" s="11"/>
      <c r="K16" s="11"/>
      <c r="L16">
        <v>410</v>
      </c>
      <c r="M16" s="11">
        <f t="shared" si="6"/>
        <v>0.10009765625</v>
      </c>
      <c r="O16">
        <v>3277</v>
      </c>
      <c r="P16" s="11">
        <f t="shared" si="7"/>
        <v>0.1000091555528428</v>
      </c>
      <c r="R16">
        <v>152</v>
      </c>
      <c r="S16" s="11">
        <f t="shared" si="8"/>
        <v>0.10026385224274406</v>
      </c>
      <c r="T16" s="11"/>
      <c r="U16">
        <v>159</v>
      </c>
      <c r="V16" s="11">
        <f>U16/892</f>
        <v>0.17825112107623317</v>
      </c>
      <c r="X16">
        <f t="shared" si="1"/>
        <v>10</v>
      </c>
      <c r="Y16" s="11">
        <f>Y15*0.79432823</f>
        <v>9.9999994052482083E-2</v>
      </c>
    </row>
    <row r="17" spans="2:25" x14ac:dyDescent="0.3">
      <c r="B17">
        <f t="shared" si="0"/>
        <v>-8</v>
      </c>
      <c r="C17">
        <f t="shared" si="2"/>
        <v>-2</v>
      </c>
      <c r="D17">
        <f t="shared" si="9"/>
        <v>4</v>
      </c>
      <c r="E17">
        <f t="shared" si="3"/>
        <v>-8</v>
      </c>
      <c r="F17">
        <f t="shared" si="4"/>
        <v>-0.8</v>
      </c>
      <c r="G17" s="7">
        <f t="shared" si="5"/>
        <v>0.15848931924611132</v>
      </c>
      <c r="I17" s="11">
        <f>G10</f>
        <v>6.3095734448019251E-3</v>
      </c>
      <c r="J17" s="11"/>
      <c r="K17" s="11"/>
      <c r="L17">
        <v>325</v>
      </c>
      <c r="M17" s="11">
        <f t="shared" si="6"/>
        <v>7.9345703125E-2</v>
      </c>
      <c r="O17">
        <v>2603</v>
      </c>
      <c r="P17" s="11">
        <f t="shared" si="7"/>
        <v>7.9439680166020696E-2</v>
      </c>
      <c r="R17">
        <v>120</v>
      </c>
      <c r="S17" s="11">
        <f t="shared" si="8"/>
        <v>7.9155672823219003E-2</v>
      </c>
      <c r="T17" s="11"/>
      <c r="U17">
        <v>123</v>
      </c>
      <c r="V17" s="11">
        <f>U17/892</f>
        <v>0.13789237668161436</v>
      </c>
      <c r="X17">
        <f t="shared" si="1"/>
        <v>8</v>
      </c>
      <c r="Y17" s="11">
        <f>Y16*0.79432823</f>
        <v>7.9432818275718617E-2</v>
      </c>
    </row>
    <row r="18" spans="2:25" x14ac:dyDescent="0.3">
      <c r="B18">
        <f t="shared" si="0"/>
        <v>-6</v>
      </c>
      <c r="C18">
        <f t="shared" si="2"/>
        <v>-2</v>
      </c>
      <c r="D18">
        <f t="shared" si="9"/>
        <v>3</v>
      </c>
      <c r="E18">
        <f t="shared" si="3"/>
        <v>-6</v>
      </c>
      <c r="F18">
        <f t="shared" si="4"/>
        <v>-0.6</v>
      </c>
      <c r="G18" s="7">
        <f t="shared" si="5"/>
        <v>0.25118864315095801</v>
      </c>
      <c r="I18" s="11">
        <f>G9</f>
        <v>3.9810717055349717E-3</v>
      </c>
      <c r="J18" s="11"/>
      <c r="K18" s="11"/>
      <c r="L18">
        <v>258</v>
      </c>
      <c r="M18" s="11">
        <f t="shared" si="6"/>
        <v>6.298828125E-2</v>
      </c>
      <c r="O18">
        <v>2067</v>
      </c>
      <c r="P18" s="11">
        <f t="shared" si="7"/>
        <v>6.3081759086886194E-2</v>
      </c>
      <c r="R18">
        <v>96</v>
      </c>
      <c r="S18" s="11">
        <f t="shared" si="8"/>
        <v>6.3324538258575203E-2</v>
      </c>
      <c r="T18" s="11"/>
      <c r="U18">
        <v>96</v>
      </c>
      <c r="V18" s="11">
        <f>U18/892</f>
        <v>0.10762331838565023</v>
      </c>
      <c r="X18">
        <f t="shared" si="1"/>
        <v>6</v>
      </c>
      <c r="Y18" s="11">
        <f>Y17*0.79432823</f>
        <v>6.3095729944863219E-2</v>
      </c>
    </row>
    <row r="19" spans="2:25" x14ac:dyDescent="0.3">
      <c r="B19">
        <f t="shared" si="0"/>
        <v>-4</v>
      </c>
      <c r="C19">
        <f t="shared" si="2"/>
        <v>-2</v>
      </c>
      <c r="D19">
        <f t="shared" si="9"/>
        <v>2</v>
      </c>
      <c r="E19">
        <f t="shared" si="3"/>
        <v>-4</v>
      </c>
      <c r="F19">
        <f t="shared" si="4"/>
        <v>-0.4</v>
      </c>
      <c r="G19" s="7">
        <f t="shared" si="5"/>
        <v>0.3981071705534972</v>
      </c>
      <c r="I19" s="11">
        <f>G8</f>
        <v>2.5118864315095777E-3</v>
      </c>
      <c r="J19" s="11"/>
      <c r="K19" s="11"/>
      <c r="L19">
        <v>205</v>
      </c>
      <c r="M19" s="11">
        <f t="shared" si="6"/>
        <v>5.0048828125E-2</v>
      </c>
      <c r="O19">
        <v>1642</v>
      </c>
      <c r="P19" s="11">
        <f t="shared" si="7"/>
        <v>5.0111392559587388E-2</v>
      </c>
      <c r="R19">
        <v>76</v>
      </c>
      <c r="S19" s="11">
        <f t="shared" si="8"/>
        <v>5.0131926121372031E-2</v>
      </c>
      <c r="T19" s="11"/>
      <c r="U19">
        <v>75</v>
      </c>
      <c r="V19" s="11">
        <f>U19/892</f>
        <v>8.4080717488789244E-2</v>
      </c>
      <c r="X19">
        <f t="shared" si="1"/>
        <v>4</v>
      </c>
      <c r="Y19" s="11">
        <f>Y18*0.79432823</f>
        <v>5.0118719487661195E-2</v>
      </c>
    </row>
    <row r="20" spans="2:25" x14ac:dyDescent="0.3">
      <c r="B20">
        <f t="shared" si="0"/>
        <v>-2</v>
      </c>
      <c r="C20">
        <f t="shared" si="2"/>
        <v>-2</v>
      </c>
      <c r="D20">
        <f t="shared" si="9"/>
        <v>1</v>
      </c>
      <c r="E20">
        <f t="shared" si="3"/>
        <v>-2</v>
      </c>
      <c r="F20">
        <f t="shared" si="4"/>
        <v>-0.2</v>
      </c>
      <c r="G20" s="7">
        <f t="shared" si="5"/>
        <v>0.63095734448019325</v>
      </c>
      <c r="I20" s="11">
        <f>G7</f>
        <v>1.5848931924611134E-3</v>
      </c>
      <c r="J20" s="11"/>
      <c r="K20" s="11"/>
      <c r="L20">
        <v>163</v>
      </c>
      <c r="M20" s="11">
        <f t="shared" si="6"/>
        <v>3.9794921875E-2</v>
      </c>
      <c r="O20">
        <v>1304</v>
      </c>
      <c r="P20" s="11">
        <f t="shared" si="7"/>
        <v>3.9796136356700339E-2</v>
      </c>
      <c r="R20">
        <v>60</v>
      </c>
      <c r="S20" s="11">
        <f t="shared" si="8"/>
        <v>3.9577836411609502E-2</v>
      </c>
      <c r="T20" s="11"/>
      <c r="U20">
        <v>60</v>
      </c>
      <c r="V20" s="11">
        <f>U20/892</f>
        <v>6.726457399103139E-2</v>
      </c>
      <c r="X20">
        <f>X21+2</f>
        <v>2</v>
      </c>
      <c r="Y20" s="11">
        <f>Y19*0.79432823</f>
        <v>3.9810713740500422E-2</v>
      </c>
    </row>
    <row r="21" spans="2:25" x14ac:dyDescent="0.3">
      <c r="C21">
        <f t="shared" si="2"/>
        <v>-2</v>
      </c>
      <c r="D21">
        <f t="shared" si="9"/>
        <v>0</v>
      </c>
      <c r="E21">
        <f t="shared" si="3"/>
        <v>0</v>
      </c>
      <c r="F21">
        <f t="shared" si="4"/>
        <v>0</v>
      </c>
      <c r="G21" s="7">
        <f t="shared" si="5"/>
        <v>1</v>
      </c>
      <c r="I21" s="11">
        <f>G6</f>
        <v>1E-3</v>
      </c>
      <c r="J21" s="11"/>
      <c r="K21" s="11"/>
      <c r="L21">
        <v>0</v>
      </c>
      <c r="M21" s="11">
        <f t="shared" si="6"/>
        <v>0</v>
      </c>
      <c r="O21">
        <v>0</v>
      </c>
      <c r="P21" s="11">
        <f t="shared" si="7"/>
        <v>0</v>
      </c>
      <c r="R21">
        <v>0</v>
      </c>
      <c r="S21" s="11">
        <f t="shared" si="8"/>
        <v>0</v>
      </c>
      <c r="T21" s="11"/>
      <c r="U21">
        <v>0</v>
      </c>
      <c r="V21" s="11">
        <f>U21/892</f>
        <v>0</v>
      </c>
      <c r="X21">
        <v>0</v>
      </c>
      <c r="Y21" s="11">
        <v>0</v>
      </c>
    </row>
    <row r="23" spans="2:25" x14ac:dyDescent="0.3">
      <c r="Y23" t="s">
        <v>27</v>
      </c>
    </row>
    <row r="24" spans="2:25" x14ac:dyDescent="0.3">
      <c r="Y24" t="s">
        <v>28</v>
      </c>
    </row>
    <row r="25" spans="2:25" x14ac:dyDescent="0.3">
      <c r="Y25" t="s">
        <v>29</v>
      </c>
    </row>
    <row r="26" spans="2:25" x14ac:dyDescent="0.3">
      <c r="Y26" t="s">
        <v>30</v>
      </c>
    </row>
    <row r="27" spans="2:25" x14ac:dyDescent="0.3">
      <c r="Y27" t="s">
        <v>31</v>
      </c>
    </row>
    <row r="28" spans="2:25" x14ac:dyDescent="0.3">
      <c r="Y28" t="s">
        <v>32</v>
      </c>
    </row>
    <row r="30" spans="2:25" x14ac:dyDescent="0.3">
      <c r="Y30" t="s">
        <v>34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03A29-117F-4842-B25A-09732FA8E6A0}">
  <dimension ref="B2:AA54"/>
  <sheetViews>
    <sheetView tabSelected="1" topLeftCell="A6" workbookViewId="0">
      <selection activeCell="I11" sqref="I11"/>
    </sheetView>
  </sheetViews>
  <sheetFormatPr defaultRowHeight="14.4" x14ac:dyDescent="0.3"/>
  <cols>
    <col min="5" max="5" width="12.33203125" customWidth="1"/>
    <col min="6" max="6" width="12.6640625" customWidth="1"/>
    <col min="7" max="7" width="14" customWidth="1"/>
    <col min="9" max="9" width="11.88671875" customWidth="1"/>
    <col min="10" max="10" width="10.77734375" customWidth="1"/>
  </cols>
  <sheetData>
    <row r="2" spans="2:11" x14ac:dyDescent="0.3">
      <c r="C2" t="s">
        <v>38</v>
      </c>
    </row>
    <row r="3" spans="2:11" x14ac:dyDescent="0.3">
      <c r="D3" t="s">
        <v>33</v>
      </c>
      <c r="E3">
        <v>-1.5</v>
      </c>
      <c r="F3">
        <v>-3</v>
      </c>
      <c r="G3">
        <v>-3.7555000000000001</v>
      </c>
    </row>
    <row r="4" spans="2:11" x14ac:dyDescent="0.3">
      <c r="D4" t="s">
        <v>41</v>
      </c>
      <c r="E4">
        <f>E3/20</f>
        <v>-7.4999999999999997E-2</v>
      </c>
      <c r="F4">
        <f>F3/20</f>
        <v>-0.15</v>
      </c>
      <c r="G4">
        <f>G3/20</f>
        <v>-0.187775</v>
      </c>
    </row>
    <row r="5" spans="2:11" x14ac:dyDescent="0.3">
      <c r="D5" t="s">
        <v>40</v>
      </c>
      <c r="E5">
        <f>10^E4</f>
        <v>0.84139514164519502</v>
      </c>
      <c r="F5">
        <f>10^F4</f>
        <v>0.70794578438413791</v>
      </c>
      <c r="G5">
        <f>10^G4</f>
        <v>0.64897056620773608</v>
      </c>
    </row>
    <row r="8" spans="2:11" x14ac:dyDescent="0.3">
      <c r="E8" t="s">
        <v>61</v>
      </c>
    </row>
    <row r="9" spans="2:11" x14ac:dyDescent="0.3">
      <c r="E9" s="12">
        <f>E5</f>
        <v>0.84139514164519502</v>
      </c>
      <c r="F9" s="12">
        <f>F5</f>
        <v>0.70794578438413791</v>
      </c>
      <c r="G9" s="12">
        <f>G5</f>
        <v>0.64897056620773608</v>
      </c>
    </row>
    <row r="10" spans="2:11" x14ac:dyDescent="0.3">
      <c r="B10" s="4" t="s">
        <v>17</v>
      </c>
      <c r="C10" t="s">
        <v>39</v>
      </c>
      <c r="E10" s="12" t="s">
        <v>42</v>
      </c>
      <c r="F10" s="12" t="s">
        <v>43</v>
      </c>
      <c r="G10" s="12" t="s">
        <v>44</v>
      </c>
      <c r="I10" s="12" t="s">
        <v>45</v>
      </c>
      <c r="J10" s="12" t="s">
        <v>60</v>
      </c>
      <c r="K10" s="12" t="s">
        <v>62</v>
      </c>
    </row>
    <row r="11" spans="2:11" x14ac:dyDescent="0.3">
      <c r="B11" s="16">
        <f>SN!Y6</f>
        <v>1</v>
      </c>
      <c r="C11" s="11">
        <v>1</v>
      </c>
      <c r="E11" s="12">
        <v>1</v>
      </c>
      <c r="F11" s="12">
        <v>1</v>
      </c>
      <c r="G11" s="12">
        <v>1</v>
      </c>
      <c r="I11" s="12">
        <v>1</v>
      </c>
      <c r="J11" s="12">
        <v>1</v>
      </c>
      <c r="K11" s="12">
        <f>AA23</f>
        <v>1</v>
      </c>
    </row>
    <row r="12" spans="2:11" x14ac:dyDescent="0.3">
      <c r="B12" s="16">
        <f>SN!Y7</f>
        <v>0.79432822999999997</v>
      </c>
      <c r="C12" s="11">
        <v>0.64800000000000002</v>
      </c>
      <c r="E12" s="12">
        <f>E11*E$5</f>
        <v>0.84139514164519502</v>
      </c>
      <c r="F12" s="12">
        <f>F11*F$5</f>
        <v>0.70794578438413791</v>
      </c>
      <c r="G12" s="12">
        <f>G11*G$5</f>
        <v>0.64897056620773608</v>
      </c>
      <c r="I12" s="12">
        <v>0.75800717173999999</v>
      </c>
      <c r="J12" s="12">
        <v>0.83921568627450982</v>
      </c>
      <c r="K12" s="12">
        <f>AA25</f>
        <v>0.72941176470588232</v>
      </c>
    </row>
    <row r="13" spans="2:11" x14ac:dyDescent="0.3">
      <c r="B13" s="16">
        <f>SN!Y8</f>
        <v>0.63095733697493284</v>
      </c>
      <c r="C13" s="11">
        <v>0.40699999999999997</v>
      </c>
      <c r="E13" s="12">
        <f>E12*E$5</f>
        <v>0.7079457843841378</v>
      </c>
      <c r="F13" s="12">
        <f>F12*F$5</f>
        <v>0.50118723362727224</v>
      </c>
      <c r="G13" s="12">
        <f>G12*G$5</f>
        <v>0.42116279580398958</v>
      </c>
      <c r="I13" s="12">
        <v>0.53443198291000005</v>
      </c>
      <c r="J13" s="12">
        <v>0.59215686274509804</v>
      </c>
      <c r="K13" s="12">
        <f>AA27</f>
        <v>0.53333333333333333</v>
      </c>
    </row>
    <row r="14" spans="2:11" x14ac:dyDescent="0.3">
      <c r="B14" s="16">
        <f>SN!Y9</f>
        <v>0.50118722468481192</v>
      </c>
      <c r="C14" s="11">
        <v>0.28699999999999998</v>
      </c>
      <c r="E14" s="12">
        <f>E13*E$5</f>
        <v>0.59566214352901037</v>
      </c>
      <c r="F14" s="12">
        <f>F13*F$5</f>
        <v>0.35481338923357542</v>
      </c>
      <c r="G14" s="12">
        <f>G13*G$5</f>
        <v>0.27332225805854826</v>
      </c>
      <c r="I14" s="12">
        <v>0.400427252613</v>
      </c>
      <c r="J14" s="12">
        <v>0.41568627450980394</v>
      </c>
      <c r="K14" s="12">
        <f>AA29</f>
        <v>0.38823529411764707</v>
      </c>
    </row>
    <row r="15" spans="2:11" x14ac:dyDescent="0.3">
      <c r="B15" s="16">
        <f>SN!Y10</f>
        <v>0.39810716108249894</v>
      </c>
      <c r="C15" s="11">
        <v>0.191</v>
      </c>
      <c r="E15" s="12">
        <f>E14*E$5</f>
        <v>0.50118723362727213</v>
      </c>
      <c r="F15" s="12">
        <f>F14*F$5</f>
        <v>0.25118864315095796</v>
      </c>
      <c r="G15" s="12">
        <f>G14*G$5</f>
        <v>0.17737810056943301</v>
      </c>
      <c r="I15" s="12">
        <v>0.28110170138099999</v>
      </c>
      <c r="J15" s="12">
        <v>0.29803921568627451</v>
      </c>
      <c r="K15" s="12">
        <f>AA31</f>
        <v>0.28235294117647058</v>
      </c>
    </row>
    <row r="16" spans="2:11" x14ac:dyDescent="0.3">
      <c r="B16" s="16">
        <f>SN!Y11</f>
        <v>0.31622775661298624</v>
      </c>
      <c r="C16" s="11">
        <v>0.13900000000000001</v>
      </c>
      <c r="E16" s="12">
        <f>E15*E$5</f>
        <v>0.42169650342858206</v>
      </c>
      <c r="F16" s="12">
        <f>F15*F$5</f>
        <v>0.17782794100389224</v>
      </c>
      <c r="G16" s="12">
        <f>G15*G$5</f>
        <v>0.1151131663593977</v>
      </c>
      <c r="I16" s="12">
        <v>0.211551079576</v>
      </c>
      <c r="J16" s="12">
        <v>0.20784313725490197</v>
      </c>
      <c r="K16" s="12">
        <f>AA33</f>
        <v>0.20392156862745098</v>
      </c>
    </row>
    <row r="17" spans="2:27" x14ac:dyDescent="0.3">
      <c r="B17" s="16">
        <f>SN!Y12</f>
        <v>0.25118863418726417</v>
      </c>
      <c r="C17" s="11">
        <v>9.5000000000000001E-2</v>
      </c>
      <c r="E17" s="12">
        <f>E16*E$5</f>
        <v>0.35481338923357525</v>
      </c>
      <c r="F17" s="12">
        <f>F16*F$5</f>
        <v>0.1258925411794167</v>
      </c>
      <c r="G17" s="12">
        <f>G16*G$5</f>
        <v>7.4705056750223639E-2</v>
      </c>
      <c r="I17" s="12">
        <v>0.14848554207699999</v>
      </c>
      <c r="J17" s="12">
        <v>0.14509803921568629</v>
      </c>
      <c r="K17" s="12">
        <f>AA35</f>
        <v>0.14509803921568629</v>
      </c>
    </row>
    <row r="18" spans="2:27" x14ac:dyDescent="0.3">
      <c r="B18" s="16">
        <f>SN!Y13</f>
        <v>0.19952622319008703</v>
      </c>
      <c r="C18" s="11">
        <v>6.9000000000000006E-2</v>
      </c>
      <c r="E18" s="12">
        <f>E17*E$5</f>
        <v>0.29853826189179578</v>
      </c>
      <c r="F18" s="12">
        <f>F17*F$5</f>
        <v>8.9125093813374537E-2</v>
      </c>
      <c r="G18" s="12">
        <f>G17*G$5</f>
        <v>4.8481382977773692E-2</v>
      </c>
      <c r="I18" s="12">
        <v>0.111085679408</v>
      </c>
      <c r="J18" s="12">
        <v>0.10196078431372549</v>
      </c>
      <c r="K18" s="12">
        <f>AA37</f>
        <v>0.10196078431372549</v>
      </c>
    </row>
    <row r="19" spans="2:27" x14ac:dyDescent="0.3">
      <c r="B19" s="16">
        <f>SN!Y14</f>
        <v>0.15848931170516678</v>
      </c>
      <c r="C19" s="11">
        <v>4.8000000000000001E-2</v>
      </c>
      <c r="E19" s="12">
        <f>E18*E$5</f>
        <v>0.25118864315095785</v>
      </c>
      <c r="F19" s="12">
        <f>F18*F$5</f>
        <v>6.3095734448019317E-2</v>
      </c>
      <c r="G19" s="12">
        <f>G18*G$5</f>
        <v>3.1462990561619893E-2</v>
      </c>
      <c r="I19" s="12">
        <v>7.7775234607499993E-2</v>
      </c>
      <c r="J19" s="12">
        <v>7.0588235294117646E-2</v>
      </c>
      <c r="K19" s="12">
        <f>AA39</f>
        <v>7.4509803921568626E-2</v>
      </c>
    </row>
    <row r="20" spans="2:27" x14ac:dyDescent="0.3">
      <c r="B20" s="16">
        <f>SN!Y15</f>
        <v>0.12589253444068341</v>
      </c>
      <c r="C20" s="11">
        <v>3.5999999999999997E-2</v>
      </c>
      <c r="E20" s="12">
        <f>E19*E$5</f>
        <v>0.21134890398366452</v>
      </c>
      <c r="F20" s="12">
        <f>F19*F$5</f>
        <v>4.4668359215096307E-2</v>
      </c>
      <c r="G20" s="12">
        <f>G19*G$5</f>
        <v>2.0418554799363119E-2</v>
      </c>
      <c r="I20" s="12">
        <v>5.8335240711100002E-2</v>
      </c>
      <c r="J20" s="12">
        <v>5.0980392156862744E-2</v>
      </c>
      <c r="K20" s="12">
        <f>AA41</f>
        <v>5.0980392156862744E-2</v>
      </c>
    </row>
    <row r="21" spans="2:27" x14ac:dyDescent="0.3">
      <c r="B21" s="16">
        <f>SN!Y16</f>
        <v>9.9999994052482083E-2</v>
      </c>
      <c r="C21" s="11">
        <v>2.4E-2</v>
      </c>
      <c r="E21" s="12">
        <f>E20*E$5</f>
        <v>0.17782794100389213</v>
      </c>
      <c r="F21" s="12">
        <f>F20*F$5</f>
        <v>3.1622776601683791E-2</v>
      </c>
      <c r="G21" s="12">
        <f>G20*G$5</f>
        <v>1.325104106928637E-2</v>
      </c>
      <c r="I21" s="12">
        <v>4.0390630960599999E-2</v>
      </c>
      <c r="J21" s="12">
        <v>3.5294117647058823E-2</v>
      </c>
      <c r="K21" s="12">
        <f>AA43</f>
        <v>3.5294117647058823E-2</v>
      </c>
    </row>
    <row r="22" spans="2:27" x14ac:dyDescent="0.3">
      <c r="B22" s="16">
        <f>SN!Y17</f>
        <v>7.9432818275718617E-2</v>
      </c>
      <c r="C22" s="11">
        <v>1.7999999999999999E-2</v>
      </c>
      <c r="E22" s="12">
        <f>E21*E$5</f>
        <v>0.1496235656094432</v>
      </c>
      <c r="F22" s="12">
        <f>F21*F$5</f>
        <v>2.2387211385683396E-2</v>
      </c>
      <c r="G22" s="12">
        <f>G21*G$5</f>
        <v>8.5995356255767399E-3</v>
      </c>
      <c r="I22" s="12">
        <v>2.9694056611000001E-2</v>
      </c>
      <c r="J22" s="12">
        <v>2.3529411764705882E-2</v>
      </c>
      <c r="K22" s="12">
        <f>AA45</f>
        <v>2.7450980392156862E-2</v>
      </c>
      <c r="S22" t="s">
        <v>60</v>
      </c>
      <c r="X22" t="s">
        <v>62</v>
      </c>
    </row>
    <row r="23" spans="2:27" x14ac:dyDescent="0.3">
      <c r="B23" s="16">
        <f>SN!Y18</f>
        <v>6.3095729944863219E-2</v>
      </c>
      <c r="C23" s="11">
        <v>1.2E-2</v>
      </c>
      <c r="E23" s="12">
        <f>E22*E$5</f>
        <v>0.12589254117941659</v>
      </c>
      <c r="F23" s="12">
        <f>F22*F$5</f>
        <v>1.5848931924611134E-2</v>
      </c>
      <c r="G23" s="12">
        <f>G22*G$5</f>
        <v>5.5808455040541344E-3</v>
      </c>
      <c r="I23" s="12">
        <v>2.0019836728499999E-2</v>
      </c>
      <c r="J23" s="12">
        <v>1.5686274509803921E-2</v>
      </c>
      <c r="K23" s="12">
        <f>AA47</f>
        <v>1.9607843137254902E-2</v>
      </c>
      <c r="S23">
        <v>0</v>
      </c>
      <c r="T23">
        <f>HEX2DEC(S23)</f>
        <v>0</v>
      </c>
      <c r="U23">
        <f t="shared" ref="U23:U53" si="0">T23/255</f>
        <v>0</v>
      </c>
      <c r="V23">
        <v>0</v>
      </c>
      <c r="X23" t="s">
        <v>46</v>
      </c>
      <c r="Y23">
        <f>HEX2DEC(X23)</f>
        <v>255</v>
      </c>
      <c r="Z23">
        <f>Y23/255</f>
        <v>1</v>
      </c>
      <c r="AA23">
        <v>1</v>
      </c>
    </row>
    <row r="24" spans="2:27" x14ac:dyDescent="0.3">
      <c r="B24" s="16">
        <f>SN!Y19</f>
        <v>5.0118719487661195E-2</v>
      </c>
      <c r="C24" s="11">
        <v>8.0000000000000002E-3</v>
      </c>
      <c r="E24" s="12">
        <f>E23*E$5</f>
        <v>0.10592537251772877</v>
      </c>
      <c r="F24" s="12">
        <f>F23*F$5</f>
        <v>1.1220184543019634E-2</v>
      </c>
      <c r="G24" s="12">
        <f>G23*G$5</f>
        <v>3.62180446668391E-3</v>
      </c>
      <c r="I24" s="12">
        <v>1.39620050355E-2</v>
      </c>
      <c r="J24" s="12">
        <v>1.1764705882352941E-2</v>
      </c>
      <c r="K24" s="12">
        <f>AA49</f>
        <v>1.1764705882352941E-2</v>
      </c>
      <c r="S24">
        <v>1</v>
      </c>
      <c r="T24">
        <f t="shared" ref="T24:T54" si="1">HEX2DEC(S24)</f>
        <v>1</v>
      </c>
      <c r="U24">
        <f t="shared" si="0"/>
        <v>3.9215686274509803E-3</v>
      </c>
      <c r="V24">
        <v>3.9215686274509803E-3</v>
      </c>
      <c r="X24" t="s">
        <v>63</v>
      </c>
      <c r="Y24">
        <f t="shared" ref="Y24:Y54" si="2">HEX2DEC(X24)</f>
        <v>217</v>
      </c>
      <c r="Z24">
        <f t="shared" ref="Z24:Z54" si="3">Y24/255</f>
        <v>0.85098039215686272</v>
      </c>
      <c r="AA24">
        <v>0.85098039215686272</v>
      </c>
    </row>
    <row r="25" spans="2:27" x14ac:dyDescent="0.3">
      <c r="B25" s="16">
        <f>SN!Y20</f>
        <v>3.9810713740500422E-2</v>
      </c>
      <c r="C25" s="11">
        <v>5.0000000000000001E-3</v>
      </c>
      <c r="E25" s="12">
        <f>E24*E$5</f>
        <v>8.912509381337444E-2</v>
      </c>
      <c r="F25" s="12">
        <f>F24*F$5</f>
        <v>7.9432823472428138E-3</v>
      </c>
      <c r="G25" s="12">
        <f>G24*G$5</f>
        <v>2.3504444954375648E-3</v>
      </c>
      <c r="I25" s="12">
        <v>7.7210650797300004E-3</v>
      </c>
      <c r="J25" s="12">
        <v>7.8431372549019607E-3</v>
      </c>
      <c r="K25" s="12">
        <f>AA51</f>
        <v>7.8431372549019607E-3</v>
      </c>
      <c r="S25">
        <v>1</v>
      </c>
      <c r="T25">
        <f t="shared" si="1"/>
        <v>1</v>
      </c>
      <c r="U25">
        <f t="shared" si="0"/>
        <v>3.9215686274509803E-3</v>
      </c>
      <c r="V25">
        <v>3.9215686274509803E-3</v>
      </c>
      <c r="X25" t="s">
        <v>64</v>
      </c>
      <c r="Y25">
        <f t="shared" si="2"/>
        <v>186</v>
      </c>
      <c r="Z25">
        <f t="shared" si="3"/>
        <v>0.72941176470588232</v>
      </c>
      <c r="AA25">
        <v>0.72941176470588232</v>
      </c>
    </row>
    <row r="26" spans="2:27" x14ac:dyDescent="0.3">
      <c r="B26" s="16">
        <f>SN!Y21</f>
        <v>0</v>
      </c>
      <c r="C26" s="11">
        <v>0</v>
      </c>
      <c r="E26" s="11">
        <v>0</v>
      </c>
      <c r="F26" s="11">
        <v>0</v>
      </c>
      <c r="G26" s="11">
        <v>0</v>
      </c>
      <c r="I26" s="12">
        <v>0</v>
      </c>
      <c r="J26" s="12">
        <v>0</v>
      </c>
      <c r="K26" s="12">
        <v>0</v>
      </c>
      <c r="S26">
        <v>2</v>
      </c>
      <c r="T26">
        <f t="shared" si="1"/>
        <v>2</v>
      </c>
      <c r="U26">
        <f t="shared" si="0"/>
        <v>7.8431372549019607E-3</v>
      </c>
      <c r="V26">
        <v>7.8431372549019607E-3</v>
      </c>
      <c r="X26" t="s">
        <v>65</v>
      </c>
      <c r="Y26">
        <f t="shared" si="2"/>
        <v>159</v>
      </c>
      <c r="Z26">
        <f t="shared" si="3"/>
        <v>0.62352941176470589</v>
      </c>
      <c r="AA26">
        <v>0.62352941176470589</v>
      </c>
    </row>
    <row r="27" spans="2:27" x14ac:dyDescent="0.3">
      <c r="S27">
        <v>2</v>
      </c>
      <c r="T27">
        <f t="shared" si="1"/>
        <v>2</v>
      </c>
      <c r="U27">
        <f t="shared" si="0"/>
        <v>7.8431372549019607E-3</v>
      </c>
      <c r="V27">
        <v>7.8431372549019607E-3</v>
      </c>
      <c r="X27">
        <v>88</v>
      </c>
      <c r="Y27">
        <f t="shared" si="2"/>
        <v>136</v>
      </c>
      <c r="Z27">
        <f t="shared" si="3"/>
        <v>0.53333333333333333</v>
      </c>
      <c r="AA27">
        <v>0.53333333333333333</v>
      </c>
    </row>
    <row r="28" spans="2:27" x14ac:dyDescent="0.3">
      <c r="S28">
        <v>3</v>
      </c>
      <c r="T28">
        <f t="shared" si="1"/>
        <v>3</v>
      </c>
      <c r="U28">
        <f t="shared" si="0"/>
        <v>1.1764705882352941E-2</v>
      </c>
      <c r="V28">
        <v>1.1764705882352941E-2</v>
      </c>
      <c r="X28">
        <v>74</v>
      </c>
      <c r="Y28">
        <f t="shared" si="2"/>
        <v>116</v>
      </c>
      <c r="Z28">
        <f t="shared" si="3"/>
        <v>0.45490196078431372</v>
      </c>
      <c r="AA28">
        <v>0.45490196078431372</v>
      </c>
    </row>
    <row r="29" spans="2:27" x14ac:dyDescent="0.3">
      <c r="S29">
        <v>3</v>
      </c>
      <c r="T29">
        <f t="shared" si="1"/>
        <v>3</v>
      </c>
      <c r="U29">
        <f t="shared" si="0"/>
        <v>1.1764705882352941E-2</v>
      </c>
      <c r="V29">
        <v>1.1764705882352941E-2</v>
      </c>
      <c r="X29">
        <v>63</v>
      </c>
      <c r="Y29">
        <f t="shared" si="2"/>
        <v>99</v>
      </c>
      <c r="Z29">
        <f t="shared" si="3"/>
        <v>0.38823529411764707</v>
      </c>
      <c r="AA29">
        <v>0.38823529411764707</v>
      </c>
    </row>
    <row r="30" spans="2:27" x14ac:dyDescent="0.3">
      <c r="S30">
        <v>4</v>
      </c>
      <c r="T30">
        <f t="shared" si="1"/>
        <v>4</v>
      </c>
      <c r="U30">
        <f t="shared" si="0"/>
        <v>1.5686274509803921E-2</v>
      </c>
      <c r="V30">
        <v>1.5686274509803921E-2</v>
      </c>
      <c r="X30">
        <v>54</v>
      </c>
      <c r="Y30">
        <f t="shared" si="2"/>
        <v>84</v>
      </c>
      <c r="Z30">
        <f t="shared" si="3"/>
        <v>0.32941176470588235</v>
      </c>
      <c r="AA30">
        <v>0.32941176470588235</v>
      </c>
    </row>
    <row r="31" spans="2:27" x14ac:dyDescent="0.3">
      <c r="S31">
        <v>5</v>
      </c>
      <c r="T31">
        <f t="shared" si="1"/>
        <v>5</v>
      </c>
      <c r="U31">
        <f t="shared" si="0"/>
        <v>1.9607843137254902E-2</v>
      </c>
      <c r="V31">
        <v>1.9607843137254902E-2</v>
      </c>
      <c r="X31">
        <v>48</v>
      </c>
      <c r="Y31">
        <f t="shared" si="2"/>
        <v>72</v>
      </c>
      <c r="Z31">
        <f t="shared" si="3"/>
        <v>0.28235294117647058</v>
      </c>
      <c r="AA31">
        <v>0.28235294117647058</v>
      </c>
    </row>
    <row r="32" spans="2:27" x14ac:dyDescent="0.3">
      <c r="S32">
        <v>6</v>
      </c>
      <c r="T32">
        <f t="shared" si="1"/>
        <v>6</v>
      </c>
      <c r="U32">
        <f t="shared" si="0"/>
        <v>2.3529411764705882E-2</v>
      </c>
      <c r="V32">
        <v>2.3529411764705882E-2</v>
      </c>
      <c r="X32" t="s">
        <v>66</v>
      </c>
      <c r="Y32">
        <f t="shared" si="2"/>
        <v>61</v>
      </c>
      <c r="Z32">
        <f t="shared" si="3"/>
        <v>0.23921568627450981</v>
      </c>
      <c r="AA32">
        <v>0.23921568627450981</v>
      </c>
    </row>
    <row r="33" spans="6:27" x14ac:dyDescent="0.3">
      <c r="S33">
        <v>7</v>
      </c>
      <c r="T33">
        <f t="shared" si="1"/>
        <v>7</v>
      </c>
      <c r="U33">
        <f t="shared" si="0"/>
        <v>2.7450980392156862E-2</v>
      </c>
      <c r="V33">
        <v>2.7450980392156862E-2</v>
      </c>
      <c r="X33">
        <v>34</v>
      </c>
      <c r="Y33">
        <f t="shared" si="2"/>
        <v>52</v>
      </c>
      <c r="Z33">
        <f t="shared" si="3"/>
        <v>0.20392156862745098</v>
      </c>
      <c r="AA33">
        <v>0.20392156862745098</v>
      </c>
    </row>
    <row r="34" spans="6:27" x14ac:dyDescent="0.3">
      <c r="S34">
        <v>9</v>
      </c>
      <c r="T34">
        <f t="shared" si="1"/>
        <v>9</v>
      </c>
      <c r="U34">
        <f t="shared" si="0"/>
        <v>3.5294117647058823E-2</v>
      </c>
      <c r="V34">
        <v>3.5294117647058823E-2</v>
      </c>
      <c r="X34" t="s">
        <v>67</v>
      </c>
      <c r="Y34">
        <f t="shared" si="2"/>
        <v>44</v>
      </c>
      <c r="Z34">
        <f t="shared" si="3"/>
        <v>0.17254901960784313</v>
      </c>
      <c r="AA34">
        <v>0.17254901960784313</v>
      </c>
    </row>
    <row r="35" spans="6:27" x14ac:dyDescent="0.3">
      <c r="S35" t="s">
        <v>59</v>
      </c>
      <c r="T35">
        <f t="shared" si="1"/>
        <v>11</v>
      </c>
      <c r="U35">
        <f t="shared" si="0"/>
        <v>4.3137254901960784E-2</v>
      </c>
      <c r="V35">
        <v>4.3137254901960784E-2</v>
      </c>
      <c r="X35">
        <v>25</v>
      </c>
      <c r="Y35">
        <f t="shared" si="2"/>
        <v>37</v>
      </c>
      <c r="Z35">
        <f t="shared" si="3"/>
        <v>0.14509803921568629</v>
      </c>
      <c r="AA35">
        <v>0.14509803921568629</v>
      </c>
    </row>
    <row r="36" spans="6:27" x14ac:dyDescent="0.3">
      <c r="S36" t="s">
        <v>58</v>
      </c>
      <c r="T36">
        <f t="shared" si="1"/>
        <v>13</v>
      </c>
      <c r="U36">
        <f t="shared" si="0"/>
        <v>5.0980392156862744E-2</v>
      </c>
      <c r="V36">
        <v>5.0980392156862744E-2</v>
      </c>
      <c r="X36" t="s">
        <v>55</v>
      </c>
      <c r="Y36">
        <f t="shared" si="2"/>
        <v>31</v>
      </c>
      <c r="Z36">
        <f t="shared" si="3"/>
        <v>0.12156862745098039</v>
      </c>
      <c r="AA36">
        <v>0.12156862745098039</v>
      </c>
    </row>
    <row r="37" spans="6:27" x14ac:dyDescent="0.3">
      <c r="S37" t="s">
        <v>57</v>
      </c>
      <c r="T37">
        <f t="shared" si="1"/>
        <v>15</v>
      </c>
      <c r="U37">
        <f t="shared" si="0"/>
        <v>5.8823529411764705E-2</v>
      </c>
      <c r="V37">
        <v>5.8823529411764705E-2</v>
      </c>
      <c r="X37" t="s">
        <v>56</v>
      </c>
      <c r="Y37">
        <f t="shared" si="2"/>
        <v>26</v>
      </c>
      <c r="Z37">
        <f t="shared" si="3"/>
        <v>0.10196078431372549</v>
      </c>
      <c r="AA37">
        <v>0.10196078431372549</v>
      </c>
    </row>
    <row r="38" spans="6:27" x14ac:dyDescent="0.3">
      <c r="F38">
        <v>786.16352201300003</v>
      </c>
      <c r="S38">
        <v>12</v>
      </c>
      <c r="T38">
        <f t="shared" si="1"/>
        <v>18</v>
      </c>
      <c r="U38">
        <f t="shared" si="0"/>
        <v>7.0588235294117646E-2</v>
      </c>
      <c r="V38">
        <v>7.0588235294117646E-2</v>
      </c>
      <c r="X38">
        <v>16</v>
      </c>
      <c r="Y38">
        <f t="shared" si="2"/>
        <v>22</v>
      </c>
      <c r="Z38">
        <f t="shared" si="3"/>
        <v>8.6274509803921567E-2</v>
      </c>
      <c r="AA38">
        <v>8.6274509803921567E-2</v>
      </c>
    </row>
    <row r="39" spans="6:27" x14ac:dyDescent="0.3">
      <c r="F39" s="17" t="s">
        <v>68</v>
      </c>
      <c r="S39">
        <v>16</v>
      </c>
      <c r="T39">
        <f t="shared" si="1"/>
        <v>22</v>
      </c>
      <c r="U39">
        <f t="shared" si="0"/>
        <v>8.6274509803921567E-2</v>
      </c>
      <c r="V39">
        <v>8.6274509803921567E-2</v>
      </c>
      <c r="X39">
        <v>13</v>
      </c>
      <c r="Y39">
        <f t="shared" si="2"/>
        <v>19</v>
      </c>
      <c r="Z39">
        <f t="shared" si="3"/>
        <v>7.4509803921568626E-2</v>
      </c>
      <c r="AA39">
        <v>7.4509803921568626E-2</v>
      </c>
    </row>
    <row r="40" spans="6:27" x14ac:dyDescent="0.3">
      <c r="F40" s="18" t="s">
        <v>69</v>
      </c>
      <c r="S40" t="s">
        <v>56</v>
      </c>
      <c r="T40">
        <f t="shared" si="1"/>
        <v>26</v>
      </c>
      <c r="U40">
        <f t="shared" si="0"/>
        <v>0.10196078431372549</v>
      </c>
      <c r="V40">
        <v>0.10196078431372549</v>
      </c>
      <c r="X40">
        <v>10</v>
      </c>
      <c r="Y40">
        <f t="shared" si="2"/>
        <v>16</v>
      </c>
      <c r="Z40">
        <f t="shared" si="3"/>
        <v>6.2745098039215685E-2</v>
      </c>
      <c r="AA40">
        <v>6.2745098039215685E-2</v>
      </c>
    </row>
    <row r="41" spans="6:27" x14ac:dyDescent="0.3">
      <c r="S41" t="s">
        <v>55</v>
      </c>
      <c r="T41">
        <f t="shared" si="1"/>
        <v>31</v>
      </c>
      <c r="U41">
        <f t="shared" si="0"/>
        <v>0.12156862745098039</v>
      </c>
      <c r="V41">
        <v>0.12156862745098039</v>
      </c>
      <c r="X41" t="s">
        <v>58</v>
      </c>
      <c r="Y41">
        <f t="shared" si="2"/>
        <v>13</v>
      </c>
      <c r="Z41">
        <f t="shared" si="3"/>
        <v>5.0980392156862744E-2</v>
      </c>
      <c r="AA41">
        <v>5.0980392156862744E-2</v>
      </c>
    </row>
    <row r="42" spans="6:27" x14ac:dyDescent="0.3">
      <c r="F42">
        <f>2000000/(2*F38*16*1)</f>
        <v>79.499999999957382</v>
      </c>
      <c r="S42">
        <v>25</v>
      </c>
      <c r="T42">
        <f t="shared" si="1"/>
        <v>37</v>
      </c>
      <c r="U42">
        <f t="shared" si="0"/>
        <v>0.14509803921568629</v>
      </c>
      <c r="V42">
        <v>0.14509803921568629</v>
      </c>
      <c r="X42" t="s">
        <v>59</v>
      </c>
      <c r="Y42">
        <f t="shared" si="2"/>
        <v>11</v>
      </c>
      <c r="Z42">
        <f t="shared" si="3"/>
        <v>4.3137254901960784E-2</v>
      </c>
      <c r="AA42">
        <v>4.3137254901960784E-2</v>
      </c>
    </row>
    <row r="43" spans="6:27" x14ac:dyDescent="0.3">
      <c r="S43" t="s">
        <v>54</v>
      </c>
      <c r="T43">
        <f t="shared" si="1"/>
        <v>45</v>
      </c>
      <c r="U43">
        <f t="shared" si="0"/>
        <v>0.17647058823529413</v>
      </c>
      <c r="V43">
        <v>0.17647058823529413</v>
      </c>
      <c r="X43">
        <v>9</v>
      </c>
      <c r="Y43">
        <f t="shared" si="2"/>
        <v>9</v>
      </c>
      <c r="Z43">
        <f t="shared" si="3"/>
        <v>3.5294117647058823E-2</v>
      </c>
      <c r="AA43">
        <v>3.5294117647058823E-2</v>
      </c>
    </row>
    <row r="44" spans="6:27" x14ac:dyDescent="0.3">
      <c r="S44">
        <v>35</v>
      </c>
      <c r="T44">
        <f t="shared" si="1"/>
        <v>53</v>
      </c>
      <c r="U44">
        <f t="shared" si="0"/>
        <v>0.20784313725490197</v>
      </c>
      <c r="V44">
        <v>0.20784313725490197</v>
      </c>
      <c r="X44">
        <v>8</v>
      </c>
      <c r="Y44">
        <f t="shared" si="2"/>
        <v>8</v>
      </c>
      <c r="Z44">
        <f t="shared" si="3"/>
        <v>3.1372549019607843E-2</v>
      </c>
      <c r="AA44">
        <v>3.1372549019607843E-2</v>
      </c>
    </row>
    <row r="45" spans="6:27" x14ac:dyDescent="0.3">
      <c r="S45" t="s">
        <v>53</v>
      </c>
      <c r="T45">
        <f t="shared" si="1"/>
        <v>63</v>
      </c>
      <c r="U45">
        <f t="shared" si="0"/>
        <v>0.24705882352941178</v>
      </c>
      <c r="V45">
        <v>0.24705882352941178</v>
      </c>
      <c r="X45">
        <v>7</v>
      </c>
      <c r="Y45">
        <f t="shared" si="2"/>
        <v>7</v>
      </c>
      <c r="Z45">
        <f t="shared" si="3"/>
        <v>2.7450980392156862E-2</v>
      </c>
      <c r="AA45">
        <v>2.7450980392156862E-2</v>
      </c>
    </row>
    <row r="46" spans="6:27" x14ac:dyDescent="0.3">
      <c r="S46" t="s">
        <v>52</v>
      </c>
      <c r="T46">
        <f t="shared" si="1"/>
        <v>76</v>
      </c>
      <c r="U46">
        <f t="shared" si="0"/>
        <v>0.29803921568627451</v>
      </c>
      <c r="V46">
        <v>0.29803921568627451</v>
      </c>
      <c r="X46">
        <v>6</v>
      </c>
      <c r="Y46">
        <f t="shared" si="2"/>
        <v>6</v>
      </c>
      <c r="Z46">
        <f t="shared" si="3"/>
        <v>2.3529411764705882E-2</v>
      </c>
      <c r="AA46">
        <v>2.3529411764705882E-2</v>
      </c>
    </row>
    <row r="47" spans="6:27" x14ac:dyDescent="0.3">
      <c r="S47" t="s">
        <v>51</v>
      </c>
      <c r="T47">
        <f t="shared" si="1"/>
        <v>90</v>
      </c>
      <c r="U47">
        <f t="shared" si="0"/>
        <v>0.35294117647058826</v>
      </c>
      <c r="V47">
        <v>0.35294117647058826</v>
      </c>
      <c r="X47">
        <v>5</v>
      </c>
      <c r="Y47">
        <f t="shared" si="2"/>
        <v>5</v>
      </c>
      <c r="Z47">
        <f t="shared" si="3"/>
        <v>1.9607843137254902E-2</v>
      </c>
      <c r="AA47">
        <v>1.9607843137254902E-2</v>
      </c>
    </row>
    <row r="48" spans="6:27" x14ac:dyDescent="0.3">
      <c r="S48" t="s">
        <v>50</v>
      </c>
      <c r="T48">
        <f t="shared" si="1"/>
        <v>106</v>
      </c>
      <c r="U48">
        <f t="shared" si="0"/>
        <v>0.41568627450980394</v>
      </c>
      <c r="V48">
        <v>0.41568627450980394</v>
      </c>
      <c r="X48">
        <v>4</v>
      </c>
      <c r="Y48">
        <f t="shared" si="2"/>
        <v>4</v>
      </c>
      <c r="Z48">
        <f t="shared" si="3"/>
        <v>1.5686274509803921E-2</v>
      </c>
      <c r="AA48">
        <v>1.5686274509803921E-2</v>
      </c>
    </row>
    <row r="49" spans="19:27" x14ac:dyDescent="0.3">
      <c r="S49" t="s">
        <v>49</v>
      </c>
      <c r="T49">
        <f t="shared" si="1"/>
        <v>127</v>
      </c>
      <c r="U49">
        <f t="shared" si="0"/>
        <v>0.49803921568627452</v>
      </c>
      <c r="V49">
        <v>0.49803921568627452</v>
      </c>
      <c r="X49">
        <v>3</v>
      </c>
      <c r="Y49">
        <f t="shared" si="2"/>
        <v>3</v>
      </c>
      <c r="Z49">
        <f t="shared" si="3"/>
        <v>1.1764705882352941E-2</v>
      </c>
      <c r="AA49">
        <v>1.1764705882352941E-2</v>
      </c>
    </row>
    <row r="50" spans="19:27" x14ac:dyDescent="0.3">
      <c r="S50">
        <v>97</v>
      </c>
      <c r="T50">
        <f t="shared" si="1"/>
        <v>151</v>
      </c>
      <c r="U50">
        <f t="shared" si="0"/>
        <v>0.59215686274509804</v>
      </c>
      <c r="V50">
        <v>0.59215686274509804</v>
      </c>
      <c r="X50">
        <v>3</v>
      </c>
      <c r="Y50">
        <f t="shared" si="2"/>
        <v>3</v>
      </c>
      <c r="Z50">
        <f t="shared" si="3"/>
        <v>1.1764705882352941E-2</v>
      </c>
      <c r="AA50">
        <v>1.1764705882352941E-2</v>
      </c>
    </row>
    <row r="51" spans="19:27" x14ac:dyDescent="0.3">
      <c r="S51" t="s">
        <v>48</v>
      </c>
      <c r="T51">
        <f t="shared" si="1"/>
        <v>180</v>
      </c>
      <c r="U51">
        <f t="shared" si="0"/>
        <v>0.70588235294117652</v>
      </c>
      <c r="V51">
        <v>0.70588235294117652</v>
      </c>
      <c r="X51">
        <v>2</v>
      </c>
      <c r="Y51">
        <f t="shared" si="2"/>
        <v>2</v>
      </c>
      <c r="Z51">
        <f t="shared" si="3"/>
        <v>7.8431372549019607E-3</v>
      </c>
      <c r="AA51">
        <v>7.8431372549019607E-3</v>
      </c>
    </row>
    <row r="52" spans="19:27" x14ac:dyDescent="0.3">
      <c r="S52" t="s">
        <v>47</v>
      </c>
      <c r="T52">
        <f t="shared" si="1"/>
        <v>214</v>
      </c>
      <c r="U52">
        <f t="shared" si="0"/>
        <v>0.83921568627450982</v>
      </c>
      <c r="V52">
        <v>0.83921568627450982</v>
      </c>
      <c r="X52">
        <v>2</v>
      </c>
      <c r="Y52">
        <f t="shared" si="2"/>
        <v>2</v>
      </c>
      <c r="Z52">
        <f t="shared" si="3"/>
        <v>7.8431372549019607E-3</v>
      </c>
      <c r="AA52">
        <v>7.8431372549019607E-3</v>
      </c>
    </row>
    <row r="53" spans="19:27" x14ac:dyDescent="0.3">
      <c r="S53" t="s">
        <v>46</v>
      </c>
      <c r="T53">
        <f t="shared" si="1"/>
        <v>255</v>
      </c>
      <c r="U53">
        <f t="shared" si="0"/>
        <v>1</v>
      </c>
      <c r="V53">
        <v>1</v>
      </c>
      <c r="X53">
        <v>1</v>
      </c>
      <c r="Y53">
        <f t="shared" si="2"/>
        <v>1</v>
      </c>
      <c r="Z53">
        <f t="shared" si="3"/>
        <v>3.9215686274509803E-3</v>
      </c>
      <c r="AA53">
        <v>3.9215686274509803E-3</v>
      </c>
    </row>
    <row r="54" spans="19:27" x14ac:dyDescent="0.3">
      <c r="S54" t="s">
        <v>46</v>
      </c>
      <c r="T54">
        <f t="shared" si="1"/>
        <v>255</v>
      </c>
      <c r="U54">
        <f>T54/255</f>
        <v>1</v>
      </c>
      <c r="V54">
        <v>1</v>
      </c>
      <c r="X54">
        <v>0</v>
      </c>
      <c r="Y54">
        <f t="shared" si="2"/>
        <v>0</v>
      </c>
      <c r="Z54">
        <f t="shared" si="3"/>
        <v>0</v>
      </c>
      <c r="AA54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SN</vt:lpstr>
      <vt:lpstr>YM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Morris</dc:creator>
  <cp:lastModifiedBy>Simon Morris</cp:lastModifiedBy>
  <dcterms:created xsi:type="dcterms:W3CDTF">2018-12-10T23:32:16Z</dcterms:created>
  <dcterms:modified xsi:type="dcterms:W3CDTF">2018-12-19T10:29:42Z</dcterms:modified>
</cp:coreProperties>
</file>