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eran\Desktop\KickstarterData\"/>
    </mc:Choice>
  </mc:AlternateContent>
  <xr:revisionPtr revIDLastSave="0" documentId="13_ncr:1_{D247FCC0-8BF0-4464-A0E4-FDD470FD904F}" xr6:coauthVersionLast="45" xr6:coauthVersionMax="45" xr10:uidLastSave="{00000000-0000-0000-0000-000000000000}"/>
  <bookViews>
    <workbookView xWindow="2670" yWindow="8625" windowWidth="21600" windowHeight="11385" activeTab="4" xr2:uid="{00000000-000D-0000-FFFF-FFFF00000000}"/>
  </bookViews>
  <sheets>
    <sheet name="FullTable" sheetId="1" r:id="rId1"/>
    <sheet name="Category Stats" sheetId="2" r:id="rId2"/>
    <sheet name="SubCategory Stats" sheetId="3" r:id="rId3"/>
    <sheet name="LaunchDate Outcomes" sheetId="4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B3" i="5"/>
  <c r="E3" i="5" s="1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4" i="5"/>
  <c r="C3" i="5"/>
  <c r="C2" i="5"/>
  <c r="C13" i="5"/>
  <c r="C12" i="5"/>
  <c r="C11" i="5"/>
  <c r="C10" i="5"/>
  <c r="C9" i="5"/>
  <c r="C8" i="5"/>
  <c r="C7" i="5"/>
  <c r="C6" i="5"/>
  <c r="C5" i="5"/>
  <c r="B5" i="5"/>
  <c r="B13" i="5" l="1"/>
  <c r="B12" i="5"/>
  <c r="B11" i="5"/>
  <c r="B10" i="5"/>
  <c r="B9" i="5"/>
  <c r="B8" i="5"/>
  <c r="B7" i="5"/>
  <c r="B6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<sst xmlns="http://schemas.openxmlformats.org/spreadsheetml/2006/main" count="33048" uniqueCount="8400">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</sst>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[KickstarterDataa.xlsx]Category Stats!PivotTable1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4-452C-917F-2B093540631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4-452C-917F-2B093540631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4-452C-917F-2B093540631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4-452C-917F-2B0935406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265392"/>
        <c:axId val="810766016"/>
      </c:barChart>
      <c:catAx>
        <c:axId val="8012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766016"/>
        <c:crosses val="autoZero"/>
        <c:auto val="1"/>
        <c:lblAlgn val="ctr"/>
        <c:lblOffset val="100"/>
        <c:noMultiLvlLbl val="0"/>
      </c:catAx>
      <c:valAx>
        <c:axId val="81076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[KickstarterDataa.xlsx]SubCategory 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6-4D05-8576-2EF82EDFDF8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6-4D05-8576-2EF82EDFDF8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6-4D05-8576-2EF82EDFDF8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6-4D05-8576-2EF82EDFD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263792"/>
        <c:axId val="978814304"/>
      </c:barChart>
      <c:catAx>
        <c:axId val="80526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14304"/>
        <c:crosses val="autoZero"/>
        <c:auto val="1"/>
        <c:lblAlgn val="ctr"/>
        <c:lblOffset val="100"/>
        <c:noMultiLvlLbl val="0"/>
      </c:catAx>
      <c:valAx>
        <c:axId val="9788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6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[KickstarterDataa.xlsx]LaunchDate Outcomes!PivotTable3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A-4BA5-ADB5-0A82D1900842}"/>
            </c:ext>
          </c:extLst>
        </c:ser>
        <c:ser>
          <c:idx val="1"/>
          <c:order val="1"/>
          <c:tx>
            <c:strRef>
              <c:f>'LaunchDate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A-4BA5-ADB5-0A82D1900842}"/>
            </c:ext>
          </c:extLst>
        </c:ser>
        <c:ser>
          <c:idx val="2"/>
          <c:order val="2"/>
          <c:tx>
            <c:strRef>
              <c:f>'LaunchDate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A-4BA5-ADB5-0A82D1900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0448976"/>
        <c:axId val="891463920"/>
      </c:lineChart>
      <c:catAx>
        <c:axId val="9604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63920"/>
        <c:crosses val="autoZero"/>
        <c:auto val="1"/>
        <c:lblAlgn val="ctr"/>
        <c:lblOffset val="100"/>
        <c:noMultiLvlLbl val="0"/>
      </c:catAx>
      <c:valAx>
        <c:axId val="8914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DE-4BA1-AADC-57EBFBB4E6A6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DE-4BA1-AADC-57EBFBB4E6A6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DE-4BA1-AADC-57EBFBB4E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846159"/>
        <c:axId val="689702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DE-4BA1-AADC-57EBFBB4E6A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DDE-4BA1-AADC-57EBFBB4E6A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DDE-4BA1-AADC-57EBFBB4E6A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BA1-AADC-57EBFBB4E6A6}"/>
                  </c:ext>
                </c:extLst>
              </c15:ser>
            </c15:filteredLineSeries>
          </c:ext>
        </c:extLst>
      </c:lineChart>
      <c:catAx>
        <c:axId val="98884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702047"/>
        <c:crosses val="autoZero"/>
        <c:auto val="1"/>
        <c:lblAlgn val="ctr"/>
        <c:lblOffset val="100"/>
        <c:noMultiLvlLbl val="0"/>
      </c:catAx>
      <c:valAx>
        <c:axId val="68970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4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8</xdr:row>
      <xdr:rowOff>100011</xdr:rowOff>
    </xdr:from>
    <xdr:to>
      <xdr:col>20</xdr:col>
      <xdr:colOff>19049</xdr:colOff>
      <xdr:row>28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10A9A-1314-4772-A0BF-727DD0DD3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9</xdr:row>
      <xdr:rowOff>52387</xdr:rowOff>
    </xdr:from>
    <xdr:to>
      <xdr:col>21</xdr:col>
      <xdr:colOff>495300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AE4C0-8E5B-481E-8C88-FEA7E33C4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581024</xdr:colOff>
      <xdr:row>4</xdr:row>
      <xdr:rowOff>52387</xdr:rowOff>
    </xdr:from>
    <xdr:to>
      <xdr:col>20</xdr:col>
      <xdr:colOff>247649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C185B-87B6-444B-A519-2BDDD5410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847724</xdr:colOff>
      <xdr:row>15</xdr:row>
      <xdr:rowOff>23812</xdr:rowOff>
    </xdr:from>
    <xdr:to>
      <xdr:col>7</xdr:col>
      <xdr:colOff>1171575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26B617-2BFD-4242-889B-42EA973F4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" refreshedDate="44141.924809143522" createdVersion="6" refreshedVersion="6" minRefreshableVersion="3" recordCount="4114" xr:uid="{754BEE56-6BE1-4866-B7AC-F4BEFA4D8DBF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" refreshedDate="44141.932462962963" createdVersion="6" refreshedVersion="6" minRefreshableVersion="3" recordCount="4114" xr:uid="{14CA10AF-F744-4BAE-B888-9608B042B117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1D08D-D836-4010-9FEB-7700F9F6CA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A9983-901E-4935-8C47-1B172ECE5E9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F1CFC-92EA-460A-8251-3096075E706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S9" sqref="S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customWidth="1"/>
    <col min="16" max="16" width="28.42578125" customWidth="1"/>
    <col min="17" max="17" width="29.42578125" customWidth="1"/>
    <col min="18" max="18" width="30.7109375" customWidth="1"/>
    <col min="19" max="19" width="42.85546875" customWidth="1"/>
    <col min="20" max="20" width="35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ROUND(E2/L2, 2)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ROUND(E3/L3, 2)</f>
        <v>185.48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ROUND(E67/L67, 2)</f>
        <v>132.05000000000001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62.33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69.72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85.96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30.67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273.83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40.01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31.38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50.59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53.13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311.17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ROUND(E131/L131, 2)</f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ROUND(E195/L195, 2)</f>
        <v>#DIV/0!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65.760000000000005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ROUND(E259/L259, 2)</f>
        <v>66.7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ROUND(E323/L323, 2)</f>
        <v>106.62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ROUND(E387/L387, 2)</f>
        <v>111.8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ROUND(E451/L451, 2)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ROUND(E515/L515, 2)</f>
        <v>102.38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ROUND(E579/L579, 2)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ROUND(E643/L643, 2)</f>
        <v>151.32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ROUND(E707/L707, 2)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ROUND(E771/L771, 2)</f>
        <v>31.85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ROUND(E835/L835, 2)</f>
        <v>148.78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ROUND(E899/L899, 2)</f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ROUND(E963/L963, 2)</f>
        <v>364.35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388.98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ROUND(E1027/L1027, 2)</f>
        <v>71.849999999999994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43.42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ROUND(E1091/L1091, 2)</f>
        <v>23.96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ROUND(E1155/L1155, 2)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ROUND(E1219/L1219, 2)</f>
        <v>148.57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127.98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ROUND(E1283/L1283, 2)</f>
        <v>104.73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ROUND(E1347/L1347, 2)</f>
        <v>53.57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ROUND(E1411/L1411, 2)</f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ROUND(E1475/L1475, 2)</f>
        <v>38.46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66.02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ROUND(E1539/L1539, 2)</f>
        <v>96.38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40.78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ROUND(E1603/L1603, 2)</f>
        <v>48.33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34.380000000000003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ROUND(E1667/L1667, 2)</f>
        <v>44.96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ROUND(E1731/L1731, 2)</f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109.94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ROUND(E1795/L1795, 2)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53.29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ROUND(E1859/L1859, 2)</f>
        <v>136.36000000000001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ROUND(E1923/L1923, 2)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ROUND(E1987/L1987, 2)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91.83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ROUND(E2051/L2051, 2)</f>
        <v>80.989999999999995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ROUND(E2115/L2115, 2)</f>
        <v>68.599999999999994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88.75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ROUND(E2179/L2179, 2)</f>
        <v>65.87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140.97999999999999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ROUND(E2243/L2243, 2)</f>
        <v>49.47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53.47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ROUND(E2307/L2307, 2)</f>
        <v>109.11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ROUND(E2371/L2371, 2)</f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ROUND(E2435/L2435, 2)</f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ROUND(E2499/L2499, 2)</f>
        <v>80.55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ROUND(E2563/L2563, 2)</f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ROUND(E2627/L2627, 2)</f>
        <v>27.58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5.29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ROUND(E2691/L2691, 2)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39.29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ROUND(E2755/L2755, 2)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ROUND(E2819/L2819, 2)</f>
        <v>23.64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ROUND(E2883/L2883, 2)</f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ROUND(E2947/L2947, 2)</f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ROUND(E3011/L3011, 2)</f>
        <v>233.9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ROUND(E3075/L3075, 2)</f>
        <v>92.14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29.05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ROUND(E3139/L3139, 2)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ROUND(E3203/L3203, 2)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ROUND(E3267/L3267, 2)</f>
        <v>70.290000000000006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292.77999999999997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ROUND(E3331/L3331, 2)</f>
        <v>44.92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41.67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ROUND(E3395/L3395, 2)</f>
        <v>36.07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358.69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ROUND(E3459/L3459, 2)</f>
        <v>50.98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ROUND(E3523/L3523, 2)</f>
        <v>45.62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30.94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ROUND(E3587/L3587, 2)</f>
        <v>176.09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ROUND(E3651/L3651, 2)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110.87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ROUND(E3715/L3715, 2)</f>
        <v>106.84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90.82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ROUND(E3779/L3779, 2)</f>
        <v>48.54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21.67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ROUND(E3843/L3843, 2)</f>
        <v>25.65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ROUND(E3907/L3907, 2)</f>
        <v>24.71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47.91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ROUND(E3971/L3971, 2)</f>
        <v>35.17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ROUND(E4035/L4035, 2)</f>
        <v>65.34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ROUND(E4099/L4099, 2)</f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437FC-6434-441A-B43B-BBBECDD2F6F9}">
  <dimension ref="A1:F14"/>
  <sheetViews>
    <sheetView workbookViewId="0">
      <selection activeCell="F12" sqref="A1: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8360</v>
      </c>
      <c r="B3" s="7" t="s">
        <v>8361</v>
      </c>
    </row>
    <row r="4" spans="1:6" x14ac:dyDescent="0.2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8309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8" t="s">
        <v>8335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8" t="s">
        <v>8332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8324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8" t="s">
        <v>8337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8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8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8" t="s">
        <v>8316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673F1-9B2A-4E33-B572-FD80077478A9}">
  <dimension ref="A1:F47"/>
  <sheetViews>
    <sheetView topLeftCell="A4" workbookViewId="0">
      <selection activeCell="M7" sqref="M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8359</v>
      </c>
      <c r="B2" t="s">
        <v>8364</v>
      </c>
    </row>
    <row r="4" spans="1:6" x14ac:dyDescent="0.25">
      <c r="A4" s="7" t="s">
        <v>8360</v>
      </c>
      <c r="B4" s="7" t="s">
        <v>8361</v>
      </c>
    </row>
    <row r="5" spans="1:6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8343</v>
      </c>
      <c r="B7" s="6">
        <v>20</v>
      </c>
      <c r="C7" s="6"/>
      <c r="D7" s="6"/>
      <c r="E7" s="6"/>
      <c r="F7" s="6">
        <v>20</v>
      </c>
    </row>
    <row r="8" spans="1:6" x14ac:dyDescent="0.25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8353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8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8329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8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8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8" t="s">
        <v>8326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8322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8" t="s">
        <v>8345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8" t="s">
        <v>8341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8325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8" t="s">
        <v>8312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8" t="s">
        <v>8311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8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8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8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8" t="s">
        <v>8350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8" t="s">
        <v>8310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8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8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8" t="s">
        <v>8339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1F55-D2DB-4A15-ABAC-9C5368BCC9BE}">
  <dimension ref="A1:E18"/>
  <sheetViews>
    <sheetView workbookViewId="0">
      <selection activeCell="H20" sqref="H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8359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8360</v>
      </c>
      <c r="B4" s="7" t="s">
        <v>8361</v>
      </c>
    </row>
    <row r="5" spans="1:5" x14ac:dyDescent="0.25">
      <c r="A5" s="7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0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5">
      <c r="A7" s="10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5">
      <c r="A8" s="10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5">
      <c r="A9" s="10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5">
      <c r="A10" s="10" t="s">
        <v>8367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5">
      <c r="A11" s="10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5">
      <c r="A12" s="10" t="s">
        <v>8368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5">
      <c r="A13" s="10" t="s">
        <v>8369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5">
      <c r="A14" s="10" t="s">
        <v>8370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5">
      <c r="A15" s="10" t="s">
        <v>8371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5">
      <c r="A16" s="10" t="s">
        <v>8372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5">
      <c r="A17" s="10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5">
      <c r="A18" s="10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6C63F-BE6F-4BBA-9D55-3ED7BAA873C9}">
  <dimension ref="A1:H13"/>
  <sheetViews>
    <sheetView tabSelected="1" workbookViewId="0">
      <selection activeCell="J13" sqref="J13"/>
    </sheetView>
  </sheetViews>
  <sheetFormatPr defaultRowHeight="15" x14ac:dyDescent="0.25"/>
  <cols>
    <col min="1" max="1" width="28.140625" customWidth="1"/>
    <col min="2" max="2" width="21.28515625" customWidth="1"/>
    <col min="3" max="3" width="26.42578125" customWidth="1"/>
    <col min="4" max="4" width="24.42578125" customWidth="1"/>
    <col min="5" max="5" width="19.5703125" customWidth="1"/>
    <col min="6" max="6" width="22.85546875" customWidth="1"/>
    <col min="7" max="7" width="22.7109375" customWidth="1"/>
    <col min="8" max="8" width="23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8399</v>
      </c>
      <c r="B2">
        <f>COUNTIFS(FullTable!D:D,"&lt; 1000",FullTable!F:F,"successful")</f>
        <v>322</v>
      </c>
      <c r="C2">
        <f>COUNTIFS(FullTable!D:D,"&lt; 1000",FullTable!$F:$F,"failed")</f>
        <v>113</v>
      </c>
      <c r="D2">
        <f>COUNTIFS(FullTable!D:D,"&lt; 1000",FullTable!$F:$F,"canceled")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8388</v>
      </c>
      <c r="B3">
        <f>COUNTIFS(FullTable!D:D,"&gt;=1000",FullTable!D:D,"&lt;4999",FullTable!F:F,"successful")</f>
        <v>931</v>
      </c>
      <c r="C3">
        <f>COUNTIFS(FullTable!$D:$D,"&gt;=1000",FullTable!$D:$D,"&lt;4999",FullTable!$F:$F,"failed")</f>
        <v>420</v>
      </c>
      <c r="D3">
        <f>COUNTIFS(FullTable!$D:$D,"&gt;=1000",FullTable!$D:$D,"&lt;4999",FullTable!$F:$F,"canceled")</f>
        <v>60</v>
      </c>
      <c r="E3">
        <f t="shared" ref="E3:E13" si="0">B3+C3+D3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t="s">
        <v>8389</v>
      </c>
      <c r="B4">
        <f>COUNTIFS(FullTable!D:D,"&gt;=5000",FullTable!D:D,"&lt;9999",FullTable!F:F,"successful")</f>
        <v>380</v>
      </c>
      <c r="C4">
        <f>COUNTIFS(FullTable!$D:$D,"&gt;=5000",FullTable!$D:$D,"&lt;9999",FullTable!$F:$F,"failed")</f>
        <v>282</v>
      </c>
      <c r="D4">
        <f>COUNTIFS(FullTable!$D:$D,"&gt;=5000",FullTable!$D:$D,"&lt;9999",FullTable!$F:$F,"canceled")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t="s">
        <v>8390</v>
      </c>
      <c r="B5">
        <f>COUNTIFS(FullTable!$D:$D,"&gt;=10000",FullTable!$D:$D,"&lt;14999",FullTable!$F:$F,"successful")</f>
        <v>168</v>
      </c>
      <c r="C5">
        <f>COUNTIFS(FullTable!$D:$D,"&gt;=10000",FullTable!$D:$D,"&lt;14999",FullTable!$F:$F,"failed")</f>
        <v>144</v>
      </c>
      <c r="D5">
        <f>COUNTIFS(FullTable!$D:$D,"&gt;=10000",FullTable!$D:$D,"&lt;14999",FullTable!$F:$F,"canceled")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8391</v>
      </c>
      <c r="B6">
        <f>COUNTIFS(FullTable!D:D,"&gt;=15000",FullTable!D:D,"&lt;19999",FullTable!F:F,"successful")</f>
        <v>94</v>
      </c>
      <c r="C6">
        <f>COUNTIFS(FullTable!$D:$D,"&gt;=15000",FullTable!$D:$D,"&lt;19999",FullTable!$F:$F,"failed")</f>
        <v>90</v>
      </c>
      <c r="D6">
        <f>COUNTIFS(FullTable!$D:$D,"&gt;=15000",FullTable!$D:$D,"&lt;19999",FullTable!$F:$F,"canceled")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8392</v>
      </c>
      <c r="B7">
        <f>COUNTIFS(FullTable!D:D,"&gt;=20000",FullTable!D:D,"&lt;24999",FullTable!F:F,"successful")</f>
        <v>62</v>
      </c>
      <c r="C7">
        <f>COUNTIFS(FullTable!$D:$D,"&gt;=20000",FullTable!$D:$D,"&lt;24999",FullTable!$F:$F,"failed")</f>
        <v>72</v>
      </c>
      <c r="D7">
        <f>COUNTIFS(FullTable!$D:$D,"&gt;=20000",FullTable!$D:$D,"&lt;24999",FullTable!$F:$F,"canceled")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8393</v>
      </c>
      <c r="B8">
        <f>COUNTIFS(FullTable!D:D,"&gt;=25000",FullTable!D:D,"&lt;29999",FullTable!F:F,"successful")</f>
        <v>55</v>
      </c>
      <c r="C8">
        <f>COUNTIFS(FullTable!$D:$D,"&gt;=25000",FullTable!$D:$D,"&lt;29999",FullTable!$F:$F,"failed")</f>
        <v>64</v>
      </c>
      <c r="D8">
        <f>COUNTIFS(FullTable!$D:$D,"&gt;=25000",FullTable!$D:$D,"&lt;29999",FullTable!$F:$F,"canceled")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8394</v>
      </c>
      <c r="B9">
        <f>COUNTIFS(FullTable!D:D,"&gt;=30000",FullTable!D:D,"&lt;34999",FullTable!F:F,"successful")</f>
        <v>32</v>
      </c>
      <c r="C9">
        <f>COUNTIFS(FullTable!$D:$D,"&gt;=30000",FullTable!$D:$D,"&lt;34999",FullTable!$F:$F,"failed")</f>
        <v>37</v>
      </c>
      <c r="D9">
        <f>COUNTIFS(FullTable!$D:$D,"&gt;=30000",FullTable!$D:$D,"&lt;34999",FullTable!$F:$F,"canceled")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8395</v>
      </c>
      <c r="B10">
        <f>COUNTIFS(FullTable!D:D,"&gt;=35000",FullTable!D:D,"&lt;39999",FullTable!F:F,"successful")</f>
        <v>26</v>
      </c>
      <c r="C10">
        <f>COUNTIFS(FullTable!$D:$D,"&gt;=35000",FullTable!$D:$D,"&lt;39999",FullTable!$F:$F,"failed")</f>
        <v>22</v>
      </c>
      <c r="D10">
        <f>COUNTIFS(FullTable!$D:$D,"&gt;=35000",FullTable!$D:$D,"&lt;39999",FullTable!$F:$F,"canceled")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8396</v>
      </c>
      <c r="B11">
        <f>COUNTIFS(FullTable!D:D,"&gt;=40000",FullTable!D:D,"&lt;44999",FullTable!F:F,"successful")</f>
        <v>21</v>
      </c>
      <c r="C11">
        <f>COUNTIFS(FullTable!$D:$D,"&gt;=40000",FullTable!$D:$D,"&lt;44999",FullTable!$F:$F,"failed")</f>
        <v>16</v>
      </c>
      <c r="D11">
        <f>COUNTIFS(FullTable!$D:$D,"&gt;=40000",FullTable!$D:$D,"&lt;44999",FullTable!$F:$F,"canceled")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8397</v>
      </c>
      <c r="B12">
        <f>COUNTIFS(FullTable!D:D,"&gt;=45000",FullTable!D:D,"&lt;49999",FullTable!F:F,"successful")</f>
        <v>6</v>
      </c>
      <c r="C12">
        <f>COUNTIFS(FullTable!$D:$D,"&gt;=45000",FullTable!$D:$D,"&lt;49999",FullTable!$F:$F,"failed")</f>
        <v>11</v>
      </c>
      <c r="D12">
        <f>COUNTIFS(FullTable!$D:$D,"&gt;=45000",FullTable!$D:$D,"&lt;49999",FullTable!$F:$F,"canceled")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8398</v>
      </c>
      <c r="B13">
        <f>COUNTIFS(FullTable!D:D,"&gt;=50000",FullTable!F:F,"successful")</f>
        <v>86</v>
      </c>
      <c r="C13">
        <f>COUNTIFS(FullTable!$D:$D,"&gt;=50000",FullTable!$F:$F,"failed")</f>
        <v>258</v>
      </c>
      <c r="D13">
        <f>COUNTIFS(FullTable!$D:$D,"&gt;=50000",FullTable!$F:$F,"canceled")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 Stats</vt:lpstr>
      <vt:lpstr>SubCategory Stats</vt:lpstr>
      <vt:lpstr>LaunchDate Outcomes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Kieran</cp:lastModifiedBy>
  <dcterms:created xsi:type="dcterms:W3CDTF">2017-04-20T15:17:24Z</dcterms:created>
  <dcterms:modified xsi:type="dcterms:W3CDTF">2020-11-07T16:49:51Z</dcterms:modified>
</cp:coreProperties>
</file>