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ct Manager\Skyler Thornton\"/>
    </mc:Choice>
  </mc:AlternateContent>
  <xr:revisionPtr revIDLastSave="0" documentId="13_ncr:1_{26300E8E-EC78-4C00-B878-C83476CFB81B}" xr6:coauthVersionLast="43" xr6:coauthVersionMax="43" xr10:uidLastSave="{00000000-0000-0000-0000-000000000000}"/>
  <bookViews>
    <workbookView xWindow="-120" yWindow="-120" windowWidth="25440" windowHeight="15390" tabRatio="756" xr2:uid="{00000000-000D-0000-FFFF-FFFF00000000}"/>
  </bookViews>
  <sheets>
    <sheet name="Executives Criteria" sheetId="1" r:id="rId1"/>
    <sheet name="Competition Branch Count" sheetId="2" r:id="rId2"/>
    <sheet name="Financial institutions" sheetId="4" state="hidden" r:id="rId3"/>
    <sheet name="Sheet1" sheetId="8" state="hidden" r:id="rId4"/>
    <sheet name="Religion in Depth" sheetId="9" r:id="rId5"/>
    <sheet name="Sources" sheetId="7" r:id="rId6"/>
    <sheet name="Sheet3" sheetId="12" state="hidden" r:id="rId7"/>
    <sheet name="Top Three" sheetId="13" r:id="rId8"/>
  </sheets>
  <definedNames>
    <definedName name="_xlnm._FilterDatabase" localSheetId="2" hidden="1">'Financial institutions'!$D$3:$H$3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H55" i="1"/>
  <c r="H56" i="1"/>
  <c r="H57" i="1"/>
  <c r="H58" i="1"/>
  <c r="H59" i="1"/>
  <c r="H54" i="1"/>
  <c r="H53" i="1"/>
  <c r="I3" i="1" l="1"/>
  <c r="I4" i="13" l="1"/>
  <c r="G4" i="13"/>
  <c r="I3" i="13"/>
  <c r="G3" i="13"/>
  <c r="I5" i="13"/>
  <c r="G5" i="13"/>
  <c r="N54" i="1"/>
  <c r="N55" i="1"/>
  <c r="N56" i="1"/>
  <c r="N57" i="1"/>
  <c r="N58" i="1"/>
  <c r="N59" i="1"/>
  <c r="N53" i="1"/>
  <c r="G7" i="1"/>
  <c r="I7" i="1"/>
  <c r="N17" i="1"/>
  <c r="J59" i="1" s="1"/>
  <c r="K52" i="1"/>
  <c r="J52" i="1"/>
  <c r="I52" i="1"/>
  <c r="O3" i="1"/>
  <c r="L54" i="1" s="1"/>
  <c r="O4" i="1"/>
  <c r="L55" i="1" s="1"/>
  <c r="O5" i="1"/>
  <c r="L56" i="1" s="1"/>
  <c r="O6" i="1"/>
  <c r="L57" i="1" s="1"/>
  <c r="O7" i="1"/>
  <c r="L58" i="1" s="1"/>
  <c r="O8" i="1"/>
  <c r="L59" i="1" s="1"/>
  <c r="O2" i="1"/>
  <c r="L53" i="1" s="1"/>
  <c r="O1" i="1"/>
  <c r="L52" i="1" s="1"/>
  <c r="O12" i="1"/>
  <c r="K54" i="1" s="1"/>
  <c r="O13" i="1"/>
  <c r="K55" i="1" s="1"/>
  <c r="O14" i="1"/>
  <c r="K56" i="1" s="1"/>
  <c r="O15" i="1"/>
  <c r="K57" i="1" s="1"/>
  <c r="O16" i="1"/>
  <c r="K58" i="1" s="1"/>
  <c r="O17" i="1"/>
  <c r="K59" i="1" s="1"/>
  <c r="O11" i="1"/>
  <c r="K53" i="1" s="1"/>
  <c r="N12" i="1"/>
  <c r="J54" i="1" s="1"/>
  <c r="N13" i="1"/>
  <c r="J55" i="1" s="1"/>
  <c r="N14" i="1"/>
  <c r="J56" i="1" s="1"/>
  <c r="N15" i="1"/>
  <c r="J57" i="1" s="1"/>
  <c r="N16" i="1"/>
  <c r="J58" i="1" s="1"/>
  <c r="N11" i="1"/>
  <c r="J53" i="1" s="1"/>
  <c r="G55" i="1"/>
  <c r="G56" i="1"/>
  <c r="G57" i="1"/>
  <c r="G58" i="1"/>
  <c r="G59" i="1"/>
  <c r="G54" i="1"/>
  <c r="F55" i="1"/>
  <c r="F56" i="1"/>
  <c r="F57" i="1"/>
  <c r="F58" i="1"/>
  <c r="F59" i="1"/>
  <c r="F54" i="1"/>
  <c r="X16" i="2"/>
  <c r="X17" i="2"/>
  <c r="Q4" i="2"/>
  <c r="Q5" i="2"/>
  <c r="Q6" i="2"/>
  <c r="Q7" i="2"/>
  <c r="Q8" i="2"/>
  <c r="Q9" i="2"/>
  <c r="Q3" i="2"/>
  <c r="E2" i="9"/>
  <c r="J12" i="9" s="1"/>
  <c r="I2" i="1"/>
  <c r="K13" i="9"/>
  <c r="K14" i="9"/>
  <c r="K15" i="9"/>
  <c r="K16" i="9"/>
  <c r="K17" i="9"/>
  <c r="K18" i="9"/>
  <c r="K12" i="9"/>
  <c r="D22" i="9"/>
  <c r="E22" i="9" s="1"/>
  <c r="E23" i="9"/>
  <c r="E28" i="9"/>
  <c r="L2" i="9"/>
  <c r="D23" i="9"/>
  <c r="D24" i="9"/>
  <c r="E24" i="9" s="1"/>
  <c r="D25" i="9"/>
  <c r="E25" i="9" s="1"/>
  <c r="D26" i="9"/>
  <c r="E26" i="9" s="1"/>
  <c r="D27" i="9"/>
  <c r="E27" i="9" s="1"/>
  <c r="D28" i="9"/>
  <c r="J13" i="9"/>
  <c r="B13" i="9"/>
  <c r="B14" i="9"/>
  <c r="C14" i="9" s="1"/>
  <c r="B15" i="9"/>
  <c r="C15" i="9" s="1"/>
  <c r="B16" i="9"/>
  <c r="B17" i="9"/>
  <c r="C17" i="9" s="1"/>
  <c r="B18" i="9"/>
  <c r="C18" i="9" s="1"/>
  <c r="B12" i="9"/>
  <c r="C12" i="9" s="1"/>
  <c r="C13" i="9"/>
  <c r="C16" i="9"/>
  <c r="E3" i="9"/>
  <c r="E4" i="9"/>
  <c r="J14" i="9" s="1"/>
  <c r="E5" i="9"/>
  <c r="J15" i="9" s="1"/>
  <c r="E6" i="9"/>
  <c r="J16" i="9" s="1"/>
  <c r="E7" i="9"/>
  <c r="J17" i="9" s="1"/>
  <c r="E8" i="9"/>
  <c r="J18" i="9" s="1"/>
  <c r="X18" i="2"/>
  <c r="D30" i="2" s="1"/>
  <c r="X19" i="2"/>
  <c r="X20" i="2"/>
  <c r="X21" i="2"/>
  <c r="X22" i="2"/>
  <c r="D40" i="2"/>
  <c r="I2" i="9" l="1"/>
  <c r="J2" i="9" s="1"/>
  <c r="L5" i="9"/>
  <c r="K5" i="9" s="1"/>
  <c r="L3" i="9"/>
  <c r="K3" i="9" s="1"/>
  <c r="L4" i="9"/>
  <c r="K4" i="9" s="1"/>
  <c r="L6" i="9"/>
  <c r="K6" i="9" s="1"/>
  <c r="L7" i="9"/>
  <c r="K7" i="9" s="1"/>
  <c r="L8" i="9"/>
  <c r="K8" i="9" s="1"/>
  <c r="K2" i="9"/>
  <c r="I3" i="9"/>
  <c r="J3" i="9" s="1"/>
  <c r="I4" i="9"/>
  <c r="J4" i="9" s="1"/>
  <c r="I5" i="9"/>
  <c r="J5" i="9" s="1"/>
  <c r="I6" i="9"/>
  <c r="J6" i="9" s="1"/>
  <c r="I7" i="9"/>
  <c r="J7" i="9" s="1"/>
  <c r="I8" i="9"/>
  <c r="J8" i="9" s="1"/>
  <c r="H8" i="9"/>
  <c r="H7" i="9"/>
  <c r="H6" i="9"/>
  <c r="H5" i="9"/>
  <c r="H4" i="9"/>
  <c r="H3" i="9"/>
  <c r="H2" i="9"/>
  <c r="G3" i="1" l="1"/>
  <c r="G4" i="1"/>
  <c r="G5" i="1"/>
  <c r="G6" i="1"/>
  <c r="G8" i="1"/>
  <c r="G2" i="1"/>
  <c r="I4" i="1"/>
  <c r="I5" i="1"/>
  <c r="I6" i="1"/>
  <c r="I8" i="1"/>
  <c r="G8" i="4" l="1"/>
  <c r="H8" i="4"/>
  <c r="D29" i="2"/>
  <c r="D28" i="1" s="1"/>
  <c r="D29" i="1"/>
  <c r="D32" i="2"/>
  <c r="D31" i="1" s="1"/>
  <c r="D33" i="2"/>
  <c r="D32" i="1" s="1"/>
  <c r="D34" i="2"/>
  <c r="D33" i="1" s="1"/>
  <c r="D28" i="2"/>
  <c r="D27" i="1" s="1"/>
  <c r="C33" i="2"/>
  <c r="C32" i="1" s="1"/>
  <c r="C28" i="2"/>
  <c r="C27" i="1" s="1"/>
  <c r="D31" i="2"/>
  <c r="D30" i="1" s="1"/>
  <c r="C34" i="2"/>
  <c r="C33" i="1" s="1"/>
  <c r="C29" i="2"/>
  <c r="C30" i="2"/>
  <c r="C29" i="1" s="1"/>
  <c r="C31" i="2"/>
  <c r="C30" i="1" s="1"/>
  <c r="C32" i="2"/>
  <c r="C31" i="1" s="1"/>
  <c r="E27" i="1" l="1"/>
  <c r="B27" i="1" s="1"/>
  <c r="E33" i="1"/>
  <c r="B33" i="1" s="1"/>
  <c r="E32" i="1"/>
  <c r="B32" i="1" s="1"/>
  <c r="E30" i="1"/>
  <c r="B30" i="1" s="1"/>
  <c r="E31" i="1"/>
  <c r="B31" i="1" s="1"/>
  <c r="C28" i="1"/>
  <c r="E28" i="1" s="1"/>
  <c r="B28" i="1" s="1"/>
  <c r="E29" i="2"/>
  <c r="F29" i="2" s="1"/>
  <c r="E29" i="1"/>
  <c r="E28" i="2"/>
  <c r="F28" i="2" s="1"/>
  <c r="E33" i="2"/>
  <c r="F33" i="2" s="1"/>
  <c r="E34" i="2"/>
  <c r="F34" i="2" s="1"/>
  <c r="E30" i="2"/>
  <c r="F30" i="2" s="1"/>
  <c r="E32" i="2"/>
  <c r="G32" i="2" s="1"/>
  <c r="E31" i="2"/>
  <c r="G31" i="2" s="1"/>
  <c r="H15" i="4"/>
  <c r="G15" i="4"/>
  <c r="H17" i="4"/>
  <c r="G17" i="4"/>
  <c r="H14" i="4"/>
  <c r="G14" i="4"/>
  <c r="H16" i="4"/>
  <c r="G16" i="4"/>
  <c r="H18" i="4"/>
  <c r="G18" i="4"/>
  <c r="H19" i="4"/>
  <c r="G19" i="4"/>
  <c r="H5" i="4"/>
  <c r="G5" i="4"/>
  <c r="H9" i="4"/>
  <c r="G9" i="4"/>
  <c r="H6" i="4"/>
  <c r="G6" i="4"/>
  <c r="H7" i="4"/>
  <c r="G7" i="4"/>
  <c r="H4" i="4"/>
  <c r="G4" i="4"/>
  <c r="H10" i="4"/>
  <c r="G10" i="4"/>
  <c r="G29" i="2" l="1"/>
  <c r="G28" i="1" s="1"/>
  <c r="M28" i="1"/>
  <c r="I54" i="1" s="1"/>
  <c r="M30" i="1"/>
  <c r="I56" i="1" s="1"/>
  <c r="M32" i="1"/>
  <c r="I58" i="1" s="1"/>
  <c r="M33" i="1"/>
  <c r="I59" i="1" s="1"/>
  <c r="M31" i="1"/>
  <c r="I57" i="1" s="1"/>
  <c r="M27" i="1"/>
  <c r="I53" i="1" s="1"/>
  <c r="M29" i="1"/>
  <c r="I55" i="1" s="1"/>
  <c r="I31" i="2"/>
  <c r="I30" i="1" s="1"/>
  <c r="G30" i="1"/>
  <c r="H33" i="2"/>
  <c r="H32" i="1" s="1"/>
  <c r="F32" i="1"/>
  <c r="H28" i="2"/>
  <c r="H27" i="1" s="1"/>
  <c r="F27" i="1"/>
  <c r="H29" i="2"/>
  <c r="H28" i="1" s="1"/>
  <c r="F28" i="1"/>
  <c r="H34" i="2"/>
  <c r="H33" i="1" s="1"/>
  <c r="F33" i="1"/>
  <c r="H30" i="2"/>
  <c r="H29" i="1" s="1"/>
  <c r="F29" i="1"/>
  <c r="I32" i="2"/>
  <c r="I31" i="1" s="1"/>
  <c r="G31" i="1"/>
  <c r="F32" i="2"/>
  <c r="F31" i="2"/>
  <c r="G33" i="2"/>
  <c r="G28" i="2"/>
  <c r="G34" i="2"/>
  <c r="G30" i="2"/>
  <c r="I29" i="2" l="1"/>
  <c r="I28" i="1" s="1"/>
  <c r="I33" i="2"/>
  <c r="I32" i="1" s="1"/>
  <c r="G32" i="1"/>
  <c r="I28" i="2"/>
  <c r="I27" i="1" s="1"/>
  <c r="G27" i="1"/>
  <c r="H31" i="2"/>
  <c r="H30" i="1" s="1"/>
  <c r="F30" i="1"/>
  <c r="I34" i="2"/>
  <c r="I33" i="1" s="1"/>
  <c r="G33" i="1"/>
  <c r="I30" i="2"/>
  <c r="I29" i="1" s="1"/>
  <c r="G29" i="1"/>
  <c r="H32" i="2"/>
  <c r="H31" i="1" s="1"/>
  <c r="F31" i="1"/>
  <c r="N28" i="1" l="1"/>
  <c r="M54" i="1" s="1"/>
  <c r="N32" i="1"/>
  <c r="M58" i="1" s="1"/>
  <c r="N27" i="1"/>
  <c r="M53" i="1" s="1"/>
  <c r="N33" i="1"/>
  <c r="M59" i="1" s="1"/>
  <c r="N31" i="1"/>
  <c r="M57" i="1" s="1"/>
  <c r="N30" i="1"/>
  <c r="M56" i="1" s="1"/>
  <c r="N29" i="1"/>
  <c r="M55" i="1" s="1"/>
  <c r="F66" i="1" l="1"/>
  <c r="G66" i="1"/>
  <c r="H66" i="1"/>
  <c r="F64" i="1"/>
  <c r="G64" i="1"/>
  <c r="H64" i="1"/>
  <c r="F65" i="1"/>
  <c r="G65" i="1"/>
  <c r="H65" i="1"/>
  <c r="F68" i="1"/>
  <c r="H68" i="1"/>
  <c r="G68" i="1"/>
  <c r="F63" i="1"/>
  <c r="H63" i="1"/>
  <c r="G63" i="1"/>
  <c r="F69" i="1"/>
  <c r="H69" i="1"/>
  <c r="G69" i="1"/>
  <c r="H67" i="1"/>
  <c r="G67" i="1"/>
  <c r="F67" i="1"/>
</calcChain>
</file>

<file path=xl/sharedStrings.xml><?xml version="1.0" encoding="utf-8"?>
<sst xmlns="http://schemas.openxmlformats.org/spreadsheetml/2006/main" count="344" uniqueCount="124">
  <si>
    <t xml:space="preserve">Blackfoot           </t>
  </si>
  <si>
    <t xml:space="preserve">Idaho Falls         </t>
  </si>
  <si>
    <t xml:space="preserve">Pocatello           </t>
  </si>
  <si>
    <t xml:space="preserve">Boise               </t>
  </si>
  <si>
    <t xml:space="preserve">Meridian            </t>
  </si>
  <si>
    <t xml:space="preserve">Preston             </t>
  </si>
  <si>
    <t xml:space="preserve">Twin Falls          </t>
  </si>
  <si>
    <t>City</t>
  </si>
  <si>
    <t># of BYUI Alumni</t>
  </si>
  <si>
    <t># of LDS Stakes</t>
  </si>
  <si>
    <t>% of population that is LDS</t>
  </si>
  <si>
    <t>Average age of population</t>
  </si>
  <si>
    <t>Average Income</t>
  </si>
  <si>
    <t>Median Home Value</t>
  </si>
  <si>
    <t>Proximity to temple (miles)</t>
  </si>
  <si>
    <t>Distance from Admin Building (miles)</t>
  </si>
  <si>
    <t>Population</t>
  </si>
  <si>
    <t>Deseret Book in area</t>
  </si>
  <si>
    <t>Financial Institutions</t>
  </si>
  <si>
    <t>Google</t>
  </si>
  <si>
    <t>Preston</t>
  </si>
  <si>
    <t>Idaho falls</t>
  </si>
  <si>
    <t>Boise</t>
  </si>
  <si>
    <t>Meridian</t>
  </si>
  <si>
    <t>Pocatello</t>
  </si>
  <si>
    <t>Twin Falls</t>
  </si>
  <si>
    <t>YELP</t>
  </si>
  <si>
    <t>Ratio</t>
  </si>
  <si>
    <t>Wells Fargo</t>
  </si>
  <si>
    <t>US Bank</t>
  </si>
  <si>
    <t>Chase</t>
  </si>
  <si>
    <t>Bank of America</t>
  </si>
  <si>
    <t>Bank of Commerce</t>
  </si>
  <si>
    <t>Zions Bank</t>
  </si>
  <si>
    <t>Key Bank</t>
  </si>
  <si>
    <t>ISU</t>
  </si>
  <si>
    <t>East Idaho</t>
  </si>
  <si>
    <t>Westmark</t>
  </si>
  <si>
    <t>Black foot</t>
  </si>
  <si>
    <t>Idaho Central</t>
  </si>
  <si>
    <t>Mountain America</t>
  </si>
  <si>
    <t>Bank of Idaho</t>
  </si>
  <si>
    <t>Citizens Community Bank</t>
  </si>
  <si>
    <t>Senic Falls CU</t>
  </si>
  <si>
    <t>Connections CU</t>
  </si>
  <si>
    <t>Members perfered credit union</t>
  </si>
  <si>
    <t>Pocatello Simplot</t>
  </si>
  <si>
    <t>Advantage plus</t>
  </si>
  <si>
    <t>Pocatello Rail road CU</t>
  </si>
  <si>
    <t xml:space="preserve">Pocatello United </t>
  </si>
  <si>
    <t>Pochay Family Cu</t>
  </si>
  <si>
    <t>North west farm</t>
  </si>
  <si>
    <t>Ireland Bank</t>
  </si>
  <si>
    <t>Cap Ed credit Union</t>
  </si>
  <si>
    <t>Pioneer federal CU</t>
  </si>
  <si>
    <t>Snake credit union</t>
  </si>
  <si>
    <t>Magic valley credit union</t>
  </si>
  <si>
    <t>closed</t>
  </si>
  <si>
    <t>First Federal Savings</t>
  </si>
  <si>
    <t>Exact</t>
  </si>
  <si>
    <t>Exact 98%</t>
  </si>
  <si>
    <t>Sample size</t>
  </si>
  <si>
    <t>Blackfoot</t>
  </si>
  <si>
    <t>Wards</t>
  </si>
  <si>
    <t># of wards</t>
  </si>
  <si>
    <t># of wards in each stake</t>
  </si>
  <si>
    <t>Over the past 12 years, average growth each year was…</t>
  </si>
  <si>
    <t># of LDS members</t>
  </si>
  <si>
    <t>Washington Federal</t>
  </si>
  <si>
    <t>Average number of citizens per financial institution</t>
  </si>
  <si>
    <t># of Credit Unions</t>
  </si>
  <si>
    <t xml:space="preserve"> # of Banks</t>
  </si>
  <si>
    <t>Total Financial Institutions</t>
  </si>
  <si>
    <t>% of financial institutions that are a Bank</t>
  </si>
  <si>
    <t>% of financial institutions that are a CU</t>
  </si>
  <si>
    <t># of people that use a bank</t>
  </si>
  <si>
    <t># of people that use a CU</t>
  </si>
  <si>
    <t># of Auto Loans</t>
  </si>
  <si>
    <t>Curent membership in each city</t>
  </si>
  <si>
    <t xml:space="preserve">https://www.lds.org/maps/?lang=eng#ll=42.574165,-114.48388&amp;z=15&amp;m=google.road&amp;q=Twin Falls idaho </t>
  </si>
  <si>
    <t xml:space="preserve">http://www.glenmary.org/grc/ </t>
  </si>
  <si>
    <t>Difference</t>
  </si>
  <si>
    <t>citydata.com ward average</t>
  </si>
  <si>
    <t>% of population that is LDS (city-data)</t>
  </si>
  <si>
    <t>% of population  lds (best places .net)</t>
  </si>
  <si>
    <t>Best place.net ward average</t>
  </si>
  <si>
    <t>Other</t>
  </si>
  <si>
    <t>for</t>
  </si>
  <si>
    <t>formula</t>
  </si>
  <si>
    <t>Average</t>
  </si>
  <si>
    <t>Average ward of 320. # of LDS</t>
  </si>
  <si>
    <t>County size</t>
  </si>
  <si>
    <t>% of County</t>
  </si>
  <si>
    <t>% LDS</t>
  </si>
  <si>
    <t>Bad Method (averaging county data)</t>
  </si>
  <si>
    <t xml:space="preserve">http://www.city-data.com/city/Idaho.html </t>
  </si>
  <si>
    <t xml:space="preserve">http://www.rcms2010.org/images/151.jpg </t>
  </si>
  <si>
    <t xml:space="preserve">http://www.rcms2010.org/ </t>
  </si>
  <si>
    <t>http://www.bestplaces.net</t>
  </si>
  <si>
    <t># of Mortgage loans</t>
  </si>
  <si>
    <t xml:space="preserve">Unemployment Rate </t>
  </si>
  <si>
    <t>Dl Evans</t>
  </si>
  <si>
    <t>Robobank</t>
  </si>
  <si>
    <t>Pocatello Teachers</t>
  </si>
  <si>
    <t>Icon CU</t>
  </si>
  <si>
    <t>Boise University</t>
  </si>
  <si>
    <t>Ranking # of Auto Loans</t>
  </si>
  <si>
    <t>Ranking # of Mortgage loans</t>
  </si>
  <si>
    <t>Ranking Curent membership in each city</t>
  </si>
  <si>
    <t>Ranking</t>
  </si>
  <si>
    <t>Ranking of Average Income</t>
  </si>
  <si>
    <t>Ranked</t>
  </si>
  <si>
    <t>Ranked 1</t>
  </si>
  <si>
    <t>Ranked 2</t>
  </si>
  <si>
    <t>Ranked 3</t>
  </si>
  <si>
    <t>Proximity to temple</t>
  </si>
  <si>
    <t>X</t>
  </si>
  <si>
    <t>Preston does not have enough loans in the area and would be hard to capture members in the very small market</t>
  </si>
  <si>
    <t>Distance to temple (miles)</t>
  </si>
  <si>
    <t>Financial Analysis</t>
  </si>
  <si>
    <t>Economic Analysis</t>
  </si>
  <si>
    <t>Demographic Analysis</t>
  </si>
  <si>
    <t>Current membership in each city</t>
  </si>
  <si>
    <t>Population change since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</si>
</sst>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 wrapText="1"/>
    </xf>
    <xf numFmtId="164" fontId="0" fillId="0" borderId="0" xfId="1" applyNumberFormat="1" applyFont="1"/>
    <xf numFmtId="167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9" fontId="0" fillId="0" borderId="0" xfId="2" applyFont="1"/>
    <xf numFmtId="3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" fontId="0" fillId="0" borderId="0" xfId="0" applyNumberFormat="1"/>
    <xf numFmtId="3" fontId="0" fillId="0" borderId="1" xfId="0" applyNumberFormat="1" applyBorder="1"/>
    <xf numFmtId="3" fontId="0" fillId="0" borderId="0" xfId="0" applyNumberFormat="1" applyAlignment="1">
      <alignment horizontal="center"/>
    </xf>
    <xf numFmtId="3" fontId="0" fillId="0" borderId="0" xfId="1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4" fontId="0" fillId="0" borderId="0" xfId="1" applyNumberFormat="1" applyFont="1" applyBorder="1" applyAlignment="1"/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3" fontId="4" fillId="0" borderId="1" xfId="3" applyNumberFormat="1" applyFont="1" applyBorder="1" applyAlignment="1" applyProtection="1">
      <alignment horizontal="center"/>
    </xf>
    <xf numFmtId="0" fontId="0" fillId="0" borderId="0" xfId="0" applyAlignment="1">
      <alignment horizontal="left"/>
    </xf>
    <xf numFmtId="0" fontId="3" fillId="0" borderId="0" xfId="3" applyAlignment="1" applyProtection="1"/>
    <xf numFmtId="165" fontId="0" fillId="2" borderId="1" xfId="2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165" fontId="0" fillId="0" borderId="1" xfId="2" applyNumberFormat="1" applyFont="1" applyBorder="1"/>
    <xf numFmtId="165" fontId="0" fillId="0" borderId="1" xfId="2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65" fontId="0" fillId="0" borderId="0" xfId="2" applyNumberFormat="1" applyFont="1" applyFill="1"/>
    <xf numFmtId="1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164" fontId="0" fillId="0" borderId="0" xfId="1" applyNumberFormat="1" applyFont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3" fontId="0" fillId="5" borderId="1" xfId="1" applyNumberFormat="1" applyFont="1" applyFill="1" applyBorder="1" applyAlignment="1">
      <alignment horizontal="center"/>
    </xf>
    <xf numFmtId="10" fontId="0" fillId="5" borderId="1" xfId="2" applyNumberFormat="1" applyFont="1" applyFill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5" fontId="0" fillId="5" borderId="1" xfId="2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ty-data.com/city/Idaho.html" TargetMode="External"/><Relationship Id="rId2" Type="http://schemas.openxmlformats.org/officeDocument/2006/relationships/hyperlink" Target="http://www.glenmary.org/grc/" TargetMode="External"/><Relationship Id="rId1" Type="http://schemas.openxmlformats.org/officeDocument/2006/relationships/hyperlink" Target="https://www.lds.org/maps/?lang=eng" TargetMode="External"/><Relationship Id="rId6" Type="http://schemas.openxmlformats.org/officeDocument/2006/relationships/hyperlink" Target="http://www.bestplaces.net/" TargetMode="External"/><Relationship Id="rId5" Type="http://schemas.openxmlformats.org/officeDocument/2006/relationships/hyperlink" Target="http://www.rcms2010.org/" TargetMode="External"/><Relationship Id="rId4" Type="http://schemas.openxmlformats.org/officeDocument/2006/relationships/hyperlink" Target="http://www.rcms2010.org/images/151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showGridLines="0" tabSelected="1" zoomScale="90" zoomScaleNormal="90" workbookViewId="0">
      <selection activeCell="E25" sqref="E25"/>
    </sheetView>
  </sheetViews>
  <sheetFormatPr defaultRowHeight="15" x14ac:dyDescent="0.25"/>
  <cols>
    <col min="1" max="1" width="10.28515625" customWidth="1"/>
    <col min="2" max="2" width="11.28515625" customWidth="1"/>
    <col min="3" max="3" width="12.28515625" customWidth="1"/>
    <col min="4" max="4" width="11.7109375" customWidth="1"/>
    <col min="5" max="5" width="14.7109375" customWidth="1"/>
    <col min="6" max="6" width="10.7109375" customWidth="1"/>
    <col min="7" max="7" width="11.85546875" customWidth="1"/>
    <col min="8" max="8" width="10.7109375" customWidth="1"/>
    <col min="9" max="9" width="9.5703125" customWidth="1"/>
    <col min="10" max="10" width="8.42578125" customWidth="1"/>
    <col min="11" max="11" width="10.28515625" customWidth="1"/>
    <col min="12" max="12" width="9.85546875" customWidth="1"/>
    <col min="13" max="13" width="12.5703125" customWidth="1"/>
    <col min="14" max="14" width="9.7109375" customWidth="1"/>
    <col min="15" max="15" width="13.42578125" customWidth="1"/>
    <col min="16" max="16" width="7.42578125" customWidth="1"/>
    <col min="17" max="17" width="8.7109375" bestFit="1" customWidth="1"/>
    <col min="18" max="18" width="9.7109375" customWidth="1"/>
    <col min="19" max="19" width="7.42578125" customWidth="1"/>
  </cols>
  <sheetData>
    <row r="1" spans="1:17" s="2" customFormat="1" ht="88.15" customHeight="1" x14ac:dyDescent="0.25">
      <c r="A1" s="2" t="s">
        <v>7</v>
      </c>
      <c r="B1" s="2" t="s">
        <v>16</v>
      </c>
      <c r="C1" s="2" t="s">
        <v>123</v>
      </c>
      <c r="D1" s="2" t="s">
        <v>8</v>
      </c>
      <c r="E1" s="2" t="s">
        <v>9</v>
      </c>
      <c r="F1" s="2" t="s">
        <v>64</v>
      </c>
      <c r="G1" s="2" t="s">
        <v>65</v>
      </c>
      <c r="H1" s="2" t="s">
        <v>10</v>
      </c>
      <c r="I1" s="2" t="s">
        <v>67</v>
      </c>
      <c r="J1" s="2" t="s">
        <v>15</v>
      </c>
      <c r="K1" s="2" t="s">
        <v>11</v>
      </c>
      <c r="N1" s="2" t="s">
        <v>111</v>
      </c>
      <c r="O1" s="2" t="str">
        <f>H1</f>
        <v>% of population that is LDS</v>
      </c>
    </row>
    <row r="2" spans="1:17" x14ac:dyDescent="0.25">
      <c r="A2" s="4" t="s">
        <v>0</v>
      </c>
      <c r="B2" s="72">
        <v>11922</v>
      </c>
      <c r="C2" s="73">
        <v>0.13400000000000001</v>
      </c>
      <c r="D2" s="21">
        <v>1770</v>
      </c>
      <c r="E2" s="16">
        <v>5</v>
      </c>
      <c r="F2" s="16">
        <v>38</v>
      </c>
      <c r="G2" s="23">
        <f>F2/E2</f>
        <v>7.6</v>
      </c>
      <c r="H2" s="24">
        <v>0.60799999999999998</v>
      </c>
      <c r="I2" s="19">
        <f>H2*B2</f>
        <v>7248.576</v>
      </c>
      <c r="J2" s="75">
        <v>54.5</v>
      </c>
      <c r="K2" s="75">
        <v>30.8</v>
      </c>
      <c r="L2" s="44"/>
      <c r="M2" s="45"/>
      <c r="N2" s="62" t="s">
        <v>0</v>
      </c>
      <c r="O2" s="33">
        <f>RANK(H2,$H$2:$H$8)</f>
        <v>2</v>
      </c>
    </row>
    <row r="3" spans="1:17" x14ac:dyDescent="0.25">
      <c r="A3" s="59" t="s">
        <v>1</v>
      </c>
      <c r="B3" s="72">
        <v>61076</v>
      </c>
      <c r="C3" s="73">
        <v>9.5999999999999992E-3</v>
      </c>
      <c r="D3" s="21">
        <v>8096</v>
      </c>
      <c r="E3" s="16">
        <v>11</v>
      </c>
      <c r="F3" s="16">
        <v>87</v>
      </c>
      <c r="G3" s="23">
        <f t="shared" ref="G3:G8" si="0">F3/E3</f>
        <v>7.9090909090909092</v>
      </c>
      <c r="H3" s="24">
        <v>0.59199999999999997</v>
      </c>
      <c r="I3" s="19">
        <f t="shared" ref="I3:I8" si="1">H3*B3</f>
        <v>36156.991999999998</v>
      </c>
      <c r="J3" s="75">
        <v>26.6</v>
      </c>
      <c r="K3" s="75">
        <v>33.5</v>
      </c>
      <c r="L3" s="44"/>
      <c r="M3" s="45"/>
      <c r="N3" s="62" t="s">
        <v>1</v>
      </c>
      <c r="O3" s="33">
        <f t="shared" ref="O3:O8" si="2">RANK(H3,$H$2:$H$8)</f>
        <v>3</v>
      </c>
    </row>
    <row r="4" spans="1:17" x14ac:dyDescent="0.25">
      <c r="A4" s="4" t="s">
        <v>2</v>
      </c>
      <c r="B4" s="72">
        <v>55193</v>
      </c>
      <c r="C4" s="73">
        <v>4.0249999999999999E-3</v>
      </c>
      <c r="D4" s="21">
        <v>2009</v>
      </c>
      <c r="E4" s="16">
        <v>10</v>
      </c>
      <c r="F4" s="16">
        <v>87</v>
      </c>
      <c r="G4" s="23">
        <f t="shared" si="0"/>
        <v>8.6999999999999993</v>
      </c>
      <c r="H4" s="24">
        <v>0.53500000000000003</v>
      </c>
      <c r="I4" s="19">
        <f t="shared" si="1"/>
        <v>29528.255000000001</v>
      </c>
      <c r="J4" s="75">
        <v>77.400000000000006</v>
      </c>
      <c r="K4" s="75">
        <v>32.4</v>
      </c>
      <c r="L4" s="44"/>
      <c r="M4" s="45"/>
      <c r="N4" s="62" t="s">
        <v>2</v>
      </c>
      <c r="O4" s="33">
        <f t="shared" si="2"/>
        <v>4</v>
      </c>
    </row>
    <row r="5" spans="1:17" x14ac:dyDescent="0.25">
      <c r="A5" s="4" t="s">
        <v>3</v>
      </c>
      <c r="B5" s="72">
        <v>226570</v>
      </c>
      <c r="C5" s="73">
        <v>1.1900000000000001E-2</v>
      </c>
      <c r="D5" s="21">
        <v>2434</v>
      </c>
      <c r="E5" s="16">
        <v>7</v>
      </c>
      <c r="F5" s="16">
        <v>54</v>
      </c>
      <c r="G5" s="23">
        <f t="shared" si="0"/>
        <v>7.7142857142857144</v>
      </c>
      <c r="H5" s="24">
        <v>0.16300000000000001</v>
      </c>
      <c r="I5" s="19">
        <f t="shared" si="1"/>
        <v>36930.910000000003</v>
      </c>
      <c r="J5" s="75">
        <v>312</v>
      </c>
      <c r="K5" s="75">
        <v>35.299999999999997</v>
      </c>
      <c r="L5" s="51"/>
      <c r="M5" s="45"/>
      <c r="N5" s="62" t="s">
        <v>3</v>
      </c>
      <c r="O5" s="33">
        <f t="shared" si="2"/>
        <v>6</v>
      </c>
    </row>
    <row r="6" spans="1:17" x14ac:dyDescent="0.25">
      <c r="A6" s="59" t="s">
        <v>4</v>
      </c>
      <c r="B6" s="72">
        <v>99926</v>
      </c>
      <c r="C6" s="73">
        <v>4.3900000000000002E-2</v>
      </c>
      <c r="D6" s="21">
        <v>1429</v>
      </c>
      <c r="E6" s="16">
        <v>7</v>
      </c>
      <c r="F6" s="16">
        <v>65</v>
      </c>
      <c r="G6" s="23">
        <f t="shared" si="0"/>
        <v>9.2857142857142865</v>
      </c>
      <c r="H6" s="24">
        <v>0.16300000000000001</v>
      </c>
      <c r="I6" s="19">
        <f t="shared" si="1"/>
        <v>16287.938</v>
      </c>
      <c r="J6" s="75">
        <v>315</v>
      </c>
      <c r="K6" s="75">
        <v>36.5</v>
      </c>
      <c r="L6" s="51"/>
      <c r="M6" s="45"/>
      <c r="N6" s="62" t="s">
        <v>4</v>
      </c>
      <c r="O6" s="33">
        <f t="shared" si="2"/>
        <v>6</v>
      </c>
    </row>
    <row r="7" spans="1:17" x14ac:dyDescent="0.25">
      <c r="A7" s="4" t="s">
        <v>5</v>
      </c>
      <c r="B7" s="72">
        <v>5391</v>
      </c>
      <c r="C7" s="73">
        <v>4.725E-3</v>
      </c>
      <c r="D7" s="21">
        <v>482</v>
      </c>
      <c r="E7" s="16">
        <v>2</v>
      </c>
      <c r="F7" s="16">
        <v>22</v>
      </c>
      <c r="G7" s="23">
        <f>F7/E7</f>
        <v>11</v>
      </c>
      <c r="H7" s="24">
        <v>0.88200000000000001</v>
      </c>
      <c r="I7" s="19">
        <f t="shared" si="1"/>
        <v>4754.8620000000001</v>
      </c>
      <c r="J7" s="75">
        <v>144</v>
      </c>
      <c r="K7" s="75">
        <v>33</v>
      </c>
      <c r="L7" s="44"/>
      <c r="M7" s="45"/>
      <c r="N7" s="62" t="s">
        <v>5</v>
      </c>
      <c r="O7" s="33">
        <f t="shared" si="2"/>
        <v>1</v>
      </c>
    </row>
    <row r="8" spans="1:17" x14ac:dyDescent="0.25">
      <c r="A8" s="59" t="s">
        <v>6</v>
      </c>
      <c r="B8" s="72">
        <v>49202</v>
      </c>
      <c r="C8" s="73">
        <v>1.2540000000000001E-2</v>
      </c>
      <c r="D8" s="21">
        <v>764</v>
      </c>
      <c r="E8" s="16">
        <v>3</v>
      </c>
      <c r="F8" s="16">
        <v>26</v>
      </c>
      <c r="G8" s="23">
        <f t="shared" si="0"/>
        <v>8.6666666666666661</v>
      </c>
      <c r="H8" s="24">
        <v>0.25700000000000001</v>
      </c>
      <c r="I8" s="19">
        <f t="shared" si="1"/>
        <v>12644.914000000001</v>
      </c>
      <c r="J8" s="75">
        <v>185</v>
      </c>
      <c r="K8" s="75">
        <v>33</v>
      </c>
      <c r="L8" s="44"/>
      <c r="M8" s="45"/>
      <c r="N8" s="62" t="s">
        <v>6</v>
      </c>
      <c r="O8" s="33">
        <f t="shared" si="2"/>
        <v>5</v>
      </c>
    </row>
    <row r="9" spans="1:17" x14ac:dyDescent="0.25">
      <c r="A9" s="4"/>
      <c r="B9" s="29"/>
      <c r="C9" s="30"/>
      <c r="D9" s="31"/>
      <c r="E9" s="32"/>
      <c r="F9" s="32"/>
      <c r="G9" s="33"/>
      <c r="H9" s="34"/>
      <c r="I9" s="29"/>
      <c r="J9" s="32"/>
      <c r="M9" s="32"/>
      <c r="N9" s="32" t="s">
        <v>109</v>
      </c>
      <c r="O9" s="32"/>
      <c r="P9" s="36"/>
      <c r="Q9" s="37"/>
    </row>
    <row r="10" spans="1:17" ht="40.9" customHeight="1" x14ac:dyDescent="0.25">
      <c r="A10" s="2" t="s">
        <v>7</v>
      </c>
      <c r="B10" s="2" t="s">
        <v>14</v>
      </c>
      <c r="C10" s="2" t="s">
        <v>17</v>
      </c>
      <c r="D10" s="2" t="s">
        <v>16</v>
      </c>
      <c r="E10" s="2" t="s">
        <v>100</v>
      </c>
      <c r="F10" s="2" t="s">
        <v>12</v>
      </c>
      <c r="G10" s="38" t="s">
        <v>13</v>
      </c>
      <c r="H10" s="34"/>
      <c r="I10" s="29"/>
      <c r="J10" s="32"/>
      <c r="M10" s="32"/>
      <c r="N10" s="63" t="s">
        <v>13</v>
      </c>
      <c r="O10" s="2" t="s">
        <v>110</v>
      </c>
      <c r="P10" s="36"/>
      <c r="Q10" s="37"/>
    </row>
    <row r="11" spans="1:17" x14ac:dyDescent="0.25">
      <c r="A11" s="4" t="s">
        <v>0</v>
      </c>
      <c r="B11" s="75">
        <v>28.9</v>
      </c>
      <c r="C11" s="75">
        <v>0</v>
      </c>
      <c r="D11" s="72">
        <v>11922</v>
      </c>
      <c r="E11" s="77">
        <v>2.7E-2</v>
      </c>
      <c r="F11" s="74">
        <v>46488</v>
      </c>
      <c r="G11" s="76">
        <v>137058</v>
      </c>
      <c r="H11" s="34"/>
      <c r="I11" s="29"/>
      <c r="J11" s="32"/>
      <c r="M11" s="62" t="s">
        <v>0</v>
      </c>
      <c r="N11" s="33">
        <f t="shared" ref="N11:N17" si="3">RANK(G11,$G$11:$G$17)</f>
        <v>6</v>
      </c>
      <c r="O11" s="33">
        <f t="shared" ref="O11:O17" si="4">RANK(F11,$F$11:$F$17)</f>
        <v>5</v>
      </c>
      <c r="P11" s="36"/>
      <c r="Q11" s="37"/>
    </row>
    <row r="12" spans="1:17" x14ac:dyDescent="0.25">
      <c r="A12" s="4" t="s">
        <v>1</v>
      </c>
      <c r="B12" s="75">
        <v>0</v>
      </c>
      <c r="C12" s="75">
        <v>2</v>
      </c>
      <c r="D12" s="72">
        <v>61076</v>
      </c>
      <c r="E12" s="77">
        <v>2.4E-2</v>
      </c>
      <c r="F12" s="76">
        <v>54468</v>
      </c>
      <c r="G12" s="76">
        <v>150885</v>
      </c>
      <c r="H12" s="34"/>
      <c r="I12" s="29"/>
      <c r="J12" s="32"/>
      <c r="M12" s="62" t="s">
        <v>1</v>
      </c>
      <c r="N12" s="33">
        <f t="shared" si="3"/>
        <v>5</v>
      </c>
      <c r="O12" s="33">
        <f t="shared" si="4"/>
        <v>3</v>
      </c>
      <c r="P12" s="36"/>
      <c r="Q12" s="37"/>
    </row>
    <row r="13" spans="1:17" x14ac:dyDescent="0.25">
      <c r="A13" s="4" t="s">
        <v>2</v>
      </c>
      <c r="B13" s="75">
        <v>0</v>
      </c>
      <c r="C13" s="75">
        <v>1</v>
      </c>
      <c r="D13" s="72">
        <v>55193</v>
      </c>
      <c r="E13" s="77">
        <v>2.5999999999999999E-2</v>
      </c>
      <c r="F13" s="76">
        <v>44098</v>
      </c>
      <c r="G13" s="76">
        <v>135038</v>
      </c>
      <c r="H13" s="34"/>
      <c r="I13" s="29"/>
      <c r="J13" s="32"/>
      <c r="M13" s="62" t="s">
        <v>2</v>
      </c>
      <c r="N13" s="33">
        <f t="shared" si="3"/>
        <v>7</v>
      </c>
      <c r="O13" s="33">
        <f t="shared" si="4"/>
        <v>7</v>
      </c>
      <c r="P13" s="36"/>
      <c r="Q13" s="37"/>
    </row>
    <row r="14" spans="1:17" x14ac:dyDescent="0.25">
      <c r="A14" s="4" t="s">
        <v>3</v>
      </c>
      <c r="B14" s="75">
        <v>0</v>
      </c>
      <c r="C14" s="75">
        <v>1</v>
      </c>
      <c r="D14" s="72">
        <v>226570</v>
      </c>
      <c r="E14" s="78">
        <v>2.3E-2</v>
      </c>
      <c r="F14" s="76">
        <v>55199</v>
      </c>
      <c r="G14" s="76">
        <v>219200</v>
      </c>
      <c r="H14" s="34"/>
      <c r="I14" s="29"/>
      <c r="J14" s="32"/>
      <c r="M14" s="62" t="s">
        <v>3</v>
      </c>
      <c r="N14" s="33">
        <f t="shared" si="3"/>
        <v>2</v>
      </c>
      <c r="O14" s="33">
        <f t="shared" si="4"/>
        <v>2</v>
      </c>
      <c r="P14" s="36"/>
      <c r="Q14" s="37"/>
    </row>
    <row r="15" spans="1:17" x14ac:dyDescent="0.25">
      <c r="A15" s="4" t="s">
        <v>4</v>
      </c>
      <c r="B15" s="75">
        <v>0</v>
      </c>
      <c r="C15" s="75">
        <v>1</v>
      </c>
      <c r="D15" s="72">
        <v>99926</v>
      </c>
      <c r="E15" s="77">
        <v>2.5000000000000001E-2</v>
      </c>
      <c r="F15" s="76">
        <v>68623</v>
      </c>
      <c r="G15" s="76">
        <v>236200</v>
      </c>
      <c r="H15" s="34"/>
      <c r="I15" s="29"/>
      <c r="J15" s="32"/>
      <c r="M15" s="62" t="s">
        <v>4</v>
      </c>
      <c r="N15" s="33">
        <f t="shared" si="3"/>
        <v>1</v>
      </c>
      <c r="O15" s="33">
        <f t="shared" si="4"/>
        <v>1</v>
      </c>
      <c r="P15" s="36"/>
      <c r="Q15" s="37"/>
    </row>
    <row r="16" spans="1:17" x14ac:dyDescent="0.25">
      <c r="A16" s="4" t="s">
        <v>5</v>
      </c>
      <c r="B16" s="75">
        <v>27.3</v>
      </c>
      <c r="C16" s="75">
        <v>1</v>
      </c>
      <c r="D16" s="72">
        <v>5391</v>
      </c>
      <c r="E16" s="77">
        <v>2.1000000000000001E-2</v>
      </c>
      <c r="F16" s="74">
        <v>44915</v>
      </c>
      <c r="G16" s="76">
        <v>163568</v>
      </c>
      <c r="H16" s="34"/>
      <c r="I16" s="29"/>
      <c r="J16" s="32"/>
      <c r="M16" s="62" t="s">
        <v>5</v>
      </c>
      <c r="N16" s="33">
        <f t="shared" si="3"/>
        <v>3</v>
      </c>
      <c r="O16" s="33">
        <f t="shared" si="4"/>
        <v>6</v>
      </c>
      <c r="P16" s="36"/>
      <c r="Q16" s="37"/>
    </row>
    <row r="17" spans="1:19" x14ac:dyDescent="0.25">
      <c r="A17" s="4" t="s">
        <v>6</v>
      </c>
      <c r="B17" s="75">
        <v>0</v>
      </c>
      <c r="C17" s="75">
        <v>1</v>
      </c>
      <c r="D17" s="72">
        <v>49202</v>
      </c>
      <c r="E17" s="77">
        <v>2.5999999999999999E-2</v>
      </c>
      <c r="F17" s="76">
        <v>49917</v>
      </c>
      <c r="G17" s="76">
        <v>154364</v>
      </c>
      <c r="H17" s="34"/>
      <c r="I17" s="29"/>
      <c r="J17" s="32"/>
      <c r="M17" s="62" t="s">
        <v>6</v>
      </c>
      <c r="N17" s="33">
        <f t="shared" si="3"/>
        <v>4</v>
      </c>
      <c r="O17" s="33">
        <f t="shared" si="4"/>
        <v>4</v>
      </c>
      <c r="P17" s="36"/>
      <c r="Q17" s="37"/>
    </row>
    <row r="18" spans="1:19" ht="41.45" customHeight="1" x14ac:dyDescent="0.25">
      <c r="B18" s="2" t="s">
        <v>77</v>
      </c>
      <c r="C18" s="2" t="s">
        <v>99</v>
      </c>
      <c r="D18" s="2" t="s">
        <v>78</v>
      </c>
      <c r="E18" s="32"/>
      <c r="F18" s="32"/>
      <c r="G18" s="33"/>
      <c r="H18" s="34"/>
      <c r="I18" s="29"/>
      <c r="J18" s="32"/>
      <c r="K18" s="32"/>
      <c r="L18" s="32"/>
      <c r="M18" s="32"/>
      <c r="N18" s="35"/>
      <c r="O18" s="34"/>
      <c r="P18" s="36"/>
      <c r="Q18" s="37"/>
    </row>
    <row r="19" spans="1:19" x14ac:dyDescent="0.25">
      <c r="A19" s="4" t="s">
        <v>0</v>
      </c>
      <c r="B19" s="58">
        <v>0</v>
      </c>
      <c r="C19" s="39"/>
      <c r="D19" s="75">
        <v>250</v>
      </c>
      <c r="E19" s="32"/>
      <c r="F19" s="32"/>
      <c r="G19" s="33"/>
      <c r="H19" s="34"/>
      <c r="I19" s="29"/>
      <c r="J19" s="32"/>
      <c r="K19" s="32"/>
      <c r="L19" s="32"/>
      <c r="M19" s="32"/>
      <c r="N19" s="35"/>
      <c r="O19" s="34"/>
      <c r="P19" s="36"/>
      <c r="Q19" s="37"/>
    </row>
    <row r="20" spans="1:19" x14ac:dyDescent="0.25">
      <c r="A20" s="4" t="s">
        <v>1</v>
      </c>
      <c r="B20" s="39">
        <v>9375</v>
      </c>
      <c r="C20" s="39">
        <v>10005</v>
      </c>
      <c r="D20" s="75">
        <v>5466</v>
      </c>
      <c r="E20" s="32"/>
      <c r="F20" s="32"/>
      <c r="G20" s="33"/>
      <c r="H20" s="34"/>
      <c r="I20" s="29"/>
      <c r="J20" s="32"/>
      <c r="K20" s="32"/>
      <c r="L20" s="32"/>
      <c r="M20" s="32"/>
      <c r="N20" s="35"/>
      <c r="O20" s="34"/>
      <c r="P20" s="36"/>
      <c r="Q20" s="37"/>
    </row>
    <row r="21" spans="1:19" x14ac:dyDescent="0.25">
      <c r="A21" s="4" t="s">
        <v>2</v>
      </c>
      <c r="B21" s="39">
        <v>6535</v>
      </c>
      <c r="C21" s="39">
        <v>6535</v>
      </c>
      <c r="D21" s="75">
        <v>262</v>
      </c>
      <c r="E21" s="32"/>
      <c r="F21" s="32"/>
      <c r="G21" s="33"/>
      <c r="H21" s="34"/>
      <c r="I21" s="29"/>
      <c r="J21" s="32"/>
      <c r="K21" s="32"/>
      <c r="L21" s="32"/>
      <c r="M21" s="32"/>
      <c r="N21" s="35"/>
      <c r="O21" s="34"/>
      <c r="P21" s="36"/>
      <c r="Q21" s="37"/>
    </row>
    <row r="22" spans="1:19" x14ac:dyDescent="0.25">
      <c r="A22" s="4" t="s">
        <v>3</v>
      </c>
      <c r="B22" s="40">
        <v>19885</v>
      </c>
      <c r="C22" s="40">
        <v>27980</v>
      </c>
      <c r="D22" s="75">
        <v>137</v>
      </c>
      <c r="E22" s="32"/>
      <c r="F22" s="32"/>
      <c r="G22" s="33"/>
      <c r="H22" s="34"/>
      <c r="I22" s="29"/>
      <c r="J22" s="32"/>
      <c r="K22" s="32"/>
      <c r="L22" s="32"/>
      <c r="M22" s="32"/>
      <c r="N22" s="35"/>
      <c r="O22" s="34"/>
      <c r="P22" s="36"/>
      <c r="Q22" s="37"/>
    </row>
    <row r="23" spans="1:19" x14ac:dyDescent="0.25">
      <c r="A23" s="4" t="s">
        <v>4</v>
      </c>
      <c r="B23" s="39">
        <v>9020</v>
      </c>
      <c r="C23" s="39">
        <v>9020</v>
      </c>
      <c r="D23" s="75">
        <v>207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5"/>
      <c r="P23" s="8"/>
      <c r="Q23" s="7"/>
      <c r="R23" s="3"/>
    </row>
    <row r="24" spans="1:19" x14ac:dyDescent="0.25">
      <c r="A24" s="4" t="s">
        <v>5</v>
      </c>
      <c r="B24" s="39">
        <v>745</v>
      </c>
      <c r="C24" s="39">
        <v>885</v>
      </c>
      <c r="D24" s="75">
        <v>24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7"/>
      <c r="Q24" s="7"/>
      <c r="R24" s="3"/>
      <c r="S24" s="3"/>
    </row>
    <row r="25" spans="1:19" x14ac:dyDescent="0.25">
      <c r="A25" s="4" t="s">
        <v>6</v>
      </c>
      <c r="B25" s="39">
        <v>4490</v>
      </c>
      <c r="C25" s="39">
        <v>5010</v>
      </c>
      <c r="D25" s="75">
        <v>73</v>
      </c>
      <c r="E25" s="3"/>
      <c r="F25" s="3"/>
      <c r="G25" s="3"/>
      <c r="H25" s="3"/>
      <c r="I25" s="3"/>
      <c r="J25" s="3"/>
      <c r="K25" s="3"/>
      <c r="L25" s="60" t="s">
        <v>109</v>
      </c>
      <c r="M25" s="3"/>
      <c r="N25" s="3"/>
      <c r="O25" s="3"/>
      <c r="P25" s="7"/>
      <c r="Q25" s="7"/>
      <c r="R25" s="3"/>
      <c r="S25" s="3"/>
    </row>
    <row r="26" spans="1:19" s="1" customFormat="1" ht="91.15" customHeight="1" x14ac:dyDescent="0.25">
      <c r="B26" s="2" t="s">
        <v>69</v>
      </c>
      <c r="C26" s="2" t="s">
        <v>71</v>
      </c>
      <c r="D26" s="2" t="s">
        <v>70</v>
      </c>
      <c r="E26" s="2" t="s">
        <v>72</v>
      </c>
      <c r="F26" s="2" t="s">
        <v>73</v>
      </c>
      <c r="G26" s="2" t="s">
        <v>74</v>
      </c>
      <c r="H26" s="2" t="s">
        <v>75</v>
      </c>
      <c r="I26" s="2" t="s">
        <v>76</v>
      </c>
      <c r="L26" s="2"/>
      <c r="M26" s="2" t="s">
        <v>69</v>
      </c>
      <c r="N26" s="2" t="s">
        <v>74</v>
      </c>
      <c r="O26" s="2"/>
      <c r="P26" s="9"/>
      <c r="Q26" s="9"/>
      <c r="R26" s="2"/>
      <c r="S26" s="2"/>
    </row>
    <row r="27" spans="1:19" x14ac:dyDescent="0.25">
      <c r="A27" s="4" t="s">
        <v>0</v>
      </c>
      <c r="B27" s="27">
        <f>B2/E27</f>
        <v>1324.6666666666667</v>
      </c>
      <c r="C27" s="16">
        <f>'Competition Branch Count'!C28</f>
        <v>6</v>
      </c>
      <c r="D27" s="16">
        <f>'Competition Branch Count'!D28</f>
        <v>3</v>
      </c>
      <c r="E27" s="16">
        <f>C27+D27</f>
        <v>9</v>
      </c>
      <c r="F27" s="24">
        <f>'Competition Branch Count'!F28</f>
        <v>0.66666666666666663</v>
      </c>
      <c r="G27" s="24">
        <f>'Competition Branch Count'!G28</f>
        <v>0.33333333333333331</v>
      </c>
      <c r="H27" s="21">
        <f>'Competition Branch Count'!H28</f>
        <v>7901.333333333333</v>
      </c>
      <c r="I27" s="21">
        <f>'Competition Branch Count'!I28</f>
        <v>3950.6666666666665</v>
      </c>
      <c r="J27" s="3"/>
      <c r="L27" s="62" t="s">
        <v>0</v>
      </c>
      <c r="M27" s="33">
        <f t="shared" ref="M27:M33" si="5">RANK(B27,$B$27:$B$33)</f>
        <v>7</v>
      </c>
      <c r="N27" s="33">
        <f t="shared" ref="N27:N33" si="6">RANK(G27,$G$27:$G$33,1)</f>
        <v>3</v>
      </c>
      <c r="O27" s="3"/>
      <c r="P27" s="7"/>
      <c r="Q27" s="5"/>
      <c r="R27" s="3"/>
      <c r="S27" s="3"/>
    </row>
    <row r="28" spans="1:19" x14ac:dyDescent="0.25">
      <c r="A28" s="4" t="s">
        <v>1</v>
      </c>
      <c r="B28" s="27">
        <f t="shared" ref="B28:B33" si="7">B3/E28</f>
        <v>1357.2444444444445</v>
      </c>
      <c r="C28" s="16">
        <f>'Competition Branch Count'!C29</f>
        <v>26</v>
      </c>
      <c r="D28" s="16">
        <f>'Competition Branch Count'!D29</f>
        <v>19</v>
      </c>
      <c r="E28" s="16">
        <f t="shared" ref="E28:E33" si="8">C28+D28</f>
        <v>45</v>
      </c>
      <c r="F28" s="24">
        <f>'Competition Branch Count'!F29</f>
        <v>0.57777777777777772</v>
      </c>
      <c r="G28" s="24">
        <f>'Competition Branch Count'!G29</f>
        <v>0.42222222222222222</v>
      </c>
      <c r="H28" s="21">
        <f>'Competition Branch Count'!H29</f>
        <v>33679.822222222218</v>
      </c>
      <c r="I28" s="21">
        <f>'Competition Branch Count'!I29</f>
        <v>24612.177777777779</v>
      </c>
      <c r="J28" s="3"/>
      <c r="L28" s="62" t="s">
        <v>1</v>
      </c>
      <c r="M28" s="33">
        <f t="shared" si="5"/>
        <v>6</v>
      </c>
      <c r="N28" s="33">
        <f t="shared" si="6"/>
        <v>6</v>
      </c>
      <c r="O28" s="3"/>
      <c r="P28" s="7"/>
      <c r="Q28" s="5"/>
      <c r="R28" s="3"/>
      <c r="S28" s="3"/>
    </row>
    <row r="29" spans="1:19" x14ac:dyDescent="0.25">
      <c r="A29" s="4" t="s">
        <v>2</v>
      </c>
      <c r="B29" s="27">
        <f>B4/E29</f>
        <v>1491.7027027027027</v>
      </c>
      <c r="C29" s="16">
        <f>'Competition Branch Count'!C30</f>
        <v>18</v>
      </c>
      <c r="D29" s="16">
        <f>'Competition Branch Count'!D30</f>
        <v>19</v>
      </c>
      <c r="E29" s="16">
        <f t="shared" si="8"/>
        <v>37</v>
      </c>
      <c r="F29" s="24">
        <f>'Competition Branch Count'!F30</f>
        <v>0.48648648648648651</v>
      </c>
      <c r="G29" s="24">
        <f>'Competition Branch Count'!G30</f>
        <v>0.51351351351351349</v>
      </c>
      <c r="H29" s="21">
        <f>'Competition Branch Count'!H30</f>
        <v>26440.540540540544</v>
      </c>
      <c r="I29" s="21">
        <f>'Competition Branch Count'!I30</f>
        <v>27909.459459459456</v>
      </c>
      <c r="J29" s="3"/>
      <c r="L29" s="62" t="s">
        <v>2</v>
      </c>
      <c r="M29" s="33">
        <f t="shared" si="5"/>
        <v>4</v>
      </c>
      <c r="N29" s="33">
        <f t="shared" si="6"/>
        <v>7</v>
      </c>
      <c r="O29" s="3"/>
      <c r="P29" s="7"/>
      <c r="Q29" s="5"/>
      <c r="R29" s="3"/>
      <c r="S29" s="3"/>
    </row>
    <row r="30" spans="1:19" x14ac:dyDescent="0.25">
      <c r="A30" s="4" t="s">
        <v>3</v>
      </c>
      <c r="B30" s="27">
        <f t="shared" si="7"/>
        <v>2545.7303370786517</v>
      </c>
      <c r="C30" s="16">
        <f>'Competition Branch Count'!C31</f>
        <v>54</v>
      </c>
      <c r="D30" s="16">
        <f>'Competition Branch Count'!D31</f>
        <v>35</v>
      </c>
      <c r="E30" s="16">
        <f t="shared" si="8"/>
        <v>89</v>
      </c>
      <c r="F30" s="24">
        <f>'Competition Branch Count'!F31</f>
        <v>0.6067415730337079</v>
      </c>
      <c r="G30" s="24">
        <f>'Competition Branch Count'!G31</f>
        <v>0.39325842696629215</v>
      </c>
      <c r="H30" s="21">
        <f>'Competition Branch Count'!H31</f>
        <v>129986.49438202249</v>
      </c>
      <c r="I30" s="21">
        <f>'Competition Branch Count'!I31</f>
        <v>84250.505617977527</v>
      </c>
      <c r="J30" s="3"/>
      <c r="L30" s="62" t="s">
        <v>3</v>
      </c>
      <c r="M30" s="33">
        <f t="shared" si="5"/>
        <v>2</v>
      </c>
      <c r="N30" s="33">
        <f t="shared" si="6"/>
        <v>5</v>
      </c>
      <c r="O30" s="3"/>
      <c r="P30" s="7"/>
      <c r="Q30" s="5"/>
      <c r="R30" s="3"/>
      <c r="S30" s="3"/>
    </row>
    <row r="31" spans="1:19" x14ac:dyDescent="0.25">
      <c r="A31" s="4" t="s">
        <v>4</v>
      </c>
      <c r="B31" s="27">
        <f t="shared" si="7"/>
        <v>2562.2051282051284</v>
      </c>
      <c r="C31" s="16">
        <f>'Competition Branch Count'!C32</f>
        <v>24</v>
      </c>
      <c r="D31" s="16">
        <f>'Competition Branch Count'!D32</f>
        <v>15</v>
      </c>
      <c r="E31" s="16">
        <f t="shared" si="8"/>
        <v>39</v>
      </c>
      <c r="F31" s="24">
        <f>'Competition Branch Count'!F32</f>
        <v>0.61538461538461542</v>
      </c>
      <c r="G31" s="24">
        <f>'Competition Branch Count'!G32</f>
        <v>0.38461538461538464</v>
      </c>
      <c r="H31" s="21">
        <f>'Competition Branch Count'!H32</f>
        <v>51443.692307692312</v>
      </c>
      <c r="I31" s="21">
        <f>'Competition Branch Count'!I32</f>
        <v>32152.307692307695</v>
      </c>
      <c r="J31" s="3"/>
      <c r="L31" s="62" t="s">
        <v>4</v>
      </c>
      <c r="M31" s="33">
        <f t="shared" si="5"/>
        <v>1</v>
      </c>
      <c r="N31" s="33">
        <f t="shared" si="6"/>
        <v>4</v>
      </c>
      <c r="O31" s="3"/>
      <c r="P31" s="7"/>
      <c r="Q31" s="5"/>
      <c r="R31" s="3"/>
      <c r="S31" s="3"/>
    </row>
    <row r="32" spans="1:19" x14ac:dyDescent="0.25">
      <c r="A32" s="4" t="s">
        <v>5</v>
      </c>
      <c r="B32" s="27">
        <f t="shared" si="7"/>
        <v>1797</v>
      </c>
      <c r="C32" s="16">
        <f>'Competition Branch Count'!C33</f>
        <v>3</v>
      </c>
      <c r="D32" s="16">
        <f>'Competition Branch Count'!D33</f>
        <v>0</v>
      </c>
      <c r="E32" s="16">
        <f t="shared" si="8"/>
        <v>3</v>
      </c>
      <c r="F32" s="24">
        <f>'Competition Branch Count'!F33</f>
        <v>1</v>
      </c>
      <c r="G32" s="24">
        <f>'Competition Branch Count'!G33</f>
        <v>0</v>
      </c>
      <c r="H32" s="21">
        <f>'Competition Branch Count'!H33</f>
        <v>5168</v>
      </c>
      <c r="I32" s="21">
        <f>'Competition Branch Count'!I33</f>
        <v>0</v>
      </c>
      <c r="J32" s="3"/>
      <c r="L32" s="62" t="s">
        <v>5</v>
      </c>
      <c r="M32" s="33">
        <f t="shared" si="5"/>
        <v>3</v>
      </c>
      <c r="N32" s="33">
        <f t="shared" si="6"/>
        <v>1</v>
      </c>
      <c r="O32" s="3"/>
      <c r="P32" s="7"/>
      <c r="Q32" s="5"/>
      <c r="R32" s="3"/>
      <c r="S32" s="3"/>
    </row>
    <row r="33" spans="1:19" x14ac:dyDescent="0.25">
      <c r="A33" s="4" t="s">
        <v>6</v>
      </c>
      <c r="B33" s="27">
        <f t="shared" si="7"/>
        <v>1405.7714285714285</v>
      </c>
      <c r="C33" s="16">
        <f>'Competition Branch Count'!C34</f>
        <v>26</v>
      </c>
      <c r="D33" s="16">
        <f>'Competition Branch Count'!D34</f>
        <v>9</v>
      </c>
      <c r="E33" s="16">
        <f t="shared" si="8"/>
        <v>35</v>
      </c>
      <c r="F33" s="24">
        <f>'Competition Branch Count'!F34</f>
        <v>0.74285714285714288</v>
      </c>
      <c r="G33" s="24">
        <f>'Competition Branch Count'!G34</f>
        <v>0.25714285714285712</v>
      </c>
      <c r="H33" s="21">
        <f>'Competition Branch Count'!H34</f>
        <v>34157.314285714288</v>
      </c>
      <c r="I33" s="21">
        <f>'Competition Branch Count'!I34</f>
        <v>11823.685714285713</v>
      </c>
      <c r="J33" s="3"/>
      <c r="L33" s="62" t="s">
        <v>6</v>
      </c>
      <c r="M33" s="33">
        <f t="shared" si="5"/>
        <v>5</v>
      </c>
      <c r="N33" s="33">
        <f t="shared" si="6"/>
        <v>2</v>
      </c>
      <c r="O33" s="3"/>
      <c r="P33" s="7"/>
      <c r="Q33" s="5"/>
      <c r="R33" s="3"/>
      <c r="S33" s="3"/>
    </row>
    <row r="34" spans="1:19" x14ac:dyDescent="0.25">
      <c r="D34" s="3"/>
      <c r="E34" s="22"/>
      <c r="F34" s="3"/>
      <c r="G34" s="3"/>
      <c r="H34" s="3"/>
      <c r="I34" s="3"/>
      <c r="L34" s="3"/>
      <c r="M34" s="3"/>
      <c r="N34" s="3"/>
      <c r="O34" s="3"/>
      <c r="P34" s="7"/>
      <c r="Q34" s="5"/>
      <c r="R34" s="3"/>
      <c r="S34" s="3"/>
    </row>
    <row r="35" spans="1:19" x14ac:dyDescent="0.25">
      <c r="P35" s="9"/>
      <c r="Q35" s="9"/>
      <c r="R35" s="2"/>
      <c r="S35" s="3"/>
    </row>
    <row r="46" spans="1:19" x14ac:dyDescent="0.25">
      <c r="C46" s="41"/>
      <c r="D46" s="61"/>
    </row>
    <row r="48" spans="1:19" x14ac:dyDescent="0.25">
      <c r="D48" s="61"/>
    </row>
    <row r="49" spans="4:16" x14ac:dyDescent="0.25">
      <c r="P49" s="56"/>
    </row>
    <row r="50" spans="4:16" x14ac:dyDescent="0.25">
      <c r="P50" s="20"/>
    </row>
    <row r="51" spans="4:16" x14ac:dyDescent="0.25">
      <c r="P51" s="20"/>
    </row>
    <row r="52" spans="4:16" ht="120" x14ac:dyDescent="0.25">
      <c r="D52">
        <v>1</v>
      </c>
      <c r="F52" s="2" t="s">
        <v>106</v>
      </c>
      <c r="G52" s="2" t="s">
        <v>107</v>
      </c>
      <c r="H52" s="2" t="s">
        <v>108</v>
      </c>
      <c r="I52" s="2" t="str">
        <f t="shared" ref="I52:I59" si="9">M26</f>
        <v>Average number of citizens per financial institution</v>
      </c>
      <c r="J52" s="1" t="str">
        <f t="shared" ref="J52:K59" si="10">N10</f>
        <v>Median Home Value</v>
      </c>
      <c r="K52" s="2" t="str">
        <f t="shared" si="10"/>
        <v>Ranking of Average Income</v>
      </c>
      <c r="L52" s="2" t="str">
        <f t="shared" ref="L52:L59" si="11">O1</f>
        <v>% of population that is LDS</v>
      </c>
      <c r="M52" s="2" t="s">
        <v>74</v>
      </c>
      <c r="N52" s="65" t="s">
        <v>115</v>
      </c>
      <c r="O52" s="2"/>
    </row>
    <row r="53" spans="4:16" x14ac:dyDescent="0.25">
      <c r="D53">
        <v>1</v>
      </c>
      <c r="E53" s="62" t="s">
        <v>0</v>
      </c>
      <c r="F53" s="33">
        <v>7</v>
      </c>
      <c r="G53" s="33">
        <v>7</v>
      </c>
      <c r="H53" s="33">
        <f>RANK(D19,$D$19:$D$25)</f>
        <v>3</v>
      </c>
      <c r="I53" s="33">
        <f t="shared" si="9"/>
        <v>7</v>
      </c>
      <c r="J53" s="33">
        <f t="shared" si="10"/>
        <v>6</v>
      </c>
      <c r="K53" s="33">
        <f t="shared" si="10"/>
        <v>5</v>
      </c>
      <c r="L53" s="33">
        <f t="shared" si="11"/>
        <v>2</v>
      </c>
      <c r="M53" s="33">
        <f t="shared" ref="M53:M59" si="12">N27</f>
        <v>3</v>
      </c>
      <c r="N53" s="33">
        <f t="shared" ref="N53:N59" si="13">RANK(B11,$B$11:$B$17,1)</f>
        <v>7</v>
      </c>
      <c r="O53">
        <v>6</v>
      </c>
    </row>
    <row r="54" spans="4:16" x14ac:dyDescent="0.25">
      <c r="D54" s="61" t="s">
        <v>116</v>
      </c>
      <c r="E54" s="62" t="s">
        <v>1</v>
      </c>
      <c r="F54" s="33">
        <f t="shared" ref="F54:F59" si="14">RANK(B20,$B$20:$B$25)</f>
        <v>2</v>
      </c>
      <c r="G54" s="33">
        <f t="shared" ref="G54:G59" si="15">RANK(C20,$C$20:$C$25)</f>
        <v>2</v>
      </c>
      <c r="H54" s="33">
        <f>RANK(D20,$D$19:$D$25)</f>
        <v>1</v>
      </c>
      <c r="I54" s="33">
        <f t="shared" si="9"/>
        <v>6</v>
      </c>
      <c r="J54" s="33">
        <f t="shared" si="10"/>
        <v>5</v>
      </c>
      <c r="K54" s="33">
        <f t="shared" si="10"/>
        <v>3</v>
      </c>
      <c r="L54" s="33">
        <f t="shared" si="11"/>
        <v>3</v>
      </c>
      <c r="M54" s="33">
        <f t="shared" si="12"/>
        <v>6</v>
      </c>
      <c r="N54" s="33">
        <f t="shared" si="13"/>
        <v>1</v>
      </c>
      <c r="O54">
        <v>3</v>
      </c>
    </row>
    <row r="55" spans="4:16" x14ac:dyDescent="0.25">
      <c r="D55">
        <v>3</v>
      </c>
      <c r="E55" s="62" t="s">
        <v>2</v>
      </c>
      <c r="F55" s="33">
        <f t="shared" si="14"/>
        <v>4</v>
      </c>
      <c r="G55" s="33">
        <f t="shared" si="15"/>
        <v>4</v>
      </c>
      <c r="H55" s="33">
        <f t="shared" ref="H55:H59" si="16">RANK(D21,$D$19:$D$25)</f>
        <v>2</v>
      </c>
      <c r="I55" s="33">
        <f t="shared" si="9"/>
        <v>4</v>
      </c>
      <c r="J55" s="33">
        <f t="shared" si="10"/>
        <v>7</v>
      </c>
      <c r="K55" s="33">
        <f t="shared" si="10"/>
        <v>7</v>
      </c>
      <c r="L55" s="33">
        <f t="shared" si="11"/>
        <v>4</v>
      </c>
      <c r="M55" s="33">
        <f t="shared" si="12"/>
        <v>7</v>
      </c>
      <c r="N55" s="33">
        <f t="shared" si="13"/>
        <v>1</v>
      </c>
      <c r="O55">
        <v>5</v>
      </c>
    </row>
    <row r="56" spans="4:16" x14ac:dyDescent="0.25">
      <c r="E56" s="62" t="s">
        <v>3</v>
      </c>
      <c r="F56" s="33">
        <f t="shared" si="14"/>
        <v>1</v>
      </c>
      <c r="G56" s="33">
        <f t="shared" si="15"/>
        <v>1</v>
      </c>
      <c r="H56" s="33">
        <f t="shared" si="16"/>
        <v>5</v>
      </c>
      <c r="I56" s="33">
        <f t="shared" si="9"/>
        <v>2</v>
      </c>
      <c r="J56" s="33">
        <f t="shared" si="10"/>
        <v>2</v>
      </c>
      <c r="K56" s="33">
        <f t="shared" si="10"/>
        <v>2</v>
      </c>
      <c r="L56" s="33">
        <f t="shared" si="11"/>
        <v>6</v>
      </c>
      <c r="M56" s="33">
        <f t="shared" si="12"/>
        <v>5</v>
      </c>
      <c r="N56" s="33">
        <f t="shared" si="13"/>
        <v>1</v>
      </c>
      <c r="O56">
        <v>1</v>
      </c>
    </row>
    <row r="57" spans="4:16" x14ac:dyDescent="0.25">
      <c r="E57" s="62" t="s">
        <v>4</v>
      </c>
      <c r="F57" s="33">
        <f t="shared" si="14"/>
        <v>3</v>
      </c>
      <c r="G57" s="33">
        <f t="shared" si="15"/>
        <v>3</v>
      </c>
      <c r="H57" s="33">
        <f t="shared" si="16"/>
        <v>4</v>
      </c>
      <c r="I57" s="33">
        <f t="shared" si="9"/>
        <v>1</v>
      </c>
      <c r="J57" s="33">
        <f t="shared" si="10"/>
        <v>1</v>
      </c>
      <c r="K57" s="33">
        <f t="shared" si="10"/>
        <v>1</v>
      </c>
      <c r="L57" s="33">
        <f t="shared" si="11"/>
        <v>6</v>
      </c>
      <c r="M57" s="33">
        <f t="shared" si="12"/>
        <v>4</v>
      </c>
      <c r="N57" s="33">
        <f t="shared" si="13"/>
        <v>1</v>
      </c>
      <c r="O57">
        <v>2</v>
      </c>
    </row>
    <row r="58" spans="4:16" x14ac:dyDescent="0.25">
      <c r="E58" s="62" t="s">
        <v>5</v>
      </c>
      <c r="F58" s="33">
        <f t="shared" si="14"/>
        <v>6</v>
      </c>
      <c r="G58" s="33">
        <f t="shared" si="15"/>
        <v>6</v>
      </c>
      <c r="H58" s="33">
        <f t="shared" si="16"/>
        <v>7</v>
      </c>
      <c r="I58" s="33">
        <f t="shared" si="9"/>
        <v>3</v>
      </c>
      <c r="J58" s="33">
        <f t="shared" si="10"/>
        <v>3</v>
      </c>
      <c r="K58" s="33">
        <f t="shared" si="10"/>
        <v>6</v>
      </c>
      <c r="L58" s="33">
        <f t="shared" si="11"/>
        <v>1</v>
      </c>
      <c r="M58" s="33">
        <f t="shared" si="12"/>
        <v>1</v>
      </c>
      <c r="N58" s="33">
        <f t="shared" si="13"/>
        <v>6</v>
      </c>
      <c r="O58">
        <v>4</v>
      </c>
    </row>
    <row r="59" spans="4:16" x14ac:dyDescent="0.25">
      <c r="E59" s="62" t="s">
        <v>6</v>
      </c>
      <c r="F59" s="33">
        <f t="shared" si="14"/>
        <v>5</v>
      </c>
      <c r="G59" s="33">
        <f t="shared" si="15"/>
        <v>5</v>
      </c>
      <c r="H59" s="33">
        <f t="shared" si="16"/>
        <v>6</v>
      </c>
      <c r="I59" s="33">
        <f t="shared" si="9"/>
        <v>5</v>
      </c>
      <c r="J59" s="33">
        <f t="shared" si="10"/>
        <v>4</v>
      </c>
      <c r="K59" s="33">
        <f t="shared" si="10"/>
        <v>4</v>
      </c>
      <c r="L59" s="33">
        <f t="shared" si="11"/>
        <v>5</v>
      </c>
      <c r="M59" s="33">
        <f t="shared" si="12"/>
        <v>2</v>
      </c>
      <c r="N59" s="33">
        <f t="shared" si="13"/>
        <v>1</v>
      </c>
      <c r="O59">
        <v>4</v>
      </c>
    </row>
    <row r="61" spans="4:16" x14ac:dyDescent="0.25">
      <c r="E61" s="20"/>
    </row>
    <row r="62" spans="4:16" x14ac:dyDescent="0.25">
      <c r="F62" s="60" t="s">
        <v>112</v>
      </c>
      <c r="G62" s="60" t="s">
        <v>113</v>
      </c>
      <c r="H62" s="60" t="s">
        <v>114</v>
      </c>
    </row>
    <row r="63" spans="4:16" x14ac:dyDescent="0.25">
      <c r="E63" s="62" t="s">
        <v>0</v>
      </c>
      <c r="F63" s="33">
        <f>COUNTIF(F53:N53,1)</f>
        <v>0</v>
      </c>
      <c r="G63" s="33">
        <f>COUNTIF(F53:N53,2)</f>
        <v>1</v>
      </c>
      <c r="H63" s="33">
        <f>COUNTIF(F53:N53,3)</f>
        <v>2</v>
      </c>
    </row>
    <row r="64" spans="4:16" x14ac:dyDescent="0.25">
      <c r="E64" s="66" t="s">
        <v>1</v>
      </c>
      <c r="F64" s="33">
        <f t="shared" ref="F64:F69" si="17">COUNTIF(F54:N54,1)</f>
        <v>2</v>
      </c>
      <c r="G64" s="33">
        <f t="shared" ref="G64:G69" si="18">COUNTIF(F54:N54,2)</f>
        <v>2</v>
      </c>
      <c r="H64" s="33">
        <f t="shared" ref="H64:H69" si="19">COUNTIF(F54:N54,3)</f>
        <v>2</v>
      </c>
    </row>
    <row r="65" spans="5:8" x14ac:dyDescent="0.25">
      <c r="E65" s="62" t="s">
        <v>2</v>
      </c>
      <c r="F65" s="33">
        <f t="shared" si="17"/>
        <v>1</v>
      </c>
      <c r="G65" s="33">
        <f t="shared" si="18"/>
        <v>1</v>
      </c>
      <c r="H65" s="33">
        <f t="shared" si="19"/>
        <v>0</v>
      </c>
    </row>
    <row r="66" spans="5:8" x14ac:dyDescent="0.25">
      <c r="E66" s="64" t="s">
        <v>3</v>
      </c>
      <c r="F66" s="33">
        <f t="shared" si="17"/>
        <v>3</v>
      </c>
      <c r="G66" s="33">
        <f t="shared" si="18"/>
        <v>3</v>
      </c>
      <c r="H66" s="33">
        <f t="shared" si="19"/>
        <v>0</v>
      </c>
    </row>
    <row r="67" spans="5:8" x14ac:dyDescent="0.25">
      <c r="E67" s="64" t="s">
        <v>4</v>
      </c>
      <c r="F67" s="33">
        <f t="shared" si="17"/>
        <v>4</v>
      </c>
      <c r="G67" s="33">
        <f t="shared" si="18"/>
        <v>0</v>
      </c>
      <c r="H67" s="33">
        <f t="shared" si="19"/>
        <v>2</v>
      </c>
    </row>
    <row r="68" spans="5:8" x14ac:dyDescent="0.25">
      <c r="E68" s="62" t="s">
        <v>5</v>
      </c>
      <c r="F68" s="33">
        <f t="shared" si="17"/>
        <v>2</v>
      </c>
      <c r="G68" s="33">
        <f t="shared" si="18"/>
        <v>0</v>
      </c>
      <c r="H68" s="33">
        <f t="shared" si="19"/>
        <v>2</v>
      </c>
    </row>
    <row r="69" spans="5:8" x14ac:dyDescent="0.25">
      <c r="E69" s="67" t="s">
        <v>6</v>
      </c>
      <c r="F69" s="33">
        <f t="shared" si="17"/>
        <v>1</v>
      </c>
      <c r="G69" s="33">
        <f t="shared" si="18"/>
        <v>1</v>
      </c>
      <c r="H69" s="33">
        <f t="shared" si="19"/>
        <v>0</v>
      </c>
    </row>
  </sheetData>
  <conditionalFormatting sqref="N3">
    <cfRule type="expression" dxfId="61" priority="152">
      <formula>O3=2</formula>
    </cfRule>
  </conditionalFormatting>
  <conditionalFormatting sqref="N2">
    <cfRule type="expression" dxfId="60" priority="127">
      <formula>O2=3</formula>
    </cfRule>
    <cfRule type="expression" dxfId="59" priority="136">
      <formula>O2=1</formula>
    </cfRule>
    <cfRule type="expression" dxfId="58" priority="151">
      <formula>O2=2</formula>
    </cfRule>
  </conditionalFormatting>
  <conditionalFormatting sqref="N4">
    <cfRule type="expression" dxfId="57" priority="150">
      <formula>O4=2</formula>
    </cfRule>
  </conditionalFormatting>
  <conditionalFormatting sqref="N5">
    <cfRule type="expression" dxfId="56" priority="149">
      <formula>O5=2</formula>
    </cfRule>
  </conditionalFormatting>
  <conditionalFormatting sqref="N6">
    <cfRule type="expression" dxfId="55" priority="148">
      <formula>O6=2</formula>
    </cfRule>
  </conditionalFormatting>
  <conditionalFormatting sqref="N7">
    <cfRule type="expression" dxfId="54" priority="147">
      <formula>O7=2</formula>
    </cfRule>
  </conditionalFormatting>
  <conditionalFormatting sqref="N8">
    <cfRule type="expression" dxfId="53" priority="146">
      <formula>O8=2</formula>
    </cfRule>
  </conditionalFormatting>
  <conditionalFormatting sqref="M11">
    <cfRule type="expression" dxfId="52" priority="145">
      <formula>N11=2</formula>
    </cfRule>
  </conditionalFormatting>
  <conditionalFormatting sqref="M12">
    <cfRule type="expression" dxfId="51" priority="144">
      <formula>N12=2</formula>
    </cfRule>
  </conditionalFormatting>
  <conditionalFormatting sqref="M13">
    <cfRule type="expression" dxfId="50" priority="143">
      <formula>N13=2</formula>
    </cfRule>
  </conditionalFormatting>
  <conditionalFormatting sqref="M14">
    <cfRule type="expression" dxfId="49" priority="142">
      <formula>N14=2</formula>
    </cfRule>
  </conditionalFormatting>
  <conditionalFormatting sqref="M15">
    <cfRule type="expression" dxfId="48" priority="141">
      <formula>N15=2</formula>
    </cfRule>
  </conditionalFormatting>
  <conditionalFormatting sqref="M16">
    <cfRule type="expression" dxfId="47" priority="140">
      <formula>N16=2</formula>
    </cfRule>
  </conditionalFormatting>
  <conditionalFormatting sqref="M17">
    <cfRule type="expression" dxfId="46" priority="139">
      <formula>N17=2</formula>
    </cfRule>
  </conditionalFormatting>
  <conditionalFormatting sqref="L27:L33">
    <cfRule type="expression" dxfId="45" priority="138">
      <formula>M27=2</formula>
    </cfRule>
  </conditionalFormatting>
  <conditionalFormatting sqref="E53:E59">
    <cfRule type="expression" dxfId="44" priority="137">
      <formula>F53=2</formula>
    </cfRule>
  </conditionalFormatting>
  <conditionalFormatting sqref="N3:N8">
    <cfRule type="expression" dxfId="43" priority="134">
      <formula>O3=1</formula>
    </cfRule>
    <cfRule type="expression" dxfId="42" priority="135">
      <formula>O3=2</formula>
    </cfRule>
  </conditionalFormatting>
  <conditionalFormatting sqref="M11:M17">
    <cfRule type="expression" dxfId="41" priority="132">
      <formula>N11=1</formula>
    </cfRule>
    <cfRule type="expression" dxfId="40" priority="133">
      <formula>N11=2</formula>
    </cfRule>
  </conditionalFormatting>
  <conditionalFormatting sqref="L27:L33">
    <cfRule type="expression" dxfId="39" priority="130">
      <formula>M27=1</formula>
    </cfRule>
    <cfRule type="expression" dxfId="38" priority="131">
      <formula>M27=2</formula>
    </cfRule>
  </conditionalFormatting>
  <conditionalFormatting sqref="E53:E59">
    <cfRule type="expression" dxfId="37" priority="128">
      <formula>F53=1</formula>
    </cfRule>
    <cfRule type="expression" dxfId="36" priority="129">
      <formula>F53=2</formula>
    </cfRule>
  </conditionalFormatting>
  <conditionalFormatting sqref="N3:N8">
    <cfRule type="expression" dxfId="35" priority="124">
      <formula>O3=3</formula>
    </cfRule>
    <cfRule type="expression" dxfId="34" priority="125">
      <formula>O3=1</formula>
    </cfRule>
    <cfRule type="expression" dxfId="33" priority="126">
      <formula>O3=2</formula>
    </cfRule>
  </conditionalFormatting>
  <conditionalFormatting sqref="M11:M17">
    <cfRule type="expression" dxfId="32" priority="121">
      <formula>N11=3</formula>
    </cfRule>
    <cfRule type="expression" dxfId="31" priority="122">
      <formula>N11=1</formula>
    </cfRule>
    <cfRule type="expression" dxfId="30" priority="123">
      <formula>N11=2</formula>
    </cfRule>
  </conditionalFormatting>
  <conditionalFormatting sqref="L27:L33">
    <cfRule type="expression" dxfId="29" priority="118">
      <formula>M27=3</formula>
    </cfRule>
    <cfRule type="expression" dxfId="28" priority="119">
      <formula>M27=1</formula>
    </cfRule>
    <cfRule type="expression" dxfId="27" priority="120">
      <formula>M27=2</formula>
    </cfRule>
  </conditionalFormatting>
  <conditionalFormatting sqref="E53:E59">
    <cfRule type="expression" dxfId="26" priority="115">
      <formula>F53=3</formula>
    </cfRule>
    <cfRule type="expression" dxfId="25" priority="116">
      <formula>F53=1</formula>
    </cfRule>
    <cfRule type="expression" dxfId="24" priority="117">
      <formula>F53=2</formula>
    </cfRule>
  </conditionalFormatting>
  <conditionalFormatting sqref="M27:N33 N11:O17 F53:N59">
    <cfRule type="cellIs" dxfId="23" priority="109" operator="greaterThan">
      <formula>4</formula>
    </cfRule>
    <cfRule type="cellIs" dxfId="22" priority="110" operator="equal">
      <formula>4</formula>
    </cfRule>
    <cfRule type="expression" dxfId="21" priority="111">
      <formula>"&gt;=4"</formula>
    </cfRule>
    <cfRule type="cellIs" dxfId="20" priority="112" operator="equal">
      <formula>3</formula>
    </cfRule>
    <cfRule type="cellIs" dxfId="19" priority="113" operator="equal">
      <formula>2</formula>
    </cfRule>
    <cfRule type="cellIs" dxfId="18" priority="114" operator="equal">
      <formula>1</formula>
    </cfRule>
  </conditionalFormatting>
  <conditionalFormatting sqref="F63:H69 M27:N33 N11:O17 O2:O8 F53:N59">
    <cfRule type="cellIs" dxfId="17" priority="91" operator="greaterThan">
      <formula>4</formula>
    </cfRule>
    <cfRule type="cellIs" dxfId="16" priority="92" operator="equal">
      <formula>4</formula>
    </cfRule>
    <cfRule type="expression" dxfId="15" priority="93">
      <formula>"&gt;=4"</formula>
    </cfRule>
    <cfRule type="cellIs" dxfId="14" priority="94" operator="equal">
      <formula>3</formula>
    </cfRule>
    <cfRule type="cellIs" dxfId="13" priority="95" operator="equal">
      <formula>2</formula>
    </cfRule>
    <cfRule type="cellIs" dxfId="12" priority="96" operator="equal">
      <formula>1</formula>
    </cfRule>
  </conditionalFormatting>
  <conditionalFormatting sqref="F63:H69">
    <cfRule type="cellIs" dxfId="11" priority="1" operator="equal">
      <formula>1</formula>
    </cfRule>
    <cfRule type="cellIs" dxfId="10" priority="2" operator="equal">
      <formula>2</formula>
    </cfRule>
    <cfRule type="cellIs" dxfId="9" priority="3" operator="equal">
      <formula>3</formula>
    </cfRule>
    <cfRule type="cellIs" dxfId="8" priority="4" operator="equal">
      <formula>4</formula>
    </cfRule>
    <cfRule type="cellIs" dxfId="7" priority="5" operator="greaterThan">
      <formula>4</formula>
    </cfRule>
    <cfRule type="cellIs" dxfId="6" priority="42" operator="equal">
      <formula>0</formula>
    </cfRule>
    <cfRule type="cellIs" dxfId="5" priority="49" operator="greaterThan">
      <formula>4</formula>
    </cfRule>
    <cfRule type="cellIs" dxfId="4" priority="50" operator="equal">
      <formula>4</formula>
    </cfRule>
    <cfRule type="expression" dxfId="3" priority="51">
      <formula>"&gt;=4"</formula>
    </cfRule>
    <cfRule type="cellIs" dxfId="2" priority="52" operator="equal">
      <formula>3</formula>
    </cfRule>
    <cfRule type="cellIs" dxfId="1" priority="53" operator="equal">
      <formula>2</formula>
    </cfRule>
    <cfRule type="cellIs" dxfId="0" priority="54" operator="equal">
      <formula>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269"/>
  <sheetViews>
    <sheetView zoomScale="80" zoomScaleNormal="80" workbookViewId="0">
      <selection activeCell="K31" sqref="K31"/>
    </sheetView>
  </sheetViews>
  <sheetFormatPr defaultRowHeight="15" x14ac:dyDescent="0.25"/>
  <cols>
    <col min="1" max="2" width="14" bestFit="1" customWidth="1"/>
    <col min="4" max="4" width="9" customWidth="1"/>
    <col min="5" max="5" width="10.28515625" customWidth="1"/>
    <col min="6" max="6" width="11.28515625" customWidth="1"/>
    <col min="7" max="7" width="10.42578125" customWidth="1"/>
    <col min="8" max="8" width="11.5703125" customWidth="1"/>
    <col min="9" max="9" width="9.5703125" bestFit="1" customWidth="1"/>
    <col min="10" max="10" width="9" bestFit="1" customWidth="1"/>
    <col min="11" max="11" width="11" customWidth="1"/>
  </cols>
  <sheetData>
    <row r="2" spans="1:24" s="1" customFormat="1" ht="45" x14ac:dyDescent="0.25">
      <c r="A2" s="2" t="s">
        <v>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68</v>
      </c>
      <c r="G2" s="1" t="s">
        <v>32</v>
      </c>
      <c r="H2" s="1" t="s">
        <v>33</v>
      </c>
      <c r="I2" s="1" t="s">
        <v>34</v>
      </c>
      <c r="J2" s="1" t="s">
        <v>41</v>
      </c>
      <c r="K2" s="1" t="s">
        <v>42</v>
      </c>
      <c r="L2" s="1" t="s">
        <v>52</v>
      </c>
      <c r="M2" s="1" t="s">
        <v>58</v>
      </c>
      <c r="N2" s="1" t="s">
        <v>101</v>
      </c>
      <c r="O2" s="1" t="s">
        <v>102</v>
      </c>
    </row>
    <row r="3" spans="1:24" hidden="1" x14ac:dyDescent="0.25">
      <c r="A3" s="4" t="s">
        <v>0</v>
      </c>
      <c r="B3" s="3">
        <v>1</v>
      </c>
      <c r="C3" s="3">
        <v>1</v>
      </c>
      <c r="D3" s="3"/>
      <c r="E3" s="3"/>
      <c r="F3" s="3">
        <v>1</v>
      </c>
      <c r="G3" s="3">
        <v>1</v>
      </c>
      <c r="H3" s="3">
        <v>1</v>
      </c>
      <c r="I3" s="3">
        <v>1</v>
      </c>
      <c r="J3" s="3"/>
      <c r="K3" s="3"/>
      <c r="L3" s="3"/>
      <c r="M3" s="3"/>
      <c r="N3" s="3"/>
      <c r="P3" s="3"/>
      <c r="Q3" s="3">
        <f>SUM(B3:P3)</f>
        <v>6</v>
      </c>
    </row>
    <row r="4" spans="1:24" x14ac:dyDescent="0.25">
      <c r="A4" s="59" t="s">
        <v>1</v>
      </c>
      <c r="B4" s="79">
        <v>4</v>
      </c>
      <c r="C4" s="79">
        <v>3</v>
      </c>
      <c r="D4" s="79">
        <v>2</v>
      </c>
      <c r="E4" s="79">
        <v>0</v>
      </c>
      <c r="F4" s="79">
        <v>1</v>
      </c>
      <c r="G4" s="79">
        <v>5</v>
      </c>
      <c r="H4" s="79">
        <v>2</v>
      </c>
      <c r="I4" s="79">
        <v>2</v>
      </c>
      <c r="J4" s="79">
        <v>2</v>
      </c>
      <c r="K4" s="79">
        <v>2</v>
      </c>
      <c r="L4" s="79"/>
      <c r="M4" s="79"/>
      <c r="N4" s="79">
        <v>2</v>
      </c>
      <c r="O4" s="79">
        <v>1</v>
      </c>
      <c r="P4" s="79"/>
      <c r="Q4" s="57">
        <f t="shared" ref="Q4:Q9" si="0">SUM(B4:P4)</f>
        <v>26</v>
      </c>
    </row>
    <row r="5" spans="1:24" hidden="1" x14ac:dyDescent="0.25">
      <c r="A5" s="4" t="s">
        <v>2</v>
      </c>
      <c r="B5" s="3">
        <v>3</v>
      </c>
      <c r="C5" s="3">
        <v>2</v>
      </c>
      <c r="D5" s="3">
        <v>1</v>
      </c>
      <c r="E5" s="3" t="s">
        <v>57</v>
      </c>
      <c r="F5" s="3">
        <v>1</v>
      </c>
      <c r="G5" s="79">
        <v>1</v>
      </c>
      <c r="H5" s="79">
        <v>2</v>
      </c>
      <c r="I5" s="3">
        <v>2</v>
      </c>
      <c r="J5" s="3">
        <v>1</v>
      </c>
      <c r="K5" s="3">
        <v>1</v>
      </c>
      <c r="L5" s="3">
        <v>2</v>
      </c>
      <c r="M5" s="3"/>
      <c r="N5" s="3">
        <v>2</v>
      </c>
      <c r="P5" s="3"/>
      <c r="Q5" s="57">
        <f t="shared" si="0"/>
        <v>18</v>
      </c>
    </row>
    <row r="6" spans="1:24" x14ac:dyDescent="0.25">
      <c r="A6" s="4" t="s">
        <v>3</v>
      </c>
      <c r="B6" s="79">
        <v>13</v>
      </c>
      <c r="C6" s="79">
        <v>16</v>
      </c>
      <c r="D6" s="79">
        <v>10</v>
      </c>
      <c r="E6" s="79">
        <v>0</v>
      </c>
      <c r="F6" s="79">
        <v>6</v>
      </c>
      <c r="G6" s="79"/>
      <c r="H6" s="79">
        <v>1</v>
      </c>
      <c r="I6" s="79">
        <v>8</v>
      </c>
      <c r="J6" s="79"/>
      <c r="K6" s="79"/>
      <c r="L6" s="79"/>
      <c r="M6" s="79"/>
      <c r="N6" s="79"/>
      <c r="O6" s="81"/>
      <c r="P6" s="79"/>
      <c r="Q6" s="57">
        <f t="shared" si="0"/>
        <v>54</v>
      </c>
    </row>
    <row r="7" spans="1:24" x14ac:dyDescent="0.25">
      <c r="A7" s="59" t="s">
        <v>4</v>
      </c>
      <c r="B7" s="79">
        <v>2</v>
      </c>
      <c r="C7" s="79">
        <v>6</v>
      </c>
      <c r="D7" s="79">
        <v>2</v>
      </c>
      <c r="E7" s="79">
        <v>0</v>
      </c>
      <c r="F7" s="79">
        <v>3</v>
      </c>
      <c r="G7" s="79"/>
      <c r="H7" s="79">
        <v>1</v>
      </c>
      <c r="I7" s="79">
        <v>4</v>
      </c>
      <c r="J7" s="79"/>
      <c r="K7" s="79"/>
      <c r="L7" s="79"/>
      <c r="M7" s="79"/>
      <c r="N7" s="79">
        <v>6</v>
      </c>
      <c r="O7" s="81"/>
      <c r="P7" s="79"/>
      <c r="Q7" s="57">
        <f t="shared" si="0"/>
        <v>24</v>
      </c>
    </row>
    <row r="8" spans="1:24" hidden="1" x14ac:dyDescent="0.25">
      <c r="A8" s="4" t="s">
        <v>5</v>
      </c>
      <c r="B8" s="3">
        <v>1</v>
      </c>
      <c r="C8" s="3">
        <v>1</v>
      </c>
      <c r="D8" s="3"/>
      <c r="E8" s="3"/>
      <c r="F8" s="3"/>
      <c r="G8" s="79"/>
      <c r="H8" s="79"/>
      <c r="I8" s="3"/>
      <c r="J8" s="3"/>
      <c r="K8" s="3"/>
      <c r="L8" s="3">
        <v>1</v>
      </c>
      <c r="M8" s="3"/>
      <c r="N8" s="3"/>
      <c r="P8" s="3"/>
      <c r="Q8" s="57">
        <f t="shared" si="0"/>
        <v>3</v>
      </c>
    </row>
    <row r="9" spans="1:24" x14ac:dyDescent="0.25">
      <c r="A9" s="59" t="s">
        <v>6</v>
      </c>
      <c r="B9" s="79">
        <v>3</v>
      </c>
      <c r="C9" s="79">
        <v>2</v>
      </c>
      <c r="D9" s="79">
        <v>1</v>
      </c>
      <c r="E9" s="79">
        <v>0</v>
      </c>
      <c r="F9" s="79">
        <v>1</v>
      </c>
      <c r="G9" s="79"/>
      <c r="H9" s="79">
        <v>2</v>
      </c>
      <c r="I9" s="79">
        <v>2</v>
      </c>
      <c r="J9" s="79"/>
      <c r="K9" s="79"/>
      <c r="L9" s="79"/>
      <c r="M9" s="79">
        <v>6</v>
      </c>
      <c r="N9" s="79">
        <v>3</v>
      </c>
      <c r="O9" s="81"/>
      <c r="P9" s="3">
        <v>6</v>
      </c>
      <c r="Q9" s="57">
        <f t="shared" si="0"/>
        <v>26</v>
      </c>
    </row>
    <row r="10" spans="1:2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2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4" s="1" customFormat="1" ht="60" x14ac:dyDescent="0.25">
      <c r="B15" s="15" t="s">
        <v>39</v>
      </c>
      <c r="C15" s="15" t="s">
        <v>35</v>
      </c>
      <c r="D15" s="15" t="s">
        <v>36</v>
      </c>
      <c r="E15" s="15" t="s">
        <v>37</v>
      </c>
      <c r="F15" s="15" t="s">
        <v>40</v>
      </c>
      <c r="G15" s="15" t="s">
        <v>43</v>
      </c>
      <c r="H15" s="15" t="s">
        <v>44</v>
      </c>
      <c r="I15" s="15" t="s">
        <v>45</v>
      </c>
      <c r="J15" s="2" t="s">
        <v>46</v>
      </c>
      <c r="K15" s="2" t="s">
        <v>47</v>
      </c>
      <c r="L15" s="2" t="s">
        <v>48</v>
      </c>
      <c r="M15" s="2" t="s">
        <v>49</v>
      </c>
      <c r="N15" s="2" t="s">
        <v>50</v>
      </c>
      <c r="O15" s="2" t="s">
        <v>51</v>
      </c>
      <c r="P15" s="2" t="s">
        <v>53</v>
      </c>
      <c r="Q15" s="1" t="s">
        <v>54</v>
      </c>
      <c r="R15" s="1" t="s">
        <v>55</v>
      </c>
      <c r="S15" s="1" t="s">
        <v>56</v>
      </c>
      <c r="T15" s="1" t="s">
        <v>103</v>
      </c>
      <c r="U15" s="1" t="s">
        <v>104</v>
      </c>
      <c r="V15" s="1" t="s">
        <v>105</v>
      </c>
      <c r="W15" s="1" t="s">
        <v>86</v>
      </c>
    </row>
    <row r="16" spans="1:24" hidden="1" x14ac:dyDescent="0.25">
      <c r="A16" s="4" t="s">
        <v>0</v>
      </c>
      <c r="B16" s="3">
        <v>1</v>
      </c>
      <c r="C16" s="3">
        <v>1</v>
      </c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X16">
        <f t="shared" ref="X16:X22" si="1">SUM(B16:W16)</f>
        <v>3</v>
      </c>
    </row>
    <row r="17" spans="1:24" x14ac:dyDescent="0.25">
      <c r="A17" s="4" t="s">
        <v>1</v>
      </c>
      <c r="B17" s="79">
        <v>3</v>
      </c>
      <c r="C17" s="79">
        <v>2</v>
      </c>
      <c r="D17" s="79">
        <v>3</v>
      </c>
      <c r="E17" s="79">
        <v>5</v>
      </c>
      <c r="F17" s="79">
        <v>2</v>
      </c>
      <c r="G17" s="79">
        <v>2</v>
      </c>
      <c r="H17" s="79">
        <v>1</v>
      </c>
      <c r="I17" s="79">
        <v>1</v>
      </c>
      <c r="J17" s="79"/>
      <c r="K17" s="79"/>
      <c r="L17" s="79"/>
      <c r="M17" s="79"/>
      <c r="N17" s="79"/>
      <c r="O17" s="79"/>
      <c r="P17" s="79"/>
      <c r="Q17" s="81"/>
      <c r="R17" s="81"/>
      <c r="S17" s="81"/>
      <c r="T17" s="81"/>
      <c r="U17" s="81"/>
      <c r="V17" s="81"/>
      <c r="W17" s="81"/>
      <c r="X17">
        <f t="shared" si="1"/>
        <v>19</v>
      </c>
    </row>
    <row r="18" spans="1:24" hidden="1" x14ac:dyDescent="0.25">
      <c r="A18" s="4" t="s">
        <v>2</v>
      </c>
      <c r="B18" s="79">
        <v>3</v>
      </c>
      <c r="C18" s="79">
        <v>3</v>
      </c>
      <c r="D18" s="79"/>
      <c r="E18" s="79">
        <v>1</v>
      </c>
      <c r="F18" s="79">
        <v>2</v>
      </c>
      <c r="G18" s="79"/>
      <c r="H18" s="79">
        <v>1</v>
      </c>
      <c r="I18" s="79"/>
      <c r="J18" s="79">
        <v>1</v>
      </c>
      <c r="K18" s="79">
        <v>3</v>
      </c>
      <c r="L18" s="79">
        <v>2</v>
      </c>
      <c r="M18" s="79">
        <v>1</v>
      </c>
      <c r="N18" s="79">
        <v>1</v>
      </c>
      <c r="O18" s="79"/>
      <c r="P18" s="79"/>
      <c r="Q18" s="81"/>
      <c r="R18" s="81"/>
      <c r="S18" s="81"/>
      <c r="T18" s="81">
        <v>1</v>
      </c>
      <c r="U18" s="81"/>
      <c r="V18" s="81"/>
      <c r="W18" s="81"/>
      <c r="X18">
        <f t="shared" si="1"/>
        <v>19</v>
      </c>
    </row>
    <row r="19" spans="1:24" x14ac:dyDescent="0.25">
      <c r="A19" s="4" t="s">
        <v>3</v>
      </c>
      <c r="B19" s="79">
        <v>8</v>
      </c>
      <c r="C19" s="79"/>
      <c r="D19" s="79"/>
      <c r="E19" s="79">
        <v>2</v>
      </c>
      <c r="F19" s="79">
        <v>3</v>
      </c>
      <c r="G19" s="79"/>
      <c r="H19" s="79">
        <v>2</v>
      </c>
      <c r="I19" s="79">
        <v>2</v>
      </c>
      <c r="J19" s="79"/>
      <c r="K19" s="79"/>
      <c r="L19" s="79"/>
      <c r="M19" s="79"/>
      <c r="N19" s="79"/>
      <c r="O19" s="79"/>
      <c r="P19" s="79">
        <v>2</v>
      </c>
      <c r="Q19" s="81">
        <v>2</v>
      </c>
      <c r="R19" s="81"/>
      <c r="S19" s="81"/>
      <c r="T19" s="81"/>
      <c r="U19" s="81">
        <v>5</v>
      </c>
      <c r="V19" s="81">
        <v>2</v>
      </c>
      <c r="W19" s="81">
        <v>7</v>
      </c>
      <c r="X19">
        <f t="shared" si="1"/>
        <v>35</v>
      </c>
    </row>
    <row r="20" spans="1:24" x14ac:dyDescent="0.25">
      <c r="A20" s="4" t="s">
        <v>4</v>
      </c>
      <c r="B20" s="79">
        <v>4</v>
      </c>
      <c r="C20" s="79"/>
      <c r="D20" s="79"/>
      <c r="E20" s="79">
        <v>2</v>
      </c>
      <c r="F20" s="79">
        <v>2</v>
      </c>
      <c r="G20" s="79"/>
      <c r="H20" s="79"/>
      <c r="I20" s="79">
        <v>1</v>
      </c>
      <c r="J20" s="79"/>
      <c r="K20" s="79"/>
      <c r="L20" s="79"/>
      <c r="M20" s="79"/>
      <c r="N20" s="79"/>
      <c r="O20" s="79"/>
      <c r="P20" s="79">
        <v>2</v>
      </c>
      <c r="Q20" s="81">
        <v>1</v>
      </c>
      <c r="R20" s="81"/>
      <c r="S20" s="81"/>
      <c r="T20" s="81"/>
      <c r="U20" s="81">
        <v>1</v>
      </c>
      <c r="V20" s="81"/>
      <c r="W20" s="81">
        <v>2</v>
      </c>
      <c r="X20">
        <f t="shared" si="1"/>
        <v>15</v>
      </c>
    </row>
    <row r="21" spans="1:24" hidden="1" x14ac:dyDescent="0.25">
      <c r="A21" s="4" t="s">
        <v>5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81"/>
      <c r="R21" s="81"/>
      <c r="S21" s="81"/>
      <c r="T21" s="81"/>
      <c r="U21" s="81"/>
      <c r="V21" s="81"/>
      <c r="W21" s="81"/>
      <c r="X21">
        <f t="shared" si="1"/>
        <v>0</v>
      </c>
    </row>
    <row r="22" spans="1:24" x14ac:dyDescent="0.25">
      <c r="A22" s="4" t="s">
        <v>6</v>
      </c>
      <c r="B22" s="79">
        <v>2</v>
      </c>
      <c r="C22" s="79"/>
      <c r="D22" s="79"/>
      <c r="E22" s="79">
        <v>1</v>
      </c>
      <c r="F22" s="79">
        <v>1</v>
      </c>
      <c r="G22" s="79"/>
      <c r="H22" s="79">
        <v>1</v>
      </c>
      <c r="I22" s="79"/>
      <c r="J22" s="79"/>
      <c r="K22" s="79"/>
      <c r="L22" s="79"/>
      <c r="M22" s="79"/>
      <c r="N22" s="79"/>
      <c r="O22" s="79"/>
      <c r="P22" s="79"/>
      <c r="Q22" s="81">
        <v>2</v>
      </c>
      <c r="R22" s="81">
        <v>1</v>
      </c>
      <c r="S22" s="81">
        <v>1</v>
      </c>
      <c r="T22" s="81"/>
      <c r="U22" s="81"/>
      <c r="V22" s="81"/>
      <c r="W22" s="81"/>
      <c r="X22">
        <f t="shared" si="1"/>
        <v>9</v>
      </c>
    </row>
    <row r="23" spans="1:2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24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24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24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24" ht="75" x14ac:dyDescent="0.25">
      <c r="B27" s="3"/>
      <c r="C27" s="2" t="s">
        <v>71</v>
      </c>
      <c r="D27" s="2" t="s">
        <v>70</v>
      </c>
      <c r="E27" s="2" t="s">
        <v>72</v>
      </c>
      <c r="F27" s="2" t="s">
        <v>73</v>
      </c>
      <c r="G27" s="2" t="s">
        <v>74</v>
      </c>
      <c r="H27" s="2" t="s">
        <v>75</v>
      </c>
      <c r="I27" s="2" t="s">
        <v>76</v>
      </c>
      <c r="K27" s="3"/>
      <c r="L27" s="3"/>
      <c r="M27" s="3"/>
      <c r="N27" s="3"/>
      <c r="O27" s="3"/>
      <c r="P27" s="3"/>
    </row>
    <row r="28" spans="1:24" x14ac:dyDescent="0.25">
      <c r="A28" t="s">
        <v>59</v>
      </c>
      <c r="B28" s="4" t="s">
        <v>0</v>
      </c>
      <c r="C28" s="3">
        <f t="shared" ref="C28:C34" si="2">Q3</f>
        <v>6</v>
      </c>
      <c r="D28" s="3">
        <f t="shared" ref="D28:D34" si="3">X16</f>
        <v>3</v>
      </c>
      <c r="E28" s="3">
        <f>C28+D28</f>
        <v>9</v>
      </c>
      <c r="F28" s="6">
        <f t="shared" ref="F28:F34" si="4">C28/E28</f>
        <v>0.66666666666666663</v>
      </c>
      <c r="G28" s="6">
        <f t="shared" ref="G28:G34" si="5">D28/E28</f>
        <v>0.33333333333333331</v>
      </c>
      <c r="H28" s="28">
        <f t="shared" ref="H28:H34" si="6">F28*J38</f>
        <v>7901.333333333333</v>
      </c>
      <c r="I28" s="28">
        <f>G28*J38</f>
        <v>3950.6666666666665</v>
      </c>
      <c r="K28" s="3"/>
      <c r="L28" s="3"/>
      <c r="M28" s="3"/>
      <c r="N28" s="3"/>
      <c r="O28" s="3"/>
      <c r="P28" s="3"/>
    </row>
    <row r="29" spans="1:24" x14ac:dyDescent="0.25">
      <c r="A29" t="s">
        <v>59</v>
      </c>
      <c r="B29" s="4" t="s">
        <v>1</v>
      </c>
      <c r="C29" s="3">
        <f t="shared" si="2"/>
        <v>26</v>
      </c>
      <c r="D29" s="3">
        <f t="shared" si="3"/>
        <v>19</v>
      </c>
      <c r="E29" s="3">
        <f t="shared" ref="E29:E34" si="7">C29+D29</f>
        <v>45</v>
      </c>
      <c r="F29" s="6">
        <f t="shared" si="4"/>
        <v>0.57777777777777772</v>
      </c>
      <c r="G29" s="6">
        <f t="shared" si="5"/>
        <v>0.42222222222222222</v>
      </c>
      <c r="H29" s="28">
        <f t="shared" si="6"/>
        <v>33679.822222222218</v>
      </c>
      <c r="I29" s="28">
        <f t="shared" ref="I29:I33" si="8">G29*J39</f>
        <v>24612.177777777779</v>
      </c>
      <c r="K29" s="3"/>
      <c r="L29" s="3"/>
      <c r="M29" s="3"/>
      <c r="N29" s="3"/>
      <c r="O29" s="3"/>
      <c r="P29" s="3"/>
    </row>
    <row r="30" spans="1:24" x14ac:dyDescent="0.25">
      <c r="A30" t="s">
        <v>60</v>
      </c>
      <c r="B30" s="4" t="s">
        <v>2</v>
      </c>
      <c r="C30" s="3">
        <f t="shared" si="2"/>
        <v>18</v>
      </c>
      <c r="D30" s="3">
        <f t="shared" si="3"/>
        <v>19</v>
      </c>
      <c r="E30" s="3">
        <f t="shared" si="7"/>
        <v>37</v>
      </c>
      <c r="F30" s="6">
        <f t="shared" si="4"/>
        <v>0.48648648648648651</v>
      </c>
      <c r="G30" s="6">
        <f t="shared" si="5"/>
        <v>0.51351351351351349</v>
      </c>
      <c r="H30" s="28">
        <f t="shared" si="6"/>
        <v>26440.540540540544</v>
      </c>
      <c r="I30" s="28">
        <f t="shared" si="8"/>
        <v>27909.459459459456</v>
      </c>
      <c r="K30" s="3"/>
      <c r="L30" s="3"/>
      <c r="M30" s="3"/>
      <c r="N30" s="3"/>
      <c r="O30" s="3"/>
      <c r="P30" s="3"/>
    </row>
    <row r="31" spans="1:24" x14ac:dyDescent="0.25">
      <c r="A31" t="s">
        <v>61</v>
      </c>
      <c r="B31" s="4" t="s">
        <v>3</v>
      </c>
      <c r="C31" s="3">
        <f t="shared" si="2"/>
        <v>54</v>
      </c>
      <c r="D31" s="3">
        <f t="shared" si="3"/>
        <v>35</v>
      </c>
      <c r="E31" s="3">
        <f t="shared" si="7"/>
        <v>89</v>
      </c>
      <c r="F31" s="6">
        <f t="shared" si="4"/>
        <v>0.6067415730337079</v>
      </c>
      <c r="G31" s="6">
        <f t="shared" si="5"/>
        <v>0.39325842696629215</v>
      </c>
      <c r="H31" s="28">
        <f t="shared" si="6"/>
        <v>129986.49438202249</v>
      </c>
      <c r="I31" s="28">
        <f t="shared" si="8"/>
        <v>84250.505617977527</v>
      </c>
      <c r="K31" s="3"/>
      <c r="L31" s="3"/>
      <c r="M31" s="3"/>
      <c r="N31" s="3"/>
      <c r="O31" s="3"/>
      <c r="P31" s="3"/>
    </row>
    <row r="32" spans="1:24" x14ac:dyDescent="0.25">
      <c r="A32" t="s">
        <v>61</v>
      </c>
      <c r="B32" s="4" t="s">
        <v>4</v>
      </c>
      <c r="C32" s="3">
        <f t="shared" si="2"/>
        <v>24</v>
      </c>
      <c r="D32" s="3">
        <f t="shared" si="3"/>
        <v>15</v>
      </c>
      <c r="E32" s="3">
        <f t="shared" si="7"/>
        <v>39</v>
      </c>
      <c r="F32" s="6">
        <f t="shared" si="4"/>
        <v>0.61538461538461542</v>
      </c>
      <c r="G32" s="6">
        <f t="shared" si="5"/>
        <v>0.38461538461538464</v>
      </c>
      <c r="H32" s="28">
        <f t="shared" si="6"/>
        <v>51443.692307692312</v>
      </c>
      <c r="I32" s="28">
        <f t="shared" si="8"/>
        <v>32152.307692307695</v>
      </c>
      <c r="K32" s="3"/>
      <c r="L32" s="3"/>
      <c r="M32" s="3"/>
      <c r="N32" s="3"/>
      <c r="O32" s="3"/>
      <c r="P32" s="3"/>
    </row>
    <row r="33" spans="1:16" x14ac:dyDescent="0.25">
      <c r="A33" t="s">
        <v>59</v>
      </c>
      <c r="B33" s="4" t="s">
        <v>5</v>
      </c>
      <c r="C33" s="3">
        <f t="shared" si="2"/>
        <v>3</v>
      </c>
      <c r="D33" s="3">
        <f t="shared" si="3"/>
        <v>0</v>
      </c>
      <c r="E33" s="3">
        <f t="shared" si="7"/>
        <v>3</v>
      </c>
      <c r="F33" s="6">
        <f t="shared" si="4"/>
        <v>1</v>
      </c>
      <c r="G33" s="6">
        <f t="shared" si="5"/>
        <v>0</v>
      </c>
      <c r="H33" s="28">
        <f t="shared" si="6"/>
        <v>5168</v>
      </c>
      <c r="I33" s="28">
        <f t="shared" si="8"/>
        <v>0</v>
      </c>
      <c r="K33" s="3"/>
      <c r="L33" s="3"/>
      <c r="M33" s="3"/>
      <c r="N33" s="3"/>
      <c r="O33" s="3"/>
      <c r="P33" s="3"/>
    </row>
    <row r="34" spans="1:16" x14ac:dyDescent="0.25">
      <c r="A34" t="s">
        <v>59</v>
      </c>
      <c r="B34" s="4" t="s">
        <v>6</v>
      </c>
      <c r="C34" s="3">
        <f t="shared" si="2"/>
        <v>26</v>
      </c>
      <c r="D34" s="3">
        <f t="shared" si="3"/>
        <v>9</v>
      </c>
      <c r="E34" s="3">
        <f t="shared" si="7"/>
        <v>35</v>
      </c>
      <c r="F34" s="6">
        <f t="shared" si="4"/>
        <v>0.74285714285714288</v>
      </c>
      <c r="G34" s="6">
        <f t="shared" si="5"/>
        <v>0.25714285714285712</v>
      </c>
      <c r="H34" s="28">
        <f t="shared" si="6"/>
        <v>34157.314285714288</v>
      </c>
      <c r="I34" s="28">
        <f>G34*J44</f>
        <v>11823.685714285713</v>
      </c>
      <c r="K34" s="3"/>
      <c r="L34" s="3"/>
      <c r="M34" s="3"/>
      <c r="N34" s="3"/>
      <c r="O34" s="3"/>
      <c r="P34" s="3"/>
    </row>
    <row r="35" spans="1:16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B38" s="3"/>
      <c r="C38" s="3"/>
      <c r="D38" s="3"/>
      <c r="E38" s="3"/>
      <c r="F38" s="3"/>
      <c r="G38" s="3"/>
      <c r="H38" s="3"/>
      <c r="I38" s="3" t="s">
        <v>16</v>
      </c>
      <c r="J38" s="19">
        <v>11852</v>
      </c>
      <c r="K38" s="3"/>
      <c r="L38" s="3"/>
      <c r="M38" s="3"/>
      <c r="N38" s="3"/>
      <c r="O38" s="3"/>
      <c r="P38" s="3"/>
    </row>
    <row r="39" spans="1:16" x14ac:dyDescent="0.25">
      <c r="B39" s="3"/>
      <c r="C39" s="3"/>
      <c r="D39" s="52">
        <v>4.0500000000000001E-2</v>
      </c>
      <c r="E39" s="3"/>
      <c r="F39" s="3"/>
      <c r="G39" s="3"/>
      <c r="H39" s="3"/>
      <c r="I39" s="3" t="s">
        <v>87</v>
      </c>
      <c r="J39" s="19">
        <v>58292</v>
      </c>
      <c r="K39" s="3"/>
      <c r="L39" s="3"/>
      <c r="M39" s="3"/>
      <c r="N39" s="3"/>
      <c r="O39" s="3"/>
      <c r="P39" s="3"/>
    </row>
    <row r="40" spans="1:16" x14ac:dyDescent="0.25">
      <c r="B40" s="3"/>
      <c r="C40" s="3"/>
      <c r="D40" s="53">
        <f>PMT(D39/12,60,-8000,0)</f>
        <v>147.51275532253587</v>
      </c>
      <c r="E40" s="3"/>
      <c r="F40" s="3"/>
      <c r="G40" s="3"/>
      <c r="H40" s="3"/>
      <c r="I40" s="3" t="s">
        <v>88</v>
      </c>
      <c r="J40" s="19">
        <v>54350</v>
      </c>
      <c r="K40" s="3"/>
      <c r="L40" s="3"/>
      <c r="M40" s="3"/>
      <c r="N40" s="3"/>
      <c r="O40" s="3"/>
      <c r="P40" s="3"/>
    </row>
    <row r="41" spans="1:16" x14ac:dyDescent="0.25">
      <c r="B41" s="3"/>
      <c r="C41" s="3"/>
      <c r="D41" s="3"/>
      <c r="E41" s="3"/>
      <c r="F41" s="3"/>
      <c r="G41" s="3"/>
      <c r="H41" s="3"/>
      <c r="I41" s="3"/>
      <c r="J41" s="19">
        <v>214237</v>
      </c>
      <c r="K41" s="3"/>
      <c r="L41" s="3"/>
      <c r="M41" s="3"/>
      <c r="N41" s="3"/>
      <c r="O41" s="3"/>
      <c r="P41" s="3"/>
    </row>
    <row r="42" spans="1:16" x14ac:dyDescent="0.25">
      <c r="B42" s="3"/>
      <c r="C42" s="3"/>
      <c r="D42" s="3"/>
      <c r="E42" s="3"/>
      <c r="F42" s="3"/>
      <c r="G42" s="3"/>
      <c r="H42" s="3"/>
      <c r="I42" s="3"/>
      <c r="J42" s="19">
        <v>83596</v>
      </c>
      <c r="K42" s="3"/>
      <c r="L42" s="3"/>
      <c r="M42" s="3"/>
      <c r="N42" s="3"/>
      <c r="O42" s="3"/>
      <c r="P42" s="3"/>
    </row>
    <row r="43" spans="1:16" x14ac:dyDescent="0.25">
      <c r="B43" s="3"/>
      <c r="C43" s="3"/>
      <c r="D43" s="3"/>
      <c r="E43" s="3"/>
      <c r="F43" s="3"/>
      <c r="G43" s="3"/>
      <c r="H43" s="3"/>
      <c r="I43" s="3"/>
      <c r="J43" s="19">
        <v>5168</v>
      </c>
      <c r="K43" s="3"/>
      <c r="L43" s="3"/>
      <c r="M43" s="3"/>
      <c r="N43" s="3"/>
      <c r="O43" s="3"/>
      <c r="P43" s="3"/>
    </row>
    <row r="44" spans="1:16" x14ac:dyDescent="0.25">
      <c r="B44" s="3"/>
      <c r="C44" s="3"/>
      <c r="D44" s="3"/>
      <c r="E44" s="3"/>
      <c r="F44" s="3"/>
      <c r="G44" s="3"/>
      <c r="H44" s="3"/>
      <c r="I44" s="3"/>
      <c r="J44" s="19">
        <v>45981</v>
      </c>
      <c r="K44" s="3"/>
      <c r="L44" s="3"/>
      <c r="M44" s="3"/>
      <c r="N44" s="3"/>
      <c r="O44" s="3"/>
      <c r="P44" s="3"/>
    </row>
    <row r="45" spans="1:16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2:16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2:16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2:16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2:16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2:16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2:16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2:16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2:16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2:16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2:16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2:16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2:16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2:16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2:16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2:16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2:16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2:16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2:16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2:16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2:1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2:16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2:16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2:16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2:16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2:16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2:16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2:16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2:16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2:16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2:16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2:16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2:16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2:16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2:16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2:16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2:16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2:16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2:16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2:16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2:16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2:16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2:16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2:16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2:16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2:16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2:16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2:16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2:16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2:16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2:16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2:16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2:16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2:16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2:16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2:16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2:16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2:16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2:16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2:16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2:16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2:16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2:16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2:16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2:16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2:16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2:16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2:16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2:16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2:16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2:16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2:16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2:16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2:16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2:16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2:16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2:16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2:16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2:16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2:16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2:16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2:16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2:16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2:16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2:16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2:16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2:16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2:16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2:16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2:16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2:16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2:16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2:16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2:16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2:16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2:16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2:16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2:16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2:16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2:16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2:16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2:16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2:16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2:16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2:16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2:16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2:16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2:16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2:16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2:16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2:16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2:16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2:16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2:16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2:16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2:16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2:16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2:16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2:16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2:16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2:16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2:16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2:16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2:16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2:16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2:16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2:16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2:16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2:16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2:16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2:16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2:16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2:16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2:16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2:16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2:16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2:16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2:16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2:16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2:16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2:16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2:16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2:16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2:16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2:16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2:16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2:16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2:16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2:16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2:16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2:16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2:16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2:16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2:16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2:16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2:16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2:16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2:16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2:16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40"/>
  <sheetViews>
    <sheetView workbookViewId="0">
      <selection activeCell="G34" sqref="G34:G40"/>
    </sheetView>
  </sheetViews>
  <sheetFormatPr defaultRowHeight="15" x14ac:dyDescent="0.25"/>
  <cols>
    <col min="5" max="5" width="15.7109375" customWidth="1"/>
    <col min="6" max="6" width="17.85546875" bestFit="1" customWidth="1"/>
    <col min="8" max="8" width="12" bestFit="1" customWidth="1"/>
  </cols>
  <sheetData>
    <row r="3" spans="2:10" x14ac:dyDescent="0.25">
      <c r="D3" t="s">
        <v>7</v>
      </c>
      <c r="E3" t="s">
        <v>16</v>
      </c>
      <c r="F3" t="s">
        <v>18</v>
      </c>
      <c r="G3" t="s">
        <v>19</v>
      </c>
      <c r="H3" t="s">
        <v>27</v>
      </c>
      <c r="J3" t="s">
        <v>63</v>
      </c>
    </row>
    <row r="4" spans="2:10" x14ac:dyDescent="0.25">
      <c r="B4" s="4" t="s">
        <v>0</v>
      </c>
      <c r="D4" t="s">
        <v>21</v>
      </c>
      <c r="E4" s="10">
        <v>58292</v>
      </c>
      <c r="F4" s="3">
        <v>28</v>
      </c>
      <c r="G4" s="11">
        <f t="shared" ref="G4:G10" si="0">F4/E4</f>
        <v>4.8034035545186304E-4</v>
      </c>
      <c r="H4" s="12">
        <f t="shared" ref="H4:H10" si="1">E4/F4</f>
        <v>2081.8571428571427</v>
      </c>
      <c r="J4">
        <v>20</v>
      </c>
    </row>
    <row r="5" spans="2:10" x14ac:dyDescent="0.25">
      <c r="B5" s="4" t="s">
        <v>1</v>
      </c>
      <c r="D5" t="s">
        <v>25</v>
      </c>
      <c r="E5" s="10">
        <v>45981</v>
      </c>
      <c r="F5" s="3">
        <v>33</v>
      </c>
      <c r="G5" s="11">
        <f t="shared" si="0"/>
        <v>7.1768774058850399E-4</v>
      </c>
      <c r="H5" s="12">
        <f t="shared" si="1"/>
        <v>1393.3636363636363</v>
      </c>
      <c r="J5">
        <v>24</v>
      </c>
    </row>
    <row r="6" spans="2:10" x14ac:dyDescent="0.25">
      <c r="B6" s="4" t="s">
        <v>2</v>
      </c>
      <c r="D6" t="s">
        <v>23</v>
      </c>
      <c r="E6" s="10">
        <v>83596</v>
      </c>
      <c r="F6" s="3">
        <v>57</v>
      </c>
      <c r="G6" s="11">
        <f t="shared" si="0"/>
        <v>6.8185080625867269E-4</v>
      </c>
      <c r="H6" s="12">
        <f t="shared" si="1"/>
        <v>1466.5964912280701</v>
      </c>
      <c r="J6">
        <v>11</v>
      </c>
    </row>
    <row r="7" spans="2:10" x14ac:dyDescent="0.25">
      <c r="B7" s="4" t="s">
        <v>3</v>
      </c>
      <c r="D7" t="s">
        <v>22</v>
      </c>
      <c r="E7" s="10">
        <v>214237</v>
      </c>
      <c r="F7" s="3">
        <v>160</v>
      </c>
      <c r="G7" s="11">
        <f t="shared" si="0"/>
        <v>7.4683644748572845E-4</v>
      </c>
      <c r="H7" s="12">
        <f t="shared" si="1"/>
        <v>1338.98125</v>
      </c>
      <c r="J7">
        <v>14</v>
      </c>
    </row>
    <row r="8" spans="2:10" x14ac:dyDescent="0.25">
      <c r="B8" s="4" t="s">
        <v>4</v>
      </c>
      <c r="D8" t="s">
        <v>62</v>
      </c>
      <c r="E8" s="10">
        <v>11852</v>
      </c>
      <c r="F8" s="3">
        <v>9</v>
      </c>
      <c r="G8" s="11">
        <f t="shared" si="0"/>
        <v>7.5936550793115083E-4</v>
      </c>
      <c r="H8" s="12">
        <f t="shared" si="1"/>
        <v>1316.8888888888889</v>
      </c>
      <c r="J8">
        <v>16</v>
      </c>
    </row>
    <row r="9" spans="2:10" x14ac:dyDescent="0.25">
      <c r="B9" s="4" t="s">
        <v>5</v>
      </c>
      <c r="D9" t="s">
        <v>24</v>
      </c>
      <c r="E9" s="10">
        <v>54350</v>
      </c>
      <c r="F9" s="3">
        <v>51</v>
      </c>
      <c r="G9" s="11">
        <f t="shared" si="0"/>
        <v>9.3836246550137994E-4</v>
      </c>
      <c r="H9" s="13">
        <f t="shared" si="1"/>
        <v>1065.686274509804</v>
      </c>
      <c r="J9">
        <v>29</v>
      </c>
    </row>
    <row r="10" spans="2:10" x14ac:dyDescent="0.25">
      <c r="B10" s="4" t="s">
        <v>6</v>
      </c>
      <c r="D10" t="s">
        <v>20</v>
      </c>
      <c r="E10" s="10">
        <v>5168</v>
      </c>
      <c r="F10" s="3">
        <v>5</v>
      </c>
      <c r="G10" s="11">
        <f t="shared" si="0"/>
        <v>9.6749226006191951E-4</v>
      </c>
      <c r="H10" s="12">
        <f t="shared" si="1"/>
        <v>1033.5999999999999</v>
      </c>
      <c r="J10">
        <v>11</v>
      </c>
    </row>
    <row r="13" spans="2:10" x14ac:dyDescent="0.25">
      <c r="D13" t="s">
        <v>7</v>
      </c>
      <c r="E13" t="s">
        <v>16</v>
      </c>
      <c r="F13" t="s">
        <v>18</v>
      </c>
      <c r="G13" t="s">
        <v>26</v>
      </c>
      <c r="H13" t="s">
        <v>27</v>
      </c>
    </row>
    <row r="14" spans="2:10" x14ac:dyDescent="0.25">
      <c r="D14" t="s">
        <v>23</v>
      </c>
      <c r="E14" s="10">
        <v>83596</v>
      </c>
      <c r="F14" s="3">
        <v>56</v>
      </c>
      <c r="G14" s="11">
        <f t="shared" ref="G14:G19" si="2">F14/E14</f>
        <v>6.6988851141202926E-4</v>
      </c>
      <c r="H14" s="12">
        <f t="shared" ref="H14:H19" si="3">E14/F14</f>
        <v>1492.7857142857142</v>
      </c>
    </row>
    <row r="15" spans="2:10" x14ac:dyDescent="0.25">
      <c r="D15" t="s">
        <v>25</v>
      </c>
      <c r="E15" s="10">
        <v>45981</v>
      </c>
      <c r="F15" s="3">
        <v>39</v>
      </c>
      <c r="G15" s="11">
        <f t="shared" si="2"/>
        <v>8.4817642069550466E-4</v>
      </c>
      <c r="H15" s="12">
        <f t="shared" si="3"/>
        <v>1179</v>
      </c>
    </row>
    <row r="16" spans="2:10" x14ac:dyDescent="0.25">
      <c r="D16" t="s">
        <v>22</v>
      </c>
      <c r="E16" s="10">
        <v>214237</v>
      </c>
      <c r="F16" s="3">
        <v>201</v>
      </c>
      <c r="G16" s="11">
        <f t="shared" si="2"/>
        <v>9.3821328715394637E-4</v>
      </c>
      <c r="H16" s="12">
        <f t="shared" si="3"/>
        <v>1065.8557213930349</v>
      </c>
    </row>
    <row r="17" spans="4:8" x14ac:dyDescent="0.25">
      <c r="D17" t="s">
        <v>24</v>
      </c>
      <c r="E17" s="10">
        <v>54350</v>
      </c>
      <c r="F17" s="3">
        <v>56</v>
      </c>
      <c r="G17" s="11">
        <f t="shared" si="2"/>
        <v>1.0303587856485741E-3</v>
      </c>
      <c r="H17" s="14">
        <f t="shared" si="3"/>
        <v>970.53571428571433</v>
      </c>
    </row>
    <row r="18" spans="4:8" x14ac:dyDescent="0.25">
      <c r="D18" t="s">
        <v>21</v>
      </c>
      <c r="E18" s="10">
        <v>58292</v>
      </c>
      <c r="F18" s="3">
        <v>65</v>
      </c>
      <c r="G18" s="11">
        <f t="shared" si="2"/>
        <v>1.1150758251561106E-3</v>
      </c>
      <c r="H18" s="12">
        <f t="shared" si="3"/>
        <v>896.8</v>
      </c>
    </row>
    <row r="19" spans="4:8" x14ac:dyDescent="0.25">
      <c r="D19" t="s">
        <v>20</v>
      </c>
      <c r="E19" s="10">
        <v>5168</v>
      </c>
      <c r="F19" s="3">
        <v>4</v>
      </c>
      <c r="G19" s="11">
        <f t="shared" si="2"/>
        <v>7.7399380804953565E-4</v>
      </c>
      <c r="H19" s="12">
        <f t="shared" si="3"/>
        <v>1292</v>
      </c>
    </row>
    <row r="23" spans="4:8" x14ac:dyDescent="0.25">
      <c r="D23" t="s">
        <v>38</v>
      </c>
      <c r="F23">
        <v>9</v>
      </c>
    </row>
    <row r="26" spans="4:8" x14ac:dyDescent="0.25">
      <c r="G26" t="s">
        <v>21</v>
      </c>
    </row>
    <row r="27" spans="4:8" x14ac:dyDescent="0.25">
      <c r="G27" t="s">
        <v>25</v>
      </c>
    </row>
    <row r="28" spans="4:8" x14ac:dyDescent="0.25">
      <c r="G28" t="s">
        <v>23</v>
      </c>
    </row>
    <row r="29" spans="4:8" x14ac:dyDescent="0.25">
      <c r="G29" t="s">
        <v>22</v>
      </c>
    </row>
    <row r="30" spans="4:8" x14ac:dyDescent="0.25">
      <c r="G30" t="s">
        <v>62</v>
      </c>
    </row>
    <row r="31" spans="4:8" x14ac:dyDescent="0.25">
      <c r="G31" t="s">
        <v>24</v>
      </c>
    </row>
    <row r="32" spans="4:8" x14ac:dyDescent="0.25">
      <c r="G32" t="s">
        <v>20</v>
      </c>
    </row>
    <row r="34" spans="6:7" x14ac:dyDescent="0.25">
      <c r="F34" s="4" t="s">
        <v>0</v>
      </c>
      <c r="G34" s="26">
        <v>1316.8888888888889</v>
      </c>
    </row>
    <row r="35" spans="6:7" x14ac:dyDescent="0.25">
      <c r="F35" s="4" t="s">
        <v>1</v>
      </c>
      <c r="G35" s="26">
        <v>2081.8571428571427</v>
      </c>
    </row>
    <row r="36" spans="6:7" x14ac:dyDescent="0.25">
      <c r="F36" s="4" t="s">
        <v>2</v>
      </c>
      <c r="G36" s="26">
        <v>1065.686274509804</v>
      </c>
    </row>
    <row r="37" spans="6:7" x14ac:dyDescent="0.25">
      <c r="F37" s="4" t="s">
        <v>3</v>
      </c>
      <c r="G37" s="26">
        <v>1338.98125</v>
      </c>
    </row>
    <row r="38" spans="6:7" x14ac:dyDescent="0.25">
      <c r="F38" s="4" t="s">
        <v>4</v>
      </c>
      <c r="G38" s="26">
        <v>1466.5964912280701</v>
      </c>
    </row>
    <row r="39" spans="6:7" x14ac:dyDescent="0.25">
      <c r="F39" s="4" t="s">
        <v>5</v>
      </c>
      <c r="G39" s="26">
        <v>1033.5999999999999</v>
      </c>
    </row>
    <row r="40" spans="6:7" x14ac:dyDescent="0.25">
      <c r="F40" s="4" t="s">
        <v>6</v>
      </c>
      <c r="G40" s="26">
        <v>1393.3636363636363</v>
      </c>
    </row>
  </sheetData>
  <autoFilter ref="D3:H3" xr:uid="{00000000-0009-0000-0000-000002000000}">
    <sortState xmlns:xlrd2="http://schemas.microsoft.com/office/spreadsheetml/2017/richdata2" ref="D4:H10">
      <sortCondition descending="1" ref="H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9"/>
  <sheetViews>
    <sheetView workbookViewId="0">
      <selection activeCell="E11" sqref="E11"/>
    </sheetView>
  </sheetViews>
  <sheetFormatPr defaultRowHeight="15" x14ac:dyDescent="0.25"/>
  <cols>
    <col min="3" max="3" width="14" bestFit="1" customWidth="1"/>
    <col min="4" max="4" width="10.28515625" customWidth="1"/>
  </cols>
  <sheetData>
    <row r="2" spans="3:5" x14ac:dyDescent="0.25">
      <c r="D2" t="s">
        <v>16</v>
      </c>
    </row>
    <row r="3" spans="3:5" x14ac:dyDescent="0.25">
      <c r="C3" s="4" t="s">
        <v>0</v>
      </c>
      <c r="D3" s="28">
        <v>11854</v>
      </c>
      <c r="E3" s="19">
        <v>11852</v>
      </c>
    </row>
    <row r="4" spans="3:5" x14ac:dyDescent="0.25">
      <c r="C4" s="4" t="s">
        <v>1</v>
      </c>
      <c r="D4" s="28">
        <v>58292</v>
      </c>
      <c r="E4" s="19">
        <v>58292</v>
      </c>
    </row>
    <row r="5" spans="3:5" x14ac:dyDescent="0.25">
      <c r="C5" s="4" t="s">
        <v>2</v>
      </c>
      <c r="D5" s="28">
        <v>54350</v>
      </c>
      <c r="E5" s="19">
        <v>54350</v>
      </c>
    </row>
    <row r="6" spans="3:5" x14ac:dyDescent="0.25">
      <c r="C6" s="4" t="s">
        <v>3</v>
      </c>
      <c r="D6" s="28">
        <v>214317</v>
      </c>
      <c r="E6" s="19">
        <v>214237</v>
      </c>
    </row>
    <row r="7" spans="3:5" x14ac:dyDescent="0.25">
      <c r="C7" s="4" t="s">
        <v>4</v>
      </c>
      <c r="D7" s="28">
        <v>83596</v>
      </c>
      <c r="E7" s="19">
        <v>83596</v>
      </c>
    </row>
    <row r="8" spans="3:5" x14ac:dyDescent="0.25">
      <c r="C8" s="4" t="s">
        <v>5</v>
      </c>
      <c r="D8" s="28">
        <v>5168</v>
      </c>
      <c r="E8" s="19">
        <v>5168</v>
      </c>
    </row>
    <row r="9" spans="3:5" x14ac:dyDescent="0.25">
      <c r="C9" s="4" t="s">
        <v>6</v>
      </c>
      <c r="D9" s="28">
        <v>45981</v>
      </c>
      <c r="E9" s="19">
        <v>45981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"/>
  <sheetViews>
    <sheetView workbookViewId="0">
      <selection activeCell="F28" sqref="F28"/>
    </sheetView>
  </sheetViews>
  <sheetFormatPr defaultRowHeight="15" x14ac:dyDescent="0.25"/>
  <cols>
    <col min="1" max="1" width="9.7109375" customWidth="1"/>
    <col min="2" max="2" width="16.7109375" customWidth="1"/>
    <col min="3" max="3" width="11.85546875" customWidth="1"/>
    <col min="4" max="5" width="12.140625" customWidth="1"/>
    <col min="6" max="6" width="9.7109375" customWidth="1"/>
    <col min="9" max="9" width="10.140625" bestFit="1" customWidth="1"/>
    <col min="10" max="10" width="10" customWidth="1"/>
    <col min="11" max="11" width="12" customWidth="1"/>
    <col min="12" max="12" width="8.28515625" customWidth="1"/>
  </cols>
  <sheetData>
    <row r="1" spans="1:12" ht="60" x14ac:dyDescent="0.25">
      <c r="B1" s="2" t="s">
        <v>83</v>
      </c>
      <c r="C1" s="2" t="s">
        <v>84</v>
      </c>
      <c r="D1" s="2" t="s">
        <v>81</v>
      </c>
      <c r="E1" s="2" t="s">
        <v>89</v>
      </c>
      <c r="F1" s="2" t="s">
        <v>9</v>
      </c>
      <c r="G1" s="2" t="s">
        <v>64</v>
      </c>
      <c r="H1" s="2" t="s">
        <v>65</v>
      </c>
      <c r="I1" s="2" t="s">
        <v>67</v>
      </c>
      <c r="J1" s="2" t="s">
        <v>85</v>
      </c>
      <c r="K1" s="2" t="s">
        <v>82</v>
      </c>
      <c r="L1" s="2" t="s">
        <v>67</v>
      </c>
    </row>
    <row r="2" spans="1:12" hidden="1" x14ac:dyDescent="0.25">
      <c r="A2" s="4" t="s">
        <v>0</v>
      </c>
      <c r="B2" s="43">
        <v>0.81699999999999995</v>
      </c>
      <c r="C2" s="17">
        <v>0.59289999999999998</v>
      </c>
      <c r="D2" s="46">
        <v>0.22409999999999997</v>
      </c>
      <c r="E2" s="46">
        <f>AVERAGE(B2:C2)</f>
        <v>0.70494999999999997</v>
      </c>
      <c r="F2" s="16">
        <v>5</v>
      </c>
      <c r="G2" s="16">
        <v>38</v>
      </c>
      <c r="H2" s="23">
        <f>G2/F2</f>
        <v>7.6</v>
      </c>
      <c r="I2" s="21">
        <f>C2*'Executives Criteria'!B2</f>
        <v>7068.5537999999997</v>
      </c>
      <c r="J2" s="48">
        <f>I2/G2</f>
        <v>186.01457368421052</v>
      </c>
      <c r="K2" s="49">
        <f>L2/G2</f>
        <v>256.32299999999998</v>
      </c>
      <c r="L2" s="21">
        <f>B2*'Executives Criteria'!B2</f>
        <v>9740.2739999999994</v>
      </c>
    </row>
    <row r="3" spans="1:12" x14ac:dyDescent="0.25">
      <c r="A3" s="4" t="s">
        <v>1</v>
      </c>
      <c r="B3" s="47">
        <v>0.70899999999999996</v>
      </c>
      <c r="C3" s="43">
        <v>0.56899999999999995</v>
      </c>
      <c r="D3" s="46">
        <v>0.14000000000000001</v>
      </c>
      <c r="E3" s="46">
        <f t="shared" ref="E3:E8" si="0">AVERAGE(B3:C3)</f>
        <v>0.63900000000000001</v>
      </c>
      <c r="F3" s="16">
        <v>11</v>
      </c>
      <c r="G3" s="16">
        <v>87</v>
      </c>
      <c r="H3" s="23">
        <f t="shared" ref="H3:H8" si="1">G3/F3</f>
        <v>7.9090909090909092</v>
      </c>
      <c r="I3" s="21">
        <f>C3*'Executives Criteria'!B3</f>
        <v>34752.243999999999</v>
      </c>
      <c r="J3" s="50">
        <f t="shared" ref="J3:J8" si="2">I3/G3</f>
        <v>399.45108045977008</v>
      </c>
      <c r="K3" s="21">
        <f t="shared" ref="K3:K8" si="3">L3/G3</f>
        <v>497.7342988505747</v>
      </c>
      <c r="L3" s="21">
        <f>B3*'Executives Criteria'!B3</f>
        <v>43302.883999999998</v>
      </c>
    </row>
    <row r="4" spans="1:12" hidden="1" x14ac:dyDescent="0.25">
      <c r="A4" s="4" t="s">
        <v>2</v>
      </c>
      <c r="B4" s="47">
        <v>0.754</v>
      </c>
      <c r="C4" s="43">
        <v>0.52090000000000003</v>
      </c>
      <c r="D4" s="46">
        <v>0.23309999999999997</v>
      </c>
      <c r="E4" s="46">
        <f t="shared" si="0"/>
        <v>0.63745000000000007</v>
      </c>
      <c r="F4" s="16">
        <v>10</v>
      </c>
      <c r="G4" s="16">
        <v>87</v>
      </c>
      <c r="H4" s="23">
        <f t="shared" si="1"/>
        <v>8.6999999999999993</v>
      </c>
      <c r="I4" s="21">
        <f>C4*'Executives Criteria'!B4</f>
        <v>28750.0337</v>
      </c>
      <c r="J4" s="50">
        <f t="shared" si="2"/>
        <v>330.46015747126438</v>
      </c>
      <c r="K4" s="21">
        <f t="shared" si="3"/>
        <v>478.33933333333329</v>
      </c>
      <c r="L4" s="21">
        <f>B4*'Executives Criteria'!B4</f>
        <v>41615.521999999997</v>
      </c>
    </row>
    <row r="5" spans="1:12" x14ac:dyDescent="0.25">
      <c r="A5" s="4" t="s">
        <v>3</v>
      </c>
      <c r="B5" s="47">
        <v>0.34100000000000003</v>
      </c>
      <c r="C5" s="43">
        <v>0.158</v>
      </c>
      <c r="D5" s="46">
        <v>0.18300000000000002</v>
      </c>
      <c r="E5" s="46">
        <f t="shared" si="0"/>
        <v>0.2495</v>
      </c>
      <c r="F5" s="16">
        <v>7</v>
      </c>
      <c r="G5" s="16">
        <v>54</v>
      </c>
      <c r="H5" s="23">
        <f t="shared" si="1"/>
        <v>7.7142857142857144</v>
      </c>
      <c r="I5" s="21">
        <f>C5*'Executives Criteria'!B5</f>
        <v>35798.06</v>
      </c>
      <c r="J5" s="50">
        <f t="shared" si="2"/>
        <v>662.92703703703694</v>
      </c>
      <c r="K5" s="21">
        <f t="shared" si="3"/>
        <v>1430.7475925925928</v>
      </c>
      <c r="L5" s="21">
        <f>B5*'Executives Criteria'!B5</f>
        <v>77260.37000000001</v>
      </c>
    </row>
    <row r="6" spans="1:12" x14ac:dyDescent="0.25">
      <c r="A6" s="4" t="s">
        <v>4</v>
      </c>
      <c r="B6" s="43">
        <v>0.34</v>
      </c>
      <c r="C6" s="17">
        <v>0.158</v>
      </c>
      <c r="D6" s="46">
        <v>0.18200000000000002</v>
      </c>
      <c r="E6" s="46">
        <f t="shared" si="0"/>
        <v>0.249</v>
      </c>
      <c r="F6" s="16">
        <v>7</v>
      </c>
      <c r="G6" s="16">
        <v>65</v>
      </c>
      <c r="H6" s="23">
        <f t="shared" si="1"/>
        <v>9.2857142857142865</v>
      </c>
      <c r="I6" s="21">
        <f>C6*'Executives Criteria'!B6</f>
        <v>15788.308000000001</v>
      </c>
      <c r="J6" s="48">
        <f t="shared" si="2"/>
        <v>242.89704615384616</v>
      </c>
      <c r="K6" s="49">
        <f t="shared" si="3"/>
        <v>522.68984615384625</v>
      </c>
      <c r="L6" s="21">
        <f>B6*'Executives Criteria'!B6</f>
        <v>33974.840000000004</v>
      </c>
    </row>
    <row r="7" spans="1:12" hidden="1" x14ac:dyDescent="0.25">
      <c r="A7" s="4" t="s">
        <v>5</v>
      </c>
      <c r="B7" s="43">
        <v>0.89</v>
      </c>
      <c r="C7" s="43">
        <v>0.89429999999999998</v>
      </c>
      <c r="D7" s="46">
        <v>-4.2999999999999705E-3</v>
      </c>
      <c r="E7" s="46">
        <f t="shared" si="0"/>
        <v>0.89215</v>
      </c>
      <c r="F7" s="16">
        <v>2</v>
      </c>
      <c r="G7" s="16">
        <v>22</v>
      </c>
      <c r="H7" s="23">
        <f>G7/F7</f>
        <v>11</v>
      </c>
      <c r="I7" s="21">
        <f>C7*'Executives Criteria'!B7</f>
        <v>4821.1713</v>
      </c>
      <c r="J7" s="50">
        <f t="shared" si="2"/>
        <v>219.14415</v>
      </c>
      <c r="K7" s="49">
        <f t="shared" si="3"/>
        <v>218.09045454545455</v>
      </c>
      <c r="L7" s="21">
        <f>B7*'Executives Criteria'!B7</f>
        <v>4797.99</v>
      </c>
    </row>
    <row r="8" spans="1:12" x14ac:dyDescent="0.25">
      <c r="A8" s="4" t="s">
        <v>6</v>
      </c>
      <c r="B8" s="47">
        <v>0.39400000000000002</v>
      </c>
      <c r="C8" s="43">
        <v>0.24929999999999999</v>
      </c>
      <c r="D8" s="46">
        <v>0.14470000000000002</v>
      </c>
      <c r="E8" s="46">
        <f t="shared" si="0"/>
        <v>0.32164999999999999</v>
      </c>
      <c r="F8" s="16">
        <v>3</v>
      </c>
      <c r="G8" s="16">
        <v>26</v>
      </c>
      <c r="H8" s="23">
        <f t="shared" si="1"/>
        <v>8.6666666666666661</v>
      </c>
      <c r="I8" s="21">
        <f>C8*'Executives Criteria'!B8</f>
        <v>12266.0586</v>
      </c>
      <c r="J8" s="50">
        <f t="shared" si="2"/>
        <v>471.77148461538462</v>
      </c>
      <c r="K8" s="21">
        <f t="shared" si="3"/>
        <v>745.59953846153849</v>
      </c>
      <c r="L8" s="21">
        <f>B8*'Executives Criteria'!B8</f>
        <v>19385.588</v>
      </c>
    </row>
    <row r="11" spans="1:12" ht="30" x14ac:dyDescent="0.25">
      <c r="B11" s="2" t="s">
        <v>90</v>
      </c>
      <c r="C11" s="3" t="s">
        <v>93</v>
      </c>
      <c r="D11" s="55">
        <v>320</v>
      </c>
    </row>
    <row r="12" spans="1:12" hidden="1" x14ac:dyDescent="0.25">
      <c r="A12" s="4" t="s">
        <v>0</v>
      </c>
      <c r="B12" s="21">
        <f t="shared" ref="B12:B18" si="4">$D$11*G2</f>
        <v>12160</v>
      </c>
      <c r="C12" s="24">
        <f>B12/B22</f>
        <v>1.0259871751603105</v>
      </c>
      <c r="D12" s="3"/>
      <c r="F12" s="3"/>
      <c r="G12" s="3"/>
      <c r="H12" s="4" t="s">
        <v>0</v>
      </c>
      <c r="I12" s="5">
        <v>0.70494999999999997</v>
      </c>
      <c r="J12" s="22">
        <f t="shared" ref="J12:J18" si="5">E2*B22</f>
        <v>8355.0673999999999</v>
      </c>
      <c r="K12" s="20">
        <f>(B2+C2)/2</f>
        <v>0.70494999999999997</v>
      </c>
    </row>
    <row r="13" spans="1:12" x14ac:dyDescent="0.25">
      <c r="A13" s="4" t="s">
        <v>1</v>
      </c>
      <c r="B13" s="21">
        <f t="shared" si="4"/>
        <v>27840</v>
      </c>
      <c r="C13" s="24">
        <f t="shared" ref="C13:C18" si="6">B13/B23</f>
        <v>0.47759555342070953</v>
      </c>
      <c r="D13" s="3"/>
      <c r="F13" s="3"/>
      <c r="G13" s="3"/>
      <c r="H13" s="4" t="s">
        <v>1</v>
      </c>
      <c r="I13" s="5">
        <v>0.63900000000000001</v>
      </c>
      <c r="J13" s="22">
        <f t="shared" si="5"/>
        <v>37248.588000000003</v>
      </c>
      <c r="K13" s="20">
        <f t="shared" ref="K13:K18" si="7">(B3+C3)/2</f>
        <v>0.63900000000000001</v>
      </c>
    </row>
    <row r="14" spans="1:12" hidden="1" x14ac:dyDescent="0.25">
      <c r="A14" s="4" t="s">
        <v>2</v>
      </c>
      <c r="B14" s="21">
        <f t="shared" si="4"/>
        <v>27840</v>
      </c>
      <c r="C14" s="24">
        <f t="shared" si="6"/>
        <v>0.51223551057957684</v>
      </c>
      <c r="D14" s="3"/>
      <c r="F14" s="3"/>
      <c r="G14" s="3"/>
      <c r="H14" s="4" t="s">
        <v>2</v>
      </c>
      <c r="I14" s="5">
        <v>0.63745000000000007</v>
      </c>
      <c r="J14" s="22">
        <f t="shared" si="5"/>
        <v>34645.407500000001</v>
      </c>
      <c r="K14" s="20">
        <f t="shared" si="7"/>
        <v>0.63745000000000007</v>
      </c>
    </row>
    <row r="15" spans="1:12" x14ac:dyDescent="0.25">
      <c r="A15" s="4" t="s">
        <v>3</v>
      </c>
      <c r="B15" s="21">
        <f t="shared" si="4"/>
        <v>17280</v>
      </c>
      <c r="C15" s="24">
        <f t="shared" si="6"/>
        <v>8.0658336328458674E-2</v>
      </c>
      <c r="D15" s="3"/>
      <c r="F15" s="3"/>
      <c r="G15" s="3"/>
      <c r="H15" s="4" t="s">
        <v>3</v>
      </c>
      <c r="I15" s="5">
        <v>0.2495</v>
      </c>
      <c r="J15" s="22">
        <f t="shared" si="5"/>
        <v>53452.131500000003</v>
      </c>
      <c r="K15" s="20">
        <f t="shared" si="7"/>
        <v>0.2495</v>
      </c>
    </row>
    <row r="16" spans="1:12" x14ac:dyDescent="0.25">
      <c r="A16" s="4" t="s">
        <v>4</v>
      </c>
      <c r="B16" s="21">
        <f t="shared" si="4"/>
        <v>20800</v>
      </c>
      <c r="C16" s="24">
        <f t="shared" si="6"/>
        <v>0.24881573281018229</v>
      </c>
      <c r="D16" s="3"/>
      <c r="F16" s="3"/>
      <c r="G16" s="3"/>
      <c r="H16" s="4" t="s">
        <v>4</v>
      </c>
      <c r="I16" s="5">
        <v>0.249</v>
      </c>
      <c r="J16" s="22">
        <f t="shared" si="5"/>
        <v>20815.403999999999</v>
      </c>
      <c r="K16" s="20">
        <f t="shared" si="7"/>
        <v>0.249</v>
      </c>
    </row>
    <row r="17" spans="1:11" hidden="1" x14ac:dyDescent="0.25">
      <c r="A17" s="4" t="s">
        <v>5</v>
      </c>
      <c r="B17" s="21">
        <f t="shared" si="4"/>
        <v>7040</v>
      </c>
      <c r="C17" s="24">
        <f t="shared" si="6"/>
        <v>1.3622291021671826</v>
      </c>
      <c r="D17" s="3"/>
      <c r="F17" s="5"/>
      <c r="G17" s="3"/>
      <c r="H17" s="4" t="s">
        <v>5</v>
      </c>
      <c r="I17" s="5">
        <v>0.89215</v>
      </c>
      <c r="J17" s="22">
        <f t="shared" si="5"/>
        <v>4610.6311999999998</v>
      </c>
      <c r="K17" s="20">
        <f t="shared" si="7"/>
        <v>0.89215</v>
      </c>
    </row>
    <row r="18" spans="1:11" x14ac:dyDescent="0.25">
      <c r="A18" s="4" t="s">
        <v>6</v>
      </c>
      <c r="B18" s="21">
        <f t="shared" si="4"/>
        <v>8320</v>
      </c>
      <c r="C18" s="24">
        <f t="shared" si="6"/>
        <v>0.18094430308170767</v>
      </c>
      <c r="D18" s="3"/>
      <c r="F18" s="53"/>
      <c r="G18" s="3"/>
      <c r="H18" s="4" t="s">
        <v>6</v>
      </c>
      <c r="I18" s="5">
        <v>0.32164999999999999</v>
      </c>
      <c r="J18" s="22">
        <f t="shared" si="5"/>
        <v>14789.78865</v>
      </c>
      <c r="K18" s="20">
        <f t="shared" si="7"/>
        <v>0.32164999999999999</v>
      </c>
    </row>
    <row r="20" spans="1:11" x14ac:dyDescent="0.25">
      <c r="B20" s="80" t="s">
        <v>94</v>
      </c>
      <c r="C20" s="80"/>
      <c r="D20" s="80"/>
      <c r="E20" s="80"/>
      <c r="F20" s="80"/>
    </row>
    <row r="21" spans="1:11" x14ac:dyDescent="0.25">
      <c r="A21" s="2" t="s">
        <v>7</v>
      </c>
      <c r="B21" s="2" t="s">
        <v>16</v>
      </c>
      <c r="C21" t="s">
        <v>91</v>
      </c>
      <c r="D21" t="s">
        <v>92</v>
      </c>
      <c r="E21" t="s">
        <v>93</v>
      </c>
      <c r="F21" t="s">
        <v>83</v>
      </c>
    </row>
    <row r="22" spans="1:11" hidden="1" x14ac:dyDescent="0.25">
      <c r="A22" s="4" t="s">
        <v>0</v>
      </c>
      <c r="B22" s="19">
        <v>11852</v>
      </c>
      <c r="C22" s="3">
        <v>45290</v>
      </c>
      <c r="D22" s="5">
        <f>B22/C22</f>
        <v>0.26169132258776773</v>
      </c>
      <c r="E22" s="56">
        <f>D22*B2</f>
        <v>0.21380181055420622</v>
      </c>
      <c r="F22" s="45">
        <v>0.81699999999999995</v>
      </c>
    </row>
    <row r="23" spans="1:11" x14ac:dyDescent="0.25">
      <c r="A23" s="4" t="s">
        <v>1</v>
      </c>
      <c r="B23" s="19">
        <v>58292</v>
      </c>
      <c r="C23" s="3">
        <v>104234</v>
      </c>
      <c r="D23" s="5">
        <f t="shared" ref="D23:D28" si="8">B23/C23</f>
        <v>0.55924170616113744</v>
      </c>
      <c r="E23" s="56">
        <f t="shared" ref="E23:E28" si="9">D23*B3</f>
        <v>0.39650236966824642</v>
      </c>
      <c r="F23" s="45">
        <v>0.70899999999999996</v>
      </c>
    </row>
    <row r="24" spans="1:11" hidden="1" x14ac:dyDescent="0.25">
      <c r="A24" s="4" t="s">
        <v>2</v>
      </c>
      <c r="B24" s="19">
        <v>54350</v>
      </c>
      <c r="C24" s="3">
        <v>83249</v>
      </c>
      <c r="D24" s="5">
        <f t="shared" si="8"/>
        <v>0.65286069502336364</v>
      </c>
      <c r="E24" s="56">
        <f t="shared" si="9"/>
        <v>0.49225696404761621</v>
      </c>
      <c r="F24" s="45">
        <v>0.754</v>
      </c>
    </row>
    <row r="25" spans="1:11" x14ac:dyDescent="0.25">
      <c r="A25" s="4" t="s">
        <v>3</v>
      </c>
      <c r="B25" s="19">
        <v>214237</v>
      </c>
      <c r="C25" s="3">
        <v>416464</v>
      </c>
      <c r="D25" s="5">
        <f t="shared" si="8"/>
        <v>0.51441901340812168</v>
      </c>
      <c r="E25" s="56">
        <f t="shared" si="9"/>
        <v>0.1754168835721695</v>
      </c>
      <c r="F25" s="45">
        <v>0.34100000000000003</v>
      </c>
    </row>
    <row r="26" spans="1:11" x14ac:dyDescent="0.25">
      <c r="A26" s="4" t="s">
        <v>4</v>
      </c>
      <c r="B26" s="19">
        <v>83596</v>
      </c>
      <c r="C26" s="3">
        <v>416464</v>
      </c>
      <c r="D26" s="5">
        <f t="shared" si="8"/>
        <v>0.20072803411579393</v>
      </c>
      <c r="E26" s="56">
        <f t="shared" si="9"/>
        <v>6.8247531599369943E-2</v>
      </c>
      <c r="F26" s="45">
        <v>0.34</v>
      </c>
    </row>
    <row r="27" spans="1:11" hidden="1" x14ac:dyDescent="0.25">
      <c r="A27" s="4" t="s">
        <v>5</v>
      </c>
      <c r="B27" s="19">
        <v>5168</v>
      </c>
      <c r="C27" s="3">
        <v>12854</v>
      </c>
      <c r="D27" s="5">
        <f t="shared" si="8"/>
        <v>0.40205383538198225</v>
      </c>
      <c r="E27" s="56">
        <f t="shared" si="9"/>
        <v>0.35782791348996423</v>
      </c>
      <c r="F27" s="45">
        <v>0.89</v>
      </c>
    </row>
    <row r="28" spans="1:11" x14ac:dyDescent="0.25">
      <c r="A28" s="4" t="s">
        <v>6</v>
      </c>
      <c r="B28" s="19">
        <v>45981</v>
      </c>
      <c r="C28" s="3">
        <v>79957</v>
      </c>
      <c r="D28" s="5">
        <f t="shared" si="8"/>
        <v>0.57507160098552967</v>
      </c>
      <c r="E28" s="56">
        <f t="shared" si="9"/>
        <v>0.22657821078829871</v>
      </c>
      <c r="F28" s="45">
        <v>0.39400000000000002</v>
      </c>
    </row>
  </sheetData>
  <mergeCells count="1">
    <mergeCell ref="B20:F20"/>
  </mergeCells>
  <pageMargins left="0.7" right="0.7" top="0.75" bottom="0.75" header="0.3" footer="0.3"/>
  <pageSetup orientation="landscape" r:id="rId1"/>
  <ignoredErrors>
    <ignoredError sqref="E2:E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0"/>
  <sheetViews>
    <sheetView workbookViewId="0">
      <selection activeCell="B8" sqref="B8"/>
    </sheetView>
  </sheetViews>
  <sheetFormatPr defaultRowHeight="15" x14ac:dyDescent="0.25"/>
  <cols>
    <col min="2" max="2" width="89.7109375" bestFit="1" customWidth="1"/>
  </cols>
  <sheetData>
    <row r="3" spans="2:2" x14ac:dyDescent="0.25">
      <c r="B3" s="42" t="s">
        <v>79</v>
      </c>
    </row>
    <row r="4" spans="2:2" x14ac:dyDescent="0.25">
      <c r="B4" s="42" t="s">
        <v>80</v>
      </c>
    </row>
    <row r="5" spans="2:2" x14ac:dyDescent="0.25">
      <c r="B5" s="42" t="s">
        <v>97</v>
      </c>
    </row>
    <row r="6" spans="2:2" x14ac:dyDescent="0.25">
      <c r="B6" s="42" t="s">
        <v>96</v>
      </c>
    </row>
    <row r="7" spans="2:2" x14ac:dyDescent="0.25">
      <c r="B7" s="42" t="s">
        <v>95</v>
      </c>
    </row>
    <row r="8" spans="2:2" x14ac:dyDescent="0.25">
      <c r="B8" s="42" t="s">
        <v>98</v>
      </c>
    </row>
    <row r="10" spans="2:2" x14ac:dyDescent="0.25">
      <c r="B10" t="s">
        <v>117</v>
      </c>
    </row>
  </sheetData>
  <hyperlinks>
    <hyperlink ref="B3" r:id="rId1" location="ll=42.574165,-114.48388&amp;z=15&amp;m=google.road&amp;q=Twin Falls idaho " xr:uid="{00000000-0004-0000-0500-000000000000}"/>
    <hyperlink ref="B4" r:id="rId2" xr:uid="{00000000-0004-0000-0500-000001000000}"/>
    <hyperlink ref="B7" r:id="rId3" xr:uid="{00000000-0004-0000-0500-000002000000}"/>
    <hyperlink ref="B6" r:id="rId4" xr:uid="{00000000-0004-0000-0500-000003000000}"/>
    <hyperlink ref="B5" r:id="rId5" xr:uid="{00000000-0004-0000-0500-000004000000}"/>
    <hyperlink ref="B8" r:id="rId6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G10"/>
  <sheetViews>
    <sheetView workbookViewId="0">
      <selection activeCell="J10" sqref="J10"/>
    </sheetView>
  </sheetViews>
  <sheetFormatPr defaultRowHeight="15" x14ac:dyDescent="0.25"/>
  <cols>
    <col min="4" max="4" width="10.28515625" customWidth="1"/>
  </cols>
  <sheetData>
    <row r="3" spans="2:7" ht="75" x14ac:dyDescent="0.25">
      <c r="B3" s="1" t="s">
        <v>7</v>
      </c>
      <c r="C3" s="1" t="s">
        <v>16</v>
      </c>
      <c r="D3" s="1" t="s">
        <v>91</v>
      </c>
      <c r="E3" s="1" t="s">
        <v>92</v>
      </c>
      <c r="F3" s="1" t="s">
        <v>93</v>
      </c>
      <c r="G3" s="1" t="s">
        <v>83</v>
      </c>
    </row>
    <row r="4" spans="2:7" x14ac:dyDescent="0.25">
      <c r="B4" t="s">
        <v>0</v>
      </c>
      <c r="C4" s="54">
        <v>11852</v>
      </c>
      <c r="D4" s="54">
        <v>45290</v>
      </c>
      <c r="E4" s="20">
        <v>0.26169132258776773</v>
      </c>
      <c r="F4" s="20">
        <v>0.21380181055420622</v>
      </c>
      <c r="G4" s="20">
        <v>0.81699999999999995</v>
      </c>
    </row>
    <row r="5" spans="2:7" x14ac:dyDescent="0.25">
      <c r="B5" t="s">
        <v>1</v>
      </c>
      <c r="C5" s="54">
        <v>58292</v>
      </c>
      <c r="D5" s="54">
        <v>104234</v>
      </c>
      <c r="E5" s="20">
        <v>0.55924170616113744</v>
      </c>
      <c r="F5" s="20">
        <v>0.39650236966824642</v>
      </c>
      <c r="G5" s="20">
        <v>0.70899999999999996</v>
      </c>
    </row>
    <row r="6" spans="2:7" x14ac:dyDescent="0.25">
      <c r="B6" t="s">
        <v>2</v>
      </c>
      <c r="C6" s="54">
        <v>54350</v>
      </c>
      <c r="D6" s="54">
        <v>83249</v>
      </c>
      <c r="E6" s="20">
        <v>0.65286069502336364</v>
      </c>
      <c r="F6" s="20">
        <v>0.49225696404761621</v>
      </c>
      <c r="G6" s="20">
        <v>0.754</v>
      </c>
    </row>
    <row r="7" spans="2:7" x14ac:dyDescent="0.25">
      <c r="B7" t="s">
        <v>3</v>
      </c>
      <c r="C7" s="54">
        <v>214237</v>
      </c>
      <c r="D7" s="54">
        <v>416464</v>
      </c>
      <c r="E7" s="20">
        <v>0.51441901340812168</v>
      </c>
      <c r="F7" s="20">
        <v>0.1754168835721695</v>
      </c>
      <c r="G7" s="20">
        <v>0.34100000000000003</v>
      </c>
    </row>
    <row r="8" spans="2:7" x14ac:dyDescent="0.25">
      <c r="B8" t="s">
        <v>4</v>
      </c>
      <c r="C8" s="54">
        <v>83596</v>
      </c>
      <c r="D8" s="54">
        <v>416464</v>
      </c>
      <c r="E8" s="20">
        <v>0.20072803411579393</v>
      </c>
      <c r="F8" s="20">
        <v>6.8247531599369943E-2</v>
      </c>
      <c r="G8" s="20">
        <v>0.34</v>
      </c>
    </row>
    <row r="9" spans="2:7" x14ac:dyDescent="0.25">
      <c r="B9" t="s">
        <v>5</v>
      </c>
      <c r="C9" s="54">
        <v>5168</v>
      </c>
      <c r="D9" s="54">
        <v>12854</v>
      </c>
      <c r="E9" s="20">
        <v>0.40205383538198225</v>
      </c>
      <c r="F9" s="20">
        <v>0.35782791348996423</v>
      </c>
      <c r="G9" s="20">
        <v>0.89</v>
      </c>
    </row>
    <row r="10" spans="2:7" x14ac:dyDescent="0.25">
      <c r="B10" t="s">
        <v>6</v>
      </c>
      <c r="C10" s="54">
        <v>45981</v>
      </c>
      <c r="D10" s="54">
        <v>79957</v>
      </c>
      <c r="E10" s="20">
        <v>0.57507160098552967</v>
      </c>
      <c r="F10" s="20">
        <v>0.22657821078829871</v>
      </c>
      <c r="G10" s="20">
        <v>0.39400000000000002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15"/>
  <sheetViews>
    <sheetView showGridLines="0" showRowColHeaders="0" workbookViewId="0">
      <selection activeCell="K4" sqref="K4"/>
    </sheetView>
  </sheetViews>
  <sheetFormatPr defaultRowHeight="15" x14ac:dyDescent="0.25"/>
  <cols>
    <col min="1" max="1" width="13.5703125" customWidth="1"/>
    <col min="2" max="2" width="9.7109375" customWidth="1"/>
    <col min="3" max="3" width="12" customWidth="1"/>
    <col min="4" max="4" width="8.7109375" customWidth="1"/>
    <col min="5" max="5" width="10.85546875" customWidth="1"/>
    <col min="6" max="6" width="10" customWidth="1"/>
    <col min="7" max="7" width="9.7109375" customWidth="1"/>
    <col min="9" max="9" width="9.5703125" bestFit="1" customWidth="1"/>
    <col min="10" max="10" width="10.140625" customWidth="1"/>
    <col min="11" max="11" width="9.7109375" customWidth="1"/>
    <col min="12" max="12" width="10.85546875" customWidth="1"/>
    <col min="13" max="13" width="9.85546875" customWidth="1"/>
  </cols>
  <sheetData>
    <row r="2" spans="1:13" ht="69" customHeight="1" x14ac:dyDescent="0.25">
      <c r="A2" s="71" t="s">
        <v>121</v>
      </c>
      <c r="B2" s="38" t="s">
        <v>16</v>
      </c>
      <c r="C2" s="38" t="s">
        <v>66</v>
      </c>
      <c r="D2" s="38" t="s">
        <v>8</v>
      </c>
      <c r="E2" s="38" t="s">
        <v>9</v>
      </c>
      <c r="F2" s="38" t="s">
        <v>64</v>
      </c>
      <c r="G2" s="38" t="s">
        <v>65</v>
      </c>
      <c r="H2" s="38" t="s">
        <v>10</v>
      </c>
      <c r="I2" s="38" t="s">
        <v>67</v>
      </c>
      <c r="J2" s="38" t="s">
        <v>15</v>
      </c>
      <c r="K2" s="38" t="s">
        <v>118</v>
      </c>
      <c r="L2" s="38" t="s">
        <v>11</v>
      </c>
      <c r="M2" s="38" t="s">
        <v>17</v>
      </c>
    </row>
    <row r="3" spans="1:13" x14ac:dyDescent="0.25">
      <c r="A3" s="70" t="s">
        <v>4</v>
      </c>
      <c r="B3" s="19">
        <v>83596</v>
      </c>
      <c r="C3" s="25">
        <v>0.1085</v>
      </c>
      <c r="D3" s="21">
        <v>1429</v>
      </c>
      <c r="E3" s="16">
        <v>7</v>
      </c>
      <c r="F3" s="16">
        <v>65</v>
      </c>
      <c r="G3" s="23">
        <f t="shared" ref="G3:G4" si="0">F3/E3</f>
        <v>9.2857142857142865</v>
      </c>
      <c r="H3" s="24">
        <v>0.249</v>
      </c>
      <c r="I3" s="19">
        <f t="shared" ref="I3:I4" si="1">H3*B3</f>
        <v>20815.403999999999</v>
      </c>
      <c r="J3" s="16">
        <v>315</v>
      </c>
      <c r="K3" s="16">
        <v>0</v>
      </c>
      <c r="L3" s="16">
        <v>32.6</v>
      </c>
      <c r="M3" s="16">
        <v>1</v>
      </c>
    </row>
    <row r="4" spans="1:13" x14ac:dyDescent="0.25">
      <c r="A4" s="70" t="s">
        <v>6</v>
      </c>
      <c r="B4" s="19">
        <v>45981</v>
      </c>
      <c r="C4" s="25">
        <v>2.58E-2</v>
      </c>
      <c r="D4" s="21">
        <v>764</v>
      </c>
      <c r="E4" s="16">
        <v>3</v>
      </c>
      <c r="F4" s="16">
        <v>26</v>
      </c>
      <c r="G4" s="23">
        <f t="shared" si="0"/>
        <v>8.6666666666666661</v>
      </c>
      <c r="H4" s="24">
        <v>0.32164999999999999</v>
      </c>
      <c r="I4" s="19">
        <f t="shared" si="1"/>
        <v>14789.78865</v>
      </c>
      <c r="J4" s="16">
        <v>185</v>
      </c>
      <c r="K4" s="16">
        <v>0</v>
      </c>
      <c r="L4" s="16">
        <v>31.9</v>
      </c>
      <c r="M4" s="16">
        <v>1</v>
      </c>
    </row>
    <row r="5" spans="1:13" x14ac:dyDescent="0.25">
      <c r="A5" s="70" t="s">
        <v>1</v>
      </c>
      <c r="B5" s="19">
        <v>58292</v>
      </c>
      <c r="C5" s="25">
        <v>1.1599999999999999E-2</v>
      </c>
      <c r="D5" s="21">
        <v>8096</v>
      </c>
      <c r="E5" s="16">
        <v>11</v>
      </c>
      <c r="F5" s="16">
        <v>87</v>
      </c>
      <c r="G5" s="23">
        <f t="shared" ref="G5" si="2">F5/E5</f>
        <v>7.9090909090909092</v>
      </c>
      <c r="H5" s="24">
        <v>0.63900000000000001</v>
      </c>
      <c r="I5" s="19">
        <f t="shared" ref="I5" si="3">H5*B5</f>
        <v>37248.588000000003</v>
      </c>
      <c r="J5" s="16">
        <v>26.6</v>
      </c>
      <c r="K5" s="16">
        <v>0</v>
      </c>
      <c r="L5" s="16">
        <v>32.200000000000003</v>
      </c>
      <c r="M5" s="16">
        <v>2</v>
      </c>
    </row>
    <row r="6" spans="1:13" x14ac:dyDescent="0.25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3" s="69" customFormat="1" ht="120" x14ac:dyDescent="0.25">
      <c r="A7" s="71" t="s">
        <v>119</v>
      </c>
      <c r="B7" s="2" t="s">
        <v>69</v>
      </c>
      <c r="C7" s="2" t="s">
        <v>71</v>
      </c>
      <c r="D7" s="2" t="s">
        <v>70</v>
      </c>
      <c r="E7" s="2" t="s">
        <v>72</v>
      </c>
      <c r="F7" s="2" t="s">
        <v>73</v>
      </c>
      <c r="G7" s="2" t="s">
        <v>74</v>
      </c>
      <c r="H7" s="2" t="s">
        <v>75</v>
      </c>
      <c r="I7" s="2" t="s">
        <v>76</v>
      </c>
      <c r="J7" s="2" t="s">
        <v>77</v>
      </c>
      <c r="K7" s="2" t="s">
        <v>99</v>
      </c>
    </row>
    <row r="8" spans="1:13" x14ac:dyDescent="0.25">
      <c r="A8" s="70" t="s">
        <v>4</v>
      </c>
      <c r="B8" s="23">
        <v>2882.6206896551726</v>
      </c>
      <c r="C8" s="16">
        <v>21</v>
      </c>
      <c r="D8" s="16">
        <v>8</v>
      </c>
      <c r="E8" s="16">
        <v>29</v>
      </c>
      <c r="F8" s="24">
        <v>0.72413793103448276</v>
      </c>
      <c r="G8" s="24">
        <v>0.27586206896551724</v>
      </c>
      <c r="H8" s="23">
        <v>60535.034482758623</v>
      </c>
      <c r="I8" s="23">
        <v>23060.96551724138</v>
      </c>
      <c r="J8" s="39">
        <v>9020</v>
      </c>
      <c r="K8" s="39">
        <v>9020</v>
      </c>
    </row>
    <row r="9" spans="1:13" x14ac:dyDescent="0.25">
      <c r="A9" s="70" t="s">
        <v>6</v>
      </c>
      <c r="B9" s="23">
        <v>1436.90625</v>
      </c>
      <c r="C9" s="16">
        <v>26</v>
      </c>
      <c r="D9" s="16">
        <v>6</v>
      </c>
      <c r="E9" s="16">
        <v>32</v>
      </c>
      <c r="F9" s="24">
        <v>0.8125</v>
      </c>
      <c r="G9" s="24">
        <v>0.1875</v>
      </c>
      <c r="H9" s="23">
        <v>37359.5625</v>
      </c>
      <c r="I9" s="23">
        <v>8621.4375</v>
      </c>
      <c r="J9" s="39">
        <v>4490</v>
      </c>
      <c r="K9" s="39">
        <v>5010</v>
      </c>
    </row>
    <row r="10" spans="1:13" x14ac:dyDescent="0.25">
      <c r="A10" s="70" t="s">
        <v>1</v>
      </c>
      <c r="B10" s="23">
        <v>1457.3</v>
      </c>
      <c r="C10" s="16">
        <v>25</v>
      </c>
      <c r="D10" s="16">
        <v>15</v>
      </c>
      <c r="E10" s="16">
        <v>40</v>
      </c>
      <c r="F10" s="24">
        <v>0.625</v>
      </c>
      <c r="G10" s="24">
        <v>0.375</v>
      </c>
      <c r="H10" s="23">
        <v>36432.5</v>
      </c>
      <c r="I10" s="23">
        <v>21859.5</v>
      </c>
      <c r="J10" s="39">
        <v>9375</v>
      </c>
      <c r="K10" s="39">
        <v>10005</v>
      </c>
    </row>
    <row r="12" spans="1:13" ht="60" x14ac:dyDescent="0.25">
      <c r="A12" s="71" t="s">
        <v>120</v>
      </c>
      <c r="B12" s="2" t="s">
        <v>100</v>
      </c>
      <c r="C12" s="2" t="s">
        <v>12</v>
      </c>
      <c r="D12" s="38" t="s">
        <v>13</v>
      </c>
      <c r="E12" s="2" t="s">
        <v>122</v>
      </c>
    </row>
    <row r="13" spans="1:13" x14ac:dyDescent="0.25">
      <c r="A13" s="70" t="s">
        <v>4</v>
      </c>
      <c r="B13" s="17">
        <v>2.8000000000000001E-2</v>
      </c>
      <c r="C13" s="18">
        <v>64596</v>
      </c>
      <c r="D13" s="18">
        <v>178100</v>
      </c>
      <c r="E13" s="16">
        <v>84</v>
      </c>
    </row>
    <row r="14" spans="1:13" x14ac:dyDescent="0.25">
      <c r="A14" s="70" t="s">
        <v>6</v>
      </c>
      <c r="B14" s="17">
        <v>7.0000000000000007E-2</v>
      </c>
      <c r="C14" s="18">
        <v>39742</v>
      </c>
      <c r="D14" s="18">
        <v>133931</v>
      </c>
      <c r="E14" s="16">
        <v>33</v>
      </c>
    </row>
    <row r="15" spans="1:13" x14ac:dyDescent="0.25">
      <c r="A15" s="70" t="s">
        <v>1</v>
      </c>
      <c r="B15" s="17">
        <v>6.8000000000000005E-2</v>
      </c>
      <c r="C15" s="18">
        <v>44662</v>
      </c>
      <c r="D15" s="18">
        <v>142545</v>
      </c>
      <c r="E15" s="16">
        <v>2974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Executives Criteria</vt:lpstr>
      <vt:lpstr>Competition Branch Count</vt:lpstr>
      <vt:lpstr>Financial institutions</vt:lpstr>
      <vt:lpstr>Sheet1</vt:lpstr>
      <vt:lpstr>Religion in Depth</vt:lpstr>
      <vt:lpstr>Sources</vt:lpstr>
      <vt:lpstr>Sheet3</vt:lpstr>
      <vt:lpstr>Top 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JNorton</dc:creator>
  <cp:lastModifiedBy>Skyler Thornton</cp:lastModifiedBy>
  <cp:lastPrinted>2015-07-27T22:54:53Z</cp:lastPrinted>
  <dcterms:created xsi:type="dcterms:W3CDTF">2014-10-16T14:20:41Z</dcterms:created>
  <dcterms:modified xsi:type="dcterms:W3CDTF">2019-05-22T16:20:44Z</dcterms:modified>
</cp:coreProperties>
</file>