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ita/itmo/модельки/лаба 2/"/>
    </mc:Choice>
  </mc:AlternateContent>
  <xr:revisionPtr revIDLastSave="0" documentId="13_ncr:1_{6557C404-2389-BB4D-8DC6-711C5C525986}" xr6:coauthVersionLast="47" xr6:coauthVersionMax="47" xr10:uidLastSave="{00000000-0000-0000-0000-000000000000}"/>
  <bookViews>
    <workbookView xWindow="0" yWindow="780" windowWidth="34200" windowHeight="19780" xr2:uid="{6BDB1451-61B3-B94E-A1FE-B554406F3F6A}"/>
  </bookViews>
  <sheets>
    <sheet name="Система 1" sheetId="1" r:id="rId1"/>
    <sheet name="Система 2" sheetId="3" r:id="rId2"/>
    <sheet name="Сравнение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8" i="1" l="1"/>
  <c r="Y17" i="1"/>
  <c r="Y16" i="1"/>
  <c r="X15" i="1"/>
  <c r="X14" i="1"/>
  <c r="W15" i="1"/>
  <c r="W13" i="1"/>
  <c r="V14" i="1"/>
  <c r="V13" i="1"/>
  <c r="V12" i="1"/>
  <c r="U11" i="1"/>
  <c r="T11" i="1"/>
  <c r="K4" i="3"/>
  <c r="T9" i="1"/>
  <c r="S11" i="1"/>
  <c r="S8" i="1"/>
  <c r="R10" i="1"/>
  <c r="R9" i="1"/>
  <c r="R8" i="1"/>
  <c r="Q5" i="1"/>
  <c r="P7" i="1"/>
  <c r="O7" i="1"/>
  <c r="O6" i="1"/>
  <c r="O5" i="1"/>
  <c r="N6" i="1"/>
  <c r="N5" i="1"/>
  <c r="M4" i="1"/>
  <c r="L4" i="1"/>
  <c r="K4" i="1"/>
  <c r="C3" i="4"/>
  <c r="C4" i="4"/>
  <c r="C5" i="4"/>
  <c r="C6" i="4"/>
  <c r="C7" i="4"/>
  <c r="C8" i="4"/>
  <c r="C9" i="4"/>
  <c r="C10" i="4"/>
  <c r="C2" i="4"/>
  <c r="C42" i="3"/>
  <c r="C47" i="3" s="1"/>
  <c r="C43" i="1"/>
  <c r="C61" i="1" s="1"/>
  <c r="C44" i="1"/>
  <c r="C37" i="3"/>
  <c r="C62" i="3" s="1"/>
  <c r="C36" i="3"/>
  <c r="C41" i="3" s="1"/>
  <c r="C37" i="1"/>
  <c r="C67" i="1" s="1"/>
  <c r="Q10" i="3"/>
  <c r="R9" i="3"/>
  <c r="Q8" i="3"/>
  <c r="P7" i="3"/>
  <c r="N7" i="3"/>
  <c r="O6" i="3"/>
  <c r="N5" i="3"/>
  <c r="M4" i="3"/>
  <c r="C32" i="3"/>
  <c r="C31" i="3"/>
  <c r="B4" i="3"/>
  <c r="P12" i="3" s="1"/>
  <c r="C39" i="1"/>
  <c r="C45" i="1" s="1"/>
  <c r="C63" i="1" s="1"/>
  <c r="C75" i="1" s="1"/>
  <c r="C81" i="1" s="1"/>
  <c r="C38" i="1"/>
  <c r="C68" i="1"/>
  <c r="C31" i="1"/>
  <c r="C34" i="1" s="1"/>
  <c r="X19" i="1"/>
  <c r="W19" i="1"/>
  <c r="V19" i="1"/>
  <c r="Q15" i="1"/>
  <c r="Q14" i="1"/>
  <c r="Q13" i="1"/>
  <c r="M9" i="1"/>
  <c r="K9" i="1"/>
  <c r="L9" i="1"/>
  <c r="C33" i="1"/>
  <c r="C32" i="1"/>
  <c r="B4" i="1"/>
  <c r="U18" i="1" s="1"/>
  <c r="K11" i="1" l="1"/>
  <c r="R16" i="1"/>
  <c r="M10" i="1"/>
  <c r="S16" i="1"/>
  <c r="J5" i="1"/>
  <c r="N12" i="1"/>
  <c r="S17" i="1"/>
  <c r="J7" i="1"/>
  <c r="N13" i="1"/>
  <c r="T16" i="1"/>
  <c r="J6" i="1"/>
  <c r="O12" i="1"/>
  <c r="T18" i="1"/>
  <c r="L8" i="1"/>
  <c r="O14" i="1"/>
  <c r="U17" i="1"/>
  <c r="K8" i="1"/>
  <c r="P12" i="1"/>
  <c r="C51" i="3"/>
  <c r="C33" i="3"/>
  <c r="K8" i="3"/>
  <c r="N11" i="3"/>
  <c r="O12" i="3"/>
  <c r="J7" i="3"/>
  <c r="C4" i="3"/>
  <c r="L5" i="3" s="1"/>
  <c r="C43" i="3"/>
  <c r="M10" i="3"/>
  <c r="M9" i="3"/>
  <c r="C61" i="3"/>
  <c r="J6" i="3"/>
  <c r="L9" i="3"/>
  <c r="C38" i="3"/>
  <c r="C63" i="3" s="1"/>
  <c r="C48" i="3"/>
  <c r="C56" i="3"/>
  <c r="C66" i="3" s="1"/>
  <c r="C71" i="3" s="1"/>
  <c r="C52" i="3"/>
  <c r="C57" i="3"/>
  <c r="C46" i="1"/>
  <c r="C40" i="1"/>
  <c r="C70" i="1" s="1"/>
  <c r="C49" i="1"/>
  <c r="C52" i="1" s="1"/>
  <c r="C57" i="1"/>
  <c r="C69" i="1"/>
  <c r="C56" i="1"/>
  <c r="C67" i="3" l="1"/>
  <c r="C72" i="3" s="1"/>
  <c r="O8" i="3"/>
  <c r="R11" i="3"/>
  <c r="C58" i="3"/>
  <c r="C68" i="3" s="1"/>
  <c r="C73" i="3" s="1"/>
  <c r="C53" i="3"/>
  <c r="C55" i="1"/>
  <c r="C58" i="1" s="1"/>
  <c r="C73" i="1"/>
  <c r="C79" i="1" s="1"/>
  <c r="C62" i="1"/>
  <c r="C74" i="1" l="1"/>
  <c r="C64" i="1"/>
  <c r="C76" i="1" s="1"/>
  <c r="C82" i="1" s="1"/>
  <c r="C80" i="1" l="1"/>
</calcChain>
</file>

<file path=xl/sharedStrings.xml><?xml version="1.0" encoding="utf-8"?>
<sst xmlns="http://schemas.openxmlformats.org/spreadsheetml/2006/main" count="198" uniqueCount="75">
  <si>
    <t>µ</t>
  </si>
  <si>
    <t>λ</t>
  </si>
  <si>
    <t>п1</t>
  </si>
  <si>
    <t>п2</t>
  </si>
  <si>
    <t>п3</t>
  </si>
  <si>
    <t>C1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</si>
  <si>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</si>
  <si>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</si>
  <si>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</si>
  <si>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</si>
  <si>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</si>
  <si>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</si>
  <si>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</si>
  <si>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</si>
  <si>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</si>
  <si>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</si>
  <si>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</si>
  <si>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S0</t>
  </si>
  <si>
    <t>0/0/0/0</t>
  </si>
  <si>
    <t>1/0/0/0</t>
  </si>
  <si>
    <t>0/0/1/0</t>
  </si>
  <si>
    <t>0/0/0/1</t>
  </si>
  <si>
    <t>1/0/1/0</t>
  </si>
  <si>
    <t>1/0/0/1</t>
  </si>
  <si>
    <t>0/0/1/1</t>
  </si>
  <si>
    <t>1/1/0/0</t>
  </si>
  <si>
    <t>1/0/1/1</t>
  </si>
  <si>
    <t>1/1/1/0</t>
  </si>
  <si>
    <t>1/1/0/1</t>
  </si>
  <si>
    <t>1/1/1/1</t>
  </si>
  <si>
    <t>П1</t>
  </si>
  <si>
    <t>П2</t>
  </si>
  <si>
    <t>П3</t>
  </si>
  <si>
    <t>Сумма</t>
  </si>
  <si>
    <t>Загрузка</t>
  </si>
  <si>
    <t>Нагрузка</t>
  </si>
  <si>
    <t>b</t>
  </si>
  <si>
    <t>Вероятность потери</t>
  </si>
  <si>
    <t>Длина очереди</t>
  </si>
  <si>
    <t>Число заявок в системе</t>
  </si>
  <si>
    <t>Производительность</t>
  </si>
  <si>
    <t>Коэффициент простоя системы</t>
  </si>
  <si>
    <t>Время ожидания</t>
  </si>
  <si>
    <t>Время пребывания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</si>
  <si>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</si>
  <si>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</si>
  <si>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</si>
  <si>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</si>
  <si>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</si>
  <si>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</si>
  <si>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</si>
  <si>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</si>
  <si>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</si>
  <si>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</si>
  <si>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</si>
  <si>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</si>
  <si>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S12</t>
  </si>
  <si>
    <t>S13</t>
  </si>
  <si>
    <t>S14</t>
  </si>
  <si>
    <t>S15</t>
  </si>
  <si>
    <t>p12</t>
  </si>
  <si>
    <t>p13</t>
  </si>
  <si>
    <t>p14</t>
  </si>
  <si>
    <t>p15</t>
  </si>
  <si>
    <t>1/2/0/0</t>
  </si>
  <si>
    <t>1/2/1/0</t>
  </si>
  <si>
    <t>1/2/0/1</t>
  </si>
  <si>
    <t>1/2/1/1</t>
  </si>
  <si>
    <t>0/1/0/0</t>
  </si>
  <si>
    <t>0/1/1/0</t>
  </si>
  <si>
    <t>0/1/1/1</t>
  </si>
  <si>
    <t>2µ</t>
  </si>
  <si>
    <t>Система 1</t>
  </si>
  <si>
    <t>Система 2</t>
  </si>
  <si>
    <t>Разница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</si>
</sst>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00C98-89D2-F944-B258-42E90F5FC84E}">
  <dimension ref="B3:Y82"/>
  <sheetViews>
    <sheetView tabSelected="1" zoomScaleNormal="335" workbookViewId="0">
      <selection activeCell="J4" sqref="J4:Y19"/>
    </sheetView>
  </sheetViews>
  <sheetFormatPr baseColWidth="10" defaultRowHeight="16" x14ac:dyDescent="0.2"/>
  <cols>
    <col min="3" max="3" width="11.6640625" bestFit="1" customWidth="1"/>
    <col min="9" max="25" width="6.83203125" customWidth="1"/>
  </cols>
  <sheetData>
    <row r="3" spans="2:25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36</v>
      </c>
      <c r="I3" s="2" t="s">
        <v>5</v>
      </c>
      <c r="J3" s="2" t="s">
        <v>17</v>
      </c>
      <c r="K3" s="2" t="s">
        <v>6</v>
      </c>
      <c r="L3" s="2" t="s">
        <v>7</v>
      </c>
      <c r="M3" s="2" t="s">
        <v>8</v>
      </c>
      <c r="N3" s="2" t="s">
        <v>9</v>
      </c>
      <c r="O3" s="2" t="s">
        <v>10</v>
      </c>
      <c r="P3" s="2" t="s">
        <v>11</v>
      </c>
      <c r="Q3" s="2" t="s">
        <v>12</v>
      </c>
      <c r="R3" s="2" t="s">
        <v>13</v>
      </c>
      <c r="S3" s="2" t="s">
        <v>14</v>
      </c>
      <c r="T3" s="2" t="s">
        <v>15</v>
      </c>
      <c r="U3" s="2" t="s">
        <v>16</v>
      </c>
      <c r="V3" s="2" t="s">
        <v>56</v>
      </c>
      <c r="W3" s="2" t="s">
        <v>57</v>
      </c>
      <c r="X3" s="2" t="s">
        <v>58</v>
      </c>
      <c r="Y3" s="2" t="s">
        <v>59</v>
      </c>
    </row>
    <row r="4" spans="2:25" x14ac:dyDescent="0.2">
      <c r="B4">
        <f>1/15</f>
        <v>6.6666666666666666E-2</v>
      </c>
      <c r="C4">
        <v>0.3</v>
      </c>
      <c r="D4">
        <v>0.5</v>
      </c>
      <c r="E4">
        <v>0.15</v>
      </c>
      <c r="F4">
        <v>0.35</v>
      </c>
      <c r="G4">
        <v>15</v>
      </c>
      <c r="I4" s="2" t="s">
        <v>17</v>
      </c>
      <c r="J4" s="3">
        <v>1</v>
      </c>
      <c r="K4" s="2">
        <f>$C$4*$D$4</f>
        <v>0.15</v>
      </c>
      <c r="L4" s="2">
        <f>$C$4*$E$4</f>
        <v>4.4999999999999998E-2</v>
      </c>
      <c r="M4" s="2">
        <f>$C$4*$F$4</f>
        <v>0.105</v>
      </c>
      <c r="N4" s="2"/>
      <c r="O4" s="2"/>
      <c r="P4" s="2"/>
      <c r="Q4" s="2"/>
      <c r="R4" s="2"/>
      <c r="S4" s="2"/>
      <c r="T4" s="2"/>
      <c r="U4" s="2"/>
    </row>
    <row r="5" spans="2:25" x14ac:dyDescent="0.2">
      <c r="I5" s="2" t="s">
        <v>6</v>
      </c>
      <c r="J5" s="2">
        <f>$B$4</f>
        <v>6.6666666666666666E-2</v>
      </c>
      <c r="K5" s="3">
        <v>2</v>
      </c>
      <c r="L5" s="2"/>
      <c r="M5" s="2"/>
      <c r="N5" s="2">
        <f>$C$4*$E$4</f>
        <v>4.4999999999999998E-2</v>
      </c>
      <c r="O5" s="2">
        <f>$C$4*$F$4</f>
        <v>0.105</v>
      </c>
      <c r="P5" s="2"/>
      <c r="Q5" s="2">
        <f>$C$4*$D$4</f>
        <v>0.15</v>
      </c>
      <c r="R5" s="2"/>
      <c r="S5" s="2"/>
      <c r="T5" s="2"/>
      <c r="U5" s="2"/>
    </row>
    <row r="6" spans="2:25" x14ac:dyDescent="0.2">
      <c r="I6" s="2" t="s">
        <v>7</v>
      </c>
      <c r="J6" s="2">
        <f t="shared" ref="J6:X19" si="0">$B$4</f>
        <v>6.6666666666666666E-2</v>
      </c>
      <c r="K6" s="2"/>
      <c r="L6" s="3">
        <v>3</v>
      </c>
      <c r="M6" s="2"/>
      <c r="N6" s="2">
        <f>$C$4*$D$4</f>
        <v>0.15</v>
      </c>
      <c r="O6" s="2">
        <f>$C$4*$F$4</f>
        <v>0.105</v>
      </c>
      <c r="P6" s="2"/>
      <c r="Q6" s="2"/>
      <c r="R6" s="2"/>
      <c r="S6" s="2"/>
      <c r="T6" s="2"/>
      <c r="U6" s="2"/>
    </row>
    <row r="7" spans="2:25" x14ac:dyDescent="0.2">
      <c r="B7" t="s">
        <v>18</v>
      </c>
      <c r="C7">
        <v>0.35630000000000001</v>
      </c>
      <c r="E7" t="s">
        <v>44</v>
      </c>
      <c r="I7" s="2" t="s">
        <v>8</v>
      </c>
      <c r="J7" s="2">
        <f t="shared" si="0"/>
        <v>6.6666666666666666E-2</v>
      </c>
      <c r="K7" s="2"/>
      <c r="L7" s="2"/>
      <c r="M7" s="3">
        <v>4</v>
      </c>
      <c r="N7" s="2"/>
      <c r="O7" s="2">
        <f>$C$4*$D$4</f>
        <v>0.15</v>
      </c>
      <c r="P7" s="2">
        <f>$C$4*$E$4</f>
        <v>4.4999999999999998E-2</v>
      </c>
      <c r="Q7" s="2"/>
      <c r="R7" s="2"/>
      <c r="S7" s="2"/>
      <c r="T7" s="2"/>
      <c r="U7" s="2"/>
    </row>
    <row r="8" spans="2:25" x14ac:dyDescent="0.2">
      <c r="B8" t="s">
        <v>19</v>
      </c>
      <c r="C8">
        <v>0.16819999999999999</v>
      </c>
      <c r="E8" t="s">
        <v>45</v>
      </c>
      <c r="I8" s="2" t="s">
        <v>9</v>
      </c>
      <c r="J8" s="2"/>
      <c r="K8" s="2">
        <f t="shared" si="0"/>
        <v>6.6666666666666666E-2</v>
      </c>
      <c r="L8" s="2">
        <f t="shared" si="0"/>
        <v>6.6666666666666666E-2</v>
      </c>
      <c r="M8" s="2"/>
      <c r="N8" s="3">
        <v>5</v>
      </c>
      <c r="O8" s="2"/>
      <c r="P8" s="2"/>
      <c r="Q8" s="2"/>
      <c r="R8" s="2">
        <f>$C$4*$F$4</f>
        <v>0.105</v>
      </c>
      <c r="S8" s="2">
        <f>$C$4*$D$4</f>
        <v>0.15</v>
      </c>
      <c r="T8" s="2"/>
      <c r="U8" s="2"/>
    </row>
    <row r="9" spans="2:25" x14ac:dyDescent="0.2">
      <c r="B9" t="s">
        <v>20</v>
      </c>
      <c r="C9">
        <v>7.0099999999999996E-2</v>
      </c>
      <c r="E9" t="s">
        <v>46</v>
      </c>
      <c r="I9" s="2" t="s">
        <v>10</v>
      </c>
      <c r="J9" s="2"/>
      <c r="K9" s="2">
        <f t="shared" si="0"/>
        <v>6.6666666666666666E-2</v>
      </c>
      <c r="L9" s="2">
        <f t="shared" si="0"/>
        <v>6.6666666666666666E-2</v>
      </c>
      <c r="M9" s="2">
        <f t="shared" si="0"/>
        <v>6.6666666666666666E-2</v>
      </c>
      <c r="N9" s="2"/>
      <c r="O9" s="3">
        <v>6</v>
      </c>
      <c r="P9" s="2"/>
      <c r="Q9" s="2"/>
      <c r="R9" s="2">
        <f>$C$4*$E$4</f>
        <v>4.4999999999999998E-2</v>
      </c>
      <c r="S9" s="2"/>
      <c r="T9" s="2">
        <f>$C$4*$D$4</f>
        <v>0.15</v>
      </c>
      <c r="U9" s="2"/>
    </row>
    <row r="10" spans="2:25" x14ac:dyDescent="0.2">
      <c r="B10" t="s">
        <v>21</v>
      </c>
      <c r="C10">
        <v>0.11260000000000001</v>
      </c>
      <c r="E10" t="s">
        <v>47</v>
      </c>
      <c r="I10" s="2" t="s">
        <v>11</v>
      </c>
      <c r="J10" s="2"/>
      <c r="K10" s="2"/>
      <c r="L10" s="2"/>
      <c r="M10" s="2">
        <f t="shared" si="0"/>
        <v>6.6666666666666666E-2</v>
      </c>
      <c r="N10" s="2"/>
      <c r="O10" s="2"/>
      <c r="P10" s="3">
        <v>7</v>
      </c>
      <c r="Q10" s="2"/>
      <c r="R10" s="2">
        <f>$C$4*$D$4</f>
        <v>0.15</v>
      </c>
      <c r="S10" s="2"/>
      <c r="T10" s="2"/>
      <c r="U10" s="2"/>
    </row>
    <row r="11" spans="2:25" x14ac:dyDescent="0.2">
      <c r="B11" t="s">
        <v>22</v>
      </c>
      <c r="C11">
        <v>2.9399999999999999E-2</v>
      </c>
      <c r="E11" t="s">
        <v>48</v>
      </c>
      <c r="I11" s="2" t="s">
        <v>12</v>
      </c>
      <c r="J11" s="2"/>
      <c r="K11" s="2">
        <f t="shared" si="0"/>
        <v>6.6666666666666666E-2</v>
      </c>
      <c r="L11" s="2"/>
      <c r="M11" s="2"/>
      <c r="N11" s="2"/>
      <c r="O11" s="2"/>
      <c r="P11" s="2"/>
      <c r="Q11" s="3">
        <v>8</v>
      </c>
      <c r="R11" s="2"/>
      <c r="S11" s="2">
        <f>$C$4*$E$4</f>
        <v>4.4999999999999998E-2</v>
      </c>
      <c r="T11" s="2">
        <f>$C$4*$F$4</f>
        <v>0.105</v>
      </c>
      <c r="U11" s="2">
        <f>$C$4*$D$4</f>
        <v>0.15</v>
      </c>
    </row>
    <row r="12" spans="2:25" x14ac:dyDescent="0.2">
      <c r="B12" t="s">
        <v>23</v>
      </c>
      <c r="C12">
        <v>4.6199999999999998E-2</v>
      </c>
      <c r="E12" t="s">
        <v>49</v>
      </c>
      <c r="I12" s="2" t="s">
        <v>13</v>
      </c>
      <c r="J12" s="2"/>
      <c r="K12" s="2"/>
      <c r="L12" s="2"/>
      <c r="M12" s="2"/>
      <c r="N12" s="2">
        <f t="shared" si="0"/>
        <v>6.6666666666666666E-2</v>
      </c>
      <c r="O12" s="2">
        <f t="shared" si="0"/>
        <v>6.6666666666666666E-2</v>
      </c>
      <c r="P12" s="2">
        <f t="shared" si="0"/>
        <v>6.6666666666666666E-2</v>
      </c>
      <c r="Q12" s="2"/>
      <c r="R12" s="3">
        <v>9</v>
      </c>
      <c r="S12" s="2"/>
      <c r="T12" s="2"/>
      <c r="U12" s="2"/>
      <c r="V12" s="2">
        <f>$C$4*$D$4</f>
        <v>0.15</v>
      </c>
    </row>
    <row r="13" spans="2:25" x14ac:dyDescent="0.2">
      <c r="B13" t="s">
        <v>24</v>
      </c>
      <c r="C13">
        <v>1.6400000000000001E-2</v>
      </c>
      <c r="E13" t="s">
        <v>50</v>
      </c>
      <c r="I13" s="2" t="s">
        <v>14</v>
      </c>
      <c r="J13" s="2"/>
      <c r="K13" s="2"/>
      <c r="L13" s="2"/>
      <c r="M13" s="2"/>
      <c r="N13" s="2">
        <f t="shared" si="0"/>
        <v>6.6666666666666666E-2</v>
      </c>
      <c r="O13" s="2"/>
      <c r="P13" s="2"/>
      <c r="Q13" s="2">
        <f t="shared" si="0"/>
        <v>6.6666666666666666E-2</v>
      </c>
      <c r="R13" s="2"/>
      <c r="S13" s="3">
        <v>10</v>
      </c>
      <c r="T13" s="2"/>
      <c r="U13" s="2"/>
      <c r="V13" s="2">
        <f>$C$4*$F$4</f>
        <v>0.105</v>
      </c>
      <c r="W13" s="2">
        <f>$C$4*$D$4</f>
        <v>0.15</v>
      </c>
    </row>
    <row r="14" spans="2:25" x14ac:dyDescent="0.2">
      <c r="B14" t="s">
        <v>25</v>
      </c>
      <c r="C14">
        <v>8.0299999999999996E-2</v>
      </c>
      <c r="E14" t="s">
        <v>51</v>
      </c>
      <c r="I14" s="2" t="s">
        <v>15</v>
      </c>
      <c r="J14" s="2"/>
      <c r="K14" s="2"/>
      <c r="L14" s="2"/>
      <c r="M14" s="2"/>
      <c r="N14" s="2"/>
      <c r="O14" s="2">
        <f t="shared" si="0"/>
        <v>6.6666666666666666E-2</v>
      </c>
      <c r="P14" s="2"/>
      <c r="Q14" s="2">
        <f t="shared" si="0"/>
        <v>6.6666666666666666E-2</v>
      </c>
      <c r="R14" s="2"/>
      <c r="S14" s="2"/>
      <c r="T14" s="3">
        <v>11</v>
      </c>
      <c r="U14" s="2"/>
      <c r="V14" s="2">
        <f>$C$4*$E$4</f>
        <v>4.4999999999999998E-2</v>
      </c>
      <c r="X14" s="2">
        <f>$C$4*$D$4</f>
        <v>0.15</v>
      </c>
    </row>
    <row r="15" spans="2:25" x14ac:dyDescent="0.2">
      <c r="B15" t="s">
        <v>26</v>
      </c>
      <c r="C15">
        <v>7.6999999999999999E-2</v>
      </c>
      <c r="E15" t="s">
        <v>52</v>
      </c>
      <c r="I15" s="2" t="s">
        <v>16</v>
      </c>
      <c r="J15" s="2"/>
      <c r="K15" s="2"/>
      <c r="L15" s="2"/>
      <c r="M15" s="2"/>
      <c r="N15" s="2"/>
      <c r="O15" s="2"/>
      <c r="P15" s="2"/>
      <c r="Q15" s="2">
        <f t="shared" si="0"/>
        <v>6.6666666666666666E-2</v>
      </c>
      <c r="R15" s="2"/>
      <c r="S15" s="2"/>
      <c r="T15" s="2"/>
      <c r="U15" s="3">
        <v>12</v>
      </c>
      <c r="W15" s="2">
        <f>$C$4*$E$4</f>
        <v>4.4999999999999998E-2</v>
      </c>
      <c r="X15" s="2">
        <f>$C$4*$F$4</f>
        <v>0.105</v>
      </c>
    </row>
    <row r="16" spans="2:25" x14ac:dyDescent="0.2">
      <c r="B16" t="s">
        <v>27</v>
      </c>
      <c r="C16">
        <v>1.5900000000000001E-2</v>
      </c>
      <c r="E16" t="s">
        <v>53</v>
      </c>
      <c r="I16" s="2" t="s">
        <v>56</v>
      </c>
      <c r="R16" s="2">
        <f t="shared" si="0"/>
        <v>6.6666666666666666E-2</v>
      </c>
      <c r="S16" s="2">
        <f t="shared" si="0"/>
        <v>6.6666666666666666E-2</v>
      </c>
      <c r="T16" s="2">
        <f t="shared" si="0"/>
        <v>6.6666666666666666E-2</v>
      </c>
      <c r="V16" s="3">
        <v>13</v>
      </c>
      <c r="Y16" s="2">
        <f>$C$4*$D$4</f>
        <v>0.15</v>
      </c>
    </row>
    <row r="17" spans="2:25" x14ac:dyDescent="0.2">
      <c r="B17" t="s">
        <v>28</v>
      </c>
      <c r="C17">
        <v>2.3099999999999999E-2</v>
      </c>
      <c r="E17" t="s">
        <v>54</v>
      </c>
      <c r="I17" s="2" t="s">
        <v>57</v>
      </c>
      <c r="S17" s="2">
        <f t="shared" si="0"/>
        <v>6.6666666666666666E-2</v>
      </c>
      <c r="U17" s="2">
        <f t="shared" si="0"/>
        <v>6.6666666666666666E-2</v>
      </c>
      <c r="W17" s="3">
        <v>14</v>
      </c>
      <c r="Y17" s="2">
        <f>$C$4*$F$4</f>
        <v>0.105</v>
      </c>
    </row>
    <row r="18" spans="2:25" x14ac:dyDescent="0.2">
      <c r="B18" t="s">
        <v>64</v>
      </c>
      <c r="C18">
        <v>4.2900000000000001E-2</v>
      </c>
      <c r="E18" t="s">
        <v>55</v>
      </c>
      <c r="I18" s="2" t="s">
        <v>58</v>
      </c>
      <c r="T18" s="2">
        <f t="shared" si="0"/>
        <v>6.6666666666666666E-2</v>
      </c>
      <c r="U18" s="2">
        <f t="shared" si="0"/>
        <v>6.6666666666666666E-2</v>
      </c>
      <c r="X18" s="3">
        <v>15</v>
      </c>
      <c r="Y18" s="2">
        <f>$C$4*$E$4</f>
        <v>4.4999999999999998E-2</v>
      </c>
    </row>
    <row r="19" spans="2:25" x14ac:dyDescent="0.2">
      <c r="B19" t="s">
        <v>29</v>
      </c>
      <c r="C19">
        <v>1.9E-2</v>
      </c>
      <c r="E19" t="s">
        <v>60</v>
      </c>
      <c r="I19" s="2" t="s">
        <v>59</v>
      </c>
      <c r="V19" s="2">
        <f t="shared" si="0"/>
        <v>6.6666666666666666E-2</v>
      </c>
      <c r="W19" s="2">
        <f t="shared" si="0"/>
        <v>6.6666666666666666E-2</v>
      </c>
      <c r="X19" s="2">
        <f t="shared" si="0"/>
        <v>6.6666666666666666E-2</v>
      </c>
      <c r="Y19" s="3">
        <v>16</v>
      </c>
    </row>
    <row r="20" spans="2:25" x14ac:dyDescent="0.2">
      <c r="B20" t="s">
        <v>65</v>
      </c>
      <c r="C20">
        <v>1.0800000000000001E-2</v>
      </c>
      <c r="E20" t="s">
        <v>61</v>
      </c>
    </row>
    <row r="21" spans="2:25" x14ac:dyDescent="0.2">
      <c r="B21" t="s">
        <v>66</v>
      </c>
      <c r="C21">
        <v>1.23E-2</v>
      </c>
      <c r="E21" t="s">
        <v>62</v>
      </c>
    </row>
    <row r="22" spans="2:25" x14ac:dyDescent="0.2">
      <c r="B22" t="s">
        <v>67</v>
      </c>
      <c r="C22">
        <v>3.3E-3</v>
      </c>
      <c r="E22" t="s">
        <v>63</v>
      </c>
    </row>
    <row r="30" spans="2:25" x14ac:dyDescent="0.2">
      <c r="B30" s="7" t="s">
        <v>35</v>
      </c>
      <c r="C30" s="7"/>
    </row>
    <row r="31" spans="2:25" x14ac:dyDescent="0.2">
      <c r="B31" t="s">
        <v>30</v>
      </c>
      <c r="C31">
        <f>D4*G4</f>
        <v>7.5</v>
      </c>
    </row>
    <row r="32" spans="2:25" x14ac:dyDescent="0.2">
      <c r="B32" t="s">
        <v>31</v>
      </c>
      <c r="C32">
        <f>E4*G4</f>
        <v>2.25</v>
      </c>
    </row>
    <row r="33" spans="2:3" x14ac:dyDescent="0.2">
      <c r="B33" t="s">
        <v>32</v>
      </c>
      <c r="C33">
        <f>F4*G4</f>
        <v>5.25</v>
      </c>
    </row>
    <row r="34" spans="2:3" x14ac:dyDescent="0.2">
      <c r="B34" t="s">
        <v>33</v>
      </c>
      <c r="C34">
        <f>SUM(C31:C33)</f>
        <v>15</v>
      </c>
    </row>
    <row r="36" spans="2:3" x14ac:dyDescent="0.2">
      <c r="B36" s="7" t="s">
        <v>34</v>
      </c>
      <c r="C36" s="7"/>
    </row>
    <row r="37" spans="2:3" x14ac:dyDescent="0.2">
      <c r="B37" t="s">
        <v>30</v>
      </c>
      <c r="C37">
        <f>SUM(C8,C11,C12,C14:C22)</f>
        <v>0.52839999999999998</v>
      </c>
    </row>
    <row r="38" spans="2:3" x14ac:dyDescent="0.2">
      <c r="B38" t="s">
        <v>31</v>
      </c>
      <c r="C38">
        <f>SUM(C9,C11,C13,C15:C16,C19:C20,C22)</f>
        <v>0.24189999999999998</v>
      </c>
    </row>
    <row r="39" spans="2:3" x14ac:dyDescent="0.2">
      <c r="B39" t="s">
        <v>32</v>
      </c>
      <c r="C39">
        <f>SUM(C12:C13,C10,C15,C17,C19,C21:C22)</f>
        <v>0.30990000000000006</v>
      </c>
    </row>
    <row r="40" spans="2:3" x14ac:dyDescent="0.2">
      <c r="B40" t="s">
        <v>33</v>
      </c>
      <c r="C40">
        <f>SUM(C37:C39)/3</f>
        <v>0.3600666666666667</v>
      </c>
    </row>
    <row r="42" spans="2:3" x14ac:dyDescent="0.2">
      <c r="B42" s="1" t="s">
        <v>37</v>
      </c>
      <c r="C42" s="1"/>
    </row>
    <row r="43" spans="2:3" x14ac:dyDescent="0.2">
      <c r="B43" t="s">
        <v>30</v>
      </c>
      <c r="C43">
        <f>SUM(C18,C20:C22)</f>
        <v>6.93E-2</v>
      </c>
    </row>
    <row r="44" spans="2:3" x14ac:dyDescent="0.2">
      <c r="B44" t="s">
        <v>31</v>
      </c>
      <c r="C44">
        <f>C38</f>
        <v>0.24189999999999998</v>
      </c>
    </row>
    <row r="45" spans="2:3" x14ac:dyDescent="0.2">
      <c r="B45" t="s">
        <v>32</v>
      </c>
      <c r="C45">
        <f>C39</f>
        <v>0.30990000000000006</v>
      </c>
    </row>
    <row r="46" spans="2:3" x14ac:dyDescent="0.2">
      <c r="B46" t="s">
        <v>33</v>
      </c>
      <c r="C46">
        <f>D4*C43+E4*C44+F4*C45</f>
        <v>0.1794</v>
      </c>
    </row>
    <row r="48" spans="2:3" x14ac:dyDescent="0.2">
      <c r="B48" s="1" t="s">
        <v>38</v>
      </c>
      <c r="C48" s="1"/>
    </row>
    <row r="49" spans="2:3" x14ac:dyDescent="0.2">
      <c r="B49" t="s">
        <v>30</v>
      </c>
      <c r="C49">
        <f>C43</f>
        <v>6.93E-2</v>
      </c>
    </row>
    <row r="50" spans="2:3" x14ac:dyDescent="0.2">
      <c r="B50" t="s">
        <v>31</v>
      </c>
      <c r="C50">
        <v>0</v>
      </c>
    </row>
    <row r="51" spans="2:3" x14ac:dyDescent="0.2">
      <c r="B51" t="s">
        <v>32</v>
      </c>
      <c r="C51">
        <v>0</v>
      </c>
    </row>
    <row r="52" spans="2:3" x14ac:dyDescent="0.2">
      <c r="B52" t="s">
        <v>33</v>
      </c>
      <c r="C52">
        <f>SUM(C49:C51)</f>
        <v>6.93E-2</v>
      </c>
    </row>
    <row r="54" spans="2:3" x14ac:dyDescent="0.2">
      <c r="B54" s="1" t="s">
        <v>39</v>
      </c>
      <c r="C54" s="1"/>
    </row>
    <row r="55" spans="2:3" x14ac:dyDescent="0.2">
      <c r="B55" t="s">
        <v>30</v>
      </c>
      <c r="C55">
        <f>C49+C37</f>
        <v>0.59770000000000001</v>
      </c>
    </row>
    <row r="56" spans="2:3" x14ac:dyDescent="0.2">
      <c r="B56" t="s">
        <v>31</v>
      </c>
      <c r="C56">
        <f t="shared" ref="C56" si="1">C50+C38</f>
        <v>0.24189999999999998</v>
      </c>
    </row>
    <row r="57" spans="2:3" x14ac:dyDescent="0.2">
      <c r="B57" t="s">
        <v>32</v>
      </c>
      <c r="C57">
        <f>C51+C39</f>
        <v>0.30990000000000006</v>
      </c>
    </row>
    <row r="58" spans="2:3" x14ac:dyDescent="0.2">
      <c r="B58" t="s">
        <v>33</v>
      </c>
      <c r="C58">
        <f>SUM(C55:C57)</f>
        <v>1.1495000000000002</v>
      </c>
    </row>
    <row r="60" spans="2:3" x14ac:dyDescent="0.2">
      <c r="B60" s="1" t="s">
        <v>40</v>
      </c>
      <c r="C60" s="1"/>
    </row>
    <row r="61" spans="2:3" x14ac:dyDescent="0.2">
      <c r="B61" t="s">
        <v>30</v>
      </c>
      <c r="C61">
        <f>(1-C43)*D4</f>
        <v>0.46534999999999999</v>
      </c>
    </row>
    <row r="62" spans="2:3" x14ac:dyDescent="0.2">
      <c r="B62" t="s">
        <v>31</v>
      </c>
      <c r="C62">
        <f>(1-C44)*E4</f>
        <v>0.113715</v>
      </c>
    </row>
    <row r="63" spans="2:3" x14ac:dyDescent="0.2">
      <c r="B63" t="s">
        <v>32</v>
      </c>
      <c r="C63">
        <f>(1-C45)*F4</f>
        <v>0.24153499999999997</v>
      </c>
    </row>
    <row r="64" spans="2:3" x14ac:dyDescent="0.2">
      <c r="B64" t="s">
        <v>33</v>
      </c>
      <c r="C64">
        <f>SUM(C61:C63)</f>
        <v>0.82059999999999989</v>
      </c>
    </row>
    <row r="66" spans="2:3" x14ac:dyDescent="0.2">
      <c r="B66" s="1" t="s">
        <v>41</v>
      </c>
      <c r="C66" s="1"/>
    </row>
    <row r="67" spans="2:3" x14ac:dyDescent="0.2">
      <c r="B67" t="s">
        <v>30</v>
      </c>
      <c r="C67">
        <f>1-C37</f>
        <v>0.47160000000000002</v>
      </c>
    </row>
    <row r="68" spans="2:3" x14ac:dyDescent="0.2">
      <c r="B68" t="s">
        <v>31</v>
      </c>
      <c r="C68">
        <f t="shared" ref="C68:C69" si="2">1-C38</f>
        <v>0.7581</v>
      </c>
    </row>
    <row r="69" spans="2:3" x14ac:dyDescent="0.2">
      <c r="B69" t="s">
        <v>32</v>
      </c>
      <c r="C69">
        <f t="shared" si="2"/>
        <v>0.69009999999999994</v>
      </c>
    </row>
    <row r="70" spans="2:3" x14ac:dyDescent="0.2">
      <c r="B70" t="s">
        <v>33</v>
      </c>
      <c r="C70" s="4">
        <f>1-C40</f>
        <v>0.63993333333333324</v>
      </c>
    </row>
    <row r="72" spans="2:3" x14ac:dyDescent="0.2">
      <c r="B72" s="1" t="s">
        <v>42</v>
      </c>
      <c r="C72" s="1"/>
    </row>
    <row r="73" spans="2:3" x14ac:dyDescent="0.2">
      <c r="B73" t="s">
        <v>30</v>
      </c>
      <c r="C73" s="4">
        <f>C49/C61</f>
        <v>0.14892016761577309</v>
      </c>
    </row>
    <row r="74" spans="2:3" x14ac:dyDescent="0.2">
      <c r="B74" t="s">
        <v>31</v>
      </c>
      <c r="C74">
        <f>C50/C62</f>
        <v>0</v>
      </c>
    </row>
    <row r="75" spans="2:3" x14ac:dyDescent="0.2">
      <c r="B75" t="s">
        <v>32</v>
      </c>
      <c r="C75">
        <f t="shared" ref="C75" si="3">C51/C63</f>
        <v>0</v>
      </c>
    </row>
    <row r="76" spans="2:3" x14ac:dyDescent="0.2">
      <c r="B76" t="s">
        <v>33</v>
      </c>
      <c r="C76" s="4">
        <f>C52/C64</f>
        <v>8.4450402144772133E-2</v>
      </c>
    </row>
    <row r="78" spans="2:3" x14ac:dyDescent="0.2">
      <c r="B78" s="1" t="s">
        <v>43</v>
      </c>
      <c r="C78" s="1"/>
    </row>
    <row r="79" spans="2:3" x14ac:dyDescent="0.2">
      <c r="B79" t="s">
        <v>30</v>
      </c>
      <c r="C79" s="4">
        <f>C73+$G$4</f>
        <v>15.148920167615772</v>
      </c>
    </row>
    <row r="80" spans="2:3" x14ac:dyDescent="0.2">
      <c r="B80" t="s">
        <v>31</v>
      </c>
      <c r="C80" s="6">
        <f t="shared" ref="C80:C81" si="4">C74+$G$4</f>
        <v>15</v>
      </c>
    </row>
    <row r="81" spans="2:3" x14ac:dyDescent="0.2">
      <c r="B81" t="s">
        <v>32</v>
      </c>
      <c r="C81" s="6">
        <f t="shared" si="4"/>
        <v>15</v>
      </c>
    </row>
    <row r="82" spans="2:3" x14ac:dyDescent="0.2">
      <c r="B82" t="s">
        <v>33</v>
      </c>
      <c r="C82" s="4">
        <f>C76+$G$4</f>
        <v>15.084450402144773</v>
      </c>
    </row>
  </sheetData>
  <mergeCells count="2">
    <mergeCell ref="B36:C36"/>
    <mergeCell ref="B30:C3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8A619-9BB4-BA4E-A6BC-87D12FE7E0DE}">
  <dimension ref="B3:Y73"/>
  <sheetViews>
    <sheetView zoomScaleNormal="160" workbookViewId="0">
      <selection activeCell="K8" sqref="K8"/>
    </sheetView>
  </sheetViews>
  <sheetFormatPr baseColWidth="10" defaultRowHeight="16" x14ac:dyDescent="0.2"/>
  <cols>
    <col min="9" max="25" width="6.83203125" customWidth="1"/>
  </cols>
  <sheetData>
    <row r="3" spans="2:25" x14ac:dyDescent="0.2">
      <c r="B3" s="1" t="s">
        <v>0</v>
      </c>
      <c r="C3" s="1" t="s">
        <v>71</v>
      </c>
      <c r="D3" s="1" t="s">
        <v>1</v>
      </c>
      <c r="E3" s="1" t="s">
        <v>2</v>
      </c>
      <c r="F3" s="1" t="s">
        <v>3</v>
      </c>
      <c r="G3" s="1" t="s">
        <v>36</v>
      </c>
      <c r="I3" s="2" t="s">
        <v>5</v>
      </c>
      <c r="J3" s="2" t="s">
        <v>17</v>
      </c>
      <c r="K3" s="2" t="s">
        <v>6</v>
      </c>
      <c r="L3" s="2" t="s">
        <v>7</v>
      </c>
      <c r="M3" s="2" t="s">
        <v>8</v>
      </c>
      <c r="N3" s="2" t="s">
        <v>9</v>
      </c>
      <c r="O3" s="2" t="s">
        <v>10</v>
      </c>
      <c r="P3" s="2" t="s">
        <v>11</v>
      </c>
      <c r="Q3" s="2" t="s">
        <v>12</v>
      </c>
      <c r="R3" s="2" t="s">
        <v>13</v>
      </c>
      <c r="S3" s="2"/>
      <c r="T3" s="2"/>
      <c r="U3" s="2"/>
      <c r="V3" s="2"/>
      <c r="W3" s="2"/>
      <c r="X3" s="2"/>
      <c r="Y3" s="2"/>
    </row>
    <row r="4" spans="2:25" x14ac:dyDescent="0.2">
      <c r="B4">
        <f>1/15</f>
        <v>6.6666666666666666E-2</v>
      </c>
      <c r="C4">
        <f>2*B4</f>
        <v>0.13333333333333333</v>
      </c>
      <c r="D4" s="1">
        <v>0.3</v>
      </c>
      <c r="E4" s="1">
        <v>0.5</v>
      </c>
      <c r="F4" s="1">
        <v>0.5</v>
      </c>
      <c r="G4" s="1">
        <v>15</v>
      </c>
      <c r="I4" s="2" t="s">
        <v>17</v>
      </c>
      <c r="J4" s="3">
        <v>1</v>
      </c>
      <c r="K4" s="2">
        <f>$D$4</f>
        <v>0.3</v>
      </c>
      <c r="L4" s="2"/>
      <c r="M4" s="2">
        <f>$D$4</f>
        <v>0.3</v>
      </c>
      <c r="N4" s="2"/>
      <c r="O4" s="2"/>
      <c r="P4" s="2"/>
      <c r="Q4" s="2"/>
      <c r="R4" s="2"/>
      <c r="S4" s="2"/>
      <c r="T4" s="2"/>
      <c r="U4" s="2"/>
    </row>
    <row r="5" spans="2:25" x14ac:dyDescent="0.2">
      <c r="I5" s="2" t="s">
        <v>6</v>
      </c>
      <c r="J5" s="2"/>
      <c r="K5" s="3">
        <v>2</v>
      </c>
      <c r="L5" s="2">
        <f>$C$4</f>
        <v>0.13333333333333333</v>
      </c>
      <c r="M5" s="2"/>
      <c r="N5" s="2">
        <f>$D$4</f>
        <v>0.3</v>
      </c>
      <c r="O5" s="2"/>
      <c r="P5" s="2"/>
      <c r="Q5" s="2"/>
      <c r="R5" s="2"/>
      <c r="S5" s="2"/>
      <c r="T5" s="2"/>
      <c r="U5" s="2"/>
    </row>
    <row r="6" spans="2:25" x14ac:dyDescent="0.2">
      <c r="I6" s="2" t="s">
        <v>7</v>
      </c>
      <c r="J6" s="2">
        <f>$B$4</f>
        <v>6.6666666666666666E-2</v>
      </c>
      <c r="K6" s="2"/>
      <c r="L6" s="3">
        <v>3</v>
      </c>
      <c r="M6" s="2"/>
      <c r="N6" s="2"/>
      <c r="O6" s="2">
        <f>$D$4</f>
        <v>0.3</v>
      </c>
      <c r="P6" s="2"/>
      <c r="Q6" s="2"/>
      <c r="R6" s="2"/>
      <c r="S6" s="2"/>
      <c r="T6" s="2"/>
      <c r="U6" s="2"/>
    </row>
    <row r="7" spans="2:25" x14ac:dyDescent="0.2">
      <c r="B7" t="s">
        <v>18</v>
      </c>
      <c r="C7">
        <v>4.8999999999999998E-3</v>
      </c>
      <c r="E7" t="s">
        <v>44</v>
      </c>
      <c r="I7" s="2" t="s">
        <v>8</v>
      </c>
      <c r="J7" s="2">
        <f>$B$4</f>
        <v>6.6666666666666666E-2</v>
      </c>
      <c r="K7" s="2"/>
      <c r="L7" s="2"/>
      <c r="M7" s="3">
        <v>4</v>
      </c>
      <c r="N7" s="2">
        <f>$D$4</f>
        <v>0.3</v>
      </c>
      <c r="O7" s="2"/>
      <c r="P7" s="2">
        <f>$D$4</f>
        <v>0.3</v>
      </c>
      <c r="Q7" s="2"/>
      <c r="R7" s="2"/>
      <c r="S7" s="2"/>
      <c r="T7" s="2"/>
      <c r="U7" s="2"/>
    </row>
    <row r="8" spans="2:25" x14ac:dyDescent="0.2">
      <c r="B8" t="s">
        <v>19</v>
      </c>
      <c r="C8">
        <v>6.7000000000000002E-3</v>
      </c>
      <c r="E8" t="s">
        <v>45</v>
      </c>
      <c r="I8" s="2" t="s">
        <v>9</v>
      </c>
      <c r="J8" s="2"/>
      <c r="K8" s="2">
        <f>$B$4</f>
        <v>6.6666666666666666E-2</v>
      </c>
      <c r="L8" s="2"/>
      <c r="M8" s="2"/>
      <c r="N8" s="3">
        <v>5</v>
      </c>
      <c r="O8" s="2">
        <f>$C$4</f>
        <v>0.13333333333333333</v>
      </c>
      <c r="P8" s="2"/>
      <c r="Q8" s="2">
        <f>$D$4</f>
        <v>0.3</v>
      </c>
      <c r="R8" s="2"/>
      <c r="S8" s="2"/>
      <c r="T8" s="2"/>
      <c r="U8" s="2"/>
    </row>
    <row r="9" spans="2:25" x14ac:dyDescent="0.2">
      <c r="B9" t="s">
        <v>68</v>
      </c>
      <c r="C9">
        <v>2.7199999999999998E-2</v>
      </c>
      <c r="E9" t="s">
        <v>46</v>
      </c>
      <c r="I9" s="2" t="s">
        <v>10</v>
      </c>
      <c r="J9" s="2"/>
      <c r="K9" s="2"/>
      <c r="L9" s="2">
        <f>$B$4</f>
        <v>6.6666666666666666E-2</v>
      </c>
      <c r="M9" s="2">
        <f>$B$4</f>
        <v>6.6666666666666666E-2</v>
      </c>
      <c r="N9" s="2"/>
      <c r="O9" s="3">
        <v>6</v>
      </c>
      <c r="P9" s="2"/>
      <c r="Q9" s="2"/>
      <c r="R9" s="2">
        <f>$D$4</f>
        <v>0.3</v>
      </c>
      <c r="S9" s="2"/>
      <c r="T9" s="2"/>
      <c r="U9" s="2"/>
    </row>
    <row r="10" spans="2:25" x14ac:dyDescent="0.2">
      <c r="B10" t="s">
        <v>20</v>
      </c>
      <c r="C10">
        <v>1.72E-2</v>
      </c>
      <c r="E10" t="s">
        <v>47</v>
      </c>
      <c r="I10" s="2" t="s">
        <v>11</v>
      </c>
      <c r="J10" s="2"/>
      <c r="K10" s="2"/>
      <c r="L10" s="2"/>
      <c r="M10" s="2">
        <f>$B$4</f>
        <v>6.6666666666666666E-2</v>
      </c>
      <c r="N10" s="2"/>
      <c r="O10" s="2"/>
      <c r="P10" s="3">
        <v>7</v>
      </c>
      <c r="Q10" s="2">
        <f>$D$4</f>
        <v>0.3</v>
      </c>
      <c r="R10" s="2"/>
      <c r="S10" s="2"/>
      <c r="T10" s="2"/>
      <c r="U10" s="2"/>
    </row>
    <row r="11" spans="2:25" x14ac:dyDescent="0.2">
      <c r="B11" t="s">
        <v>22</v>
      </c>
      <c r="C11">
        <v>2.1499999999999998E-2</v>
      </c>
      <c r="E11" t="s">
        <v>48</v>
      </c>
      <c r="I11" s="2" t="s">
        <v>12</v>
      </c>
      <c r="J11" s="2"/>
      <c r="K11" s="2"/>
      <c r="L11" s="2"/>
      <c r="M11" s="2"/>
      <c r="N11" s="2">
        <f>$B$4</f>
        <v>6.6666666666666666E-2</v>
      </c>
      <c r="O11" s="2"/>
      <c r="P11" s="2"/>
      <c r="Q11" s="3">
        <v>8</v>
      </c>
      <c r="R11" s="2">
        <f>$C$4</f>
        <v>0.13333333333333333</v>
      </c>
      <c r="S11" s="2"/>
      <c r="T11" s="2"/>
      <c r="U11" s="2"/>
    </row>
    <row r="12" spans="2:25" x14ac:dyDescent="0.2">
      <c r="B12" t="s">
        <v>69</v>
      </c>
      <c r="C12">
        <v>0.1361</v>
      </c>
      <c r="E12" t="s">
        <v>49</v>
      </c>
      <c r="I12" s="2" t="s">
        <v>13</v>
      </c>
      <c r="J12" s="2"/>
      <c r="K12" s="2"/>
      <c r="L12" s="2"/>
      <c r="M12" s="2"/>
      <c r="N12" s="2"/>
      <c r="O12" s="2">
        <f t="shared" ref="O12:P12" si="0">$B$4</f>
        <v>6.6666666666666666E-2</v>
      </c>
      <c r="P12" s="2">
        <f t="shared" si="0"/>
        <v>6.6666666666666666E-2</v>
      </c>
      <c r="Q12" s="2"/>
      <c r="R12" s="3">
        <v>9</v>
      </c>
      <c r="S12" s="2"/>
      <c r="T12" s="2"/>
      <c r="U12" s="2"/>
      <c r="V12" s="2"/>
    </row>
    <row r="13" spans="2:25" x14ac:dyDescent="0.2">
      <c r="B13" t="s">
        <v>24</v>
      </c>
      <c r="C13">
        <v>1.41E-2</v>
      </c>
      <c r="E13" t="s">
        <v>50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2:25" x14ac:dyDescent="0.2">
      <c r="B14" t="s">
        <v>26</v>
      </c>
      <c r="C14">
        <v>5.3400000000000003E-2</v>
      </c>
      <c r="E14" t="s">
        <v>51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X14" s="2"/>
    </row>
    <row r="15" spans="2:25" x14ac:dyDescent="0.2">
      <c r="B15" t="s">
        <v>70</v>
      </c>
      <c r="C15">
        <v>0.71879999999999999</v>
      </c>
      <c r="E15" t="s">
        <v>52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W15" s="2"/>
      <c r="X15" s="2"/>
    </row>
    <row r="16" spans="2:25" x14ac:dyDescent="0.2">
      <c r="I16" s="2"/>
      <c r="R16" s="2"/>
      <c r="S16" s="2"/>
      <c r="T16" s="2"/>
      <c r="V16" s="2"/>
      <c r="Y16" s="2"/>
    </row>
    <row r="17" spans="2:25" x14ac:dyDescent="0.2">
      <c r="I17" s="2"/>
      <c r="S17" s="2"/>
      <c r="U17" s="2"/>
      <c r="W17" s="2"/>
      <c r="Y17" s="2"/>
    </row>
    <row r="18" spans="2:25" x14ac:dyDescent="0.2">
      <c r="I18" s="2"/>
      <c r="T18" s="2"/>
      <c r="U18" s="2"/>
      <c r="X18" s="2"/>
      <c r="Y18" s="2"/>
    </row>
    <row r="19" spans="2:25" x14ac:dyDescent="0.2">
      <c r="I19" s="2"/>
      <c r="V19" s="2"/>
      <c r="W19" s="2"/>
      <c r="X19" s="2"/>
      <c r="Y19" s="2"/>
    </row>
    <row r="30" spans="2:25" x14ac:dyDescent="0.2">
      <c r="B30" s="7" t="s">
        <v>35</v>
      </c>
      <c r="C30" s="7"/>
    </row>
    <row r="31" spans="2:25" x14ac:dyDescent="0.2">
      <c r="B31" t="s">
        <v>30</v>
      </c>
      <c r="C31">
        <f>E4*G4</f>
        <v>7.5</v>
      </c>
    </row>
    <row r="32" spans="2:25" x14ac:dyDescent="0.2">
      <c r="B32" t="s">
        <v>31</v>
      </c>
      <c r="C32">
        <f>F4*G4</f>
        <v>7.5</v>
      </c>
    </row>
    <row r="33" spans="2:3" x14ac:dyDescent="0.2">
      <c r="B33" t="s">
        <v>33</v>
      </c>
      <c r="C33">
        <f>SUM(C31:C32)</f>
        <v>15</v>
      </c>
    </row>
    <row r="35" spans="2:3" x14ac:dyDescent="0.2">
      <c r="B35" s="7" t="s">
        <v>34</v>
      </c>
      <c r="C35" s="7"/>
    </row>
    <row r="36" spans="2:3" x14ac:dyDescent="0.2">
      <c r="B36" t="s">
        <v>30</v>
      </c>
      <c r="C36">
        <f>SUM(C8:C9,C11:C12,C14:C15)</f>
        <v>0.9637</v>
      </c>
    </row>
    <row r="37" spans="2:3" x14ac:dyDescent="0.2">
      <c r="B37" t="s">
        <v>31</v>
      </c>
      <c r="C37">
        <f>SUM(C10:C15)</f>
        <v>0.96110000000000007</v>
      </c>
    </row>
    <row r="38" spans="2:3" x14ac:dyDescent="0.2">
      <c r="B38" t="s">
        <v>33</v>
      </c>
      <c r="C38">
        <f>SUM(C36:C37)/2</f>
        <v>0.96240000000000003</v>
      </c>
    </row>
    <row r="40" spans="2:3" x14ac:dyDescent="0.2">
      <c r="B40" s="1" t="s">
        <v>37</v>
      </c>
      <c r="C40" s="1"/>
    </row>
    <row r="41" spans="2:3" x14ac:dyDescent="0.2">
      <c r="B41" t="s">
        <v>30</v>
      </c>
      <c r="C41">
        <f>C36</f>
        <v>0.9637</v>
      </c>
    </row>
    <row r="42" spans="2:3" x14ac:dyDescent="0.2">
      <c r="B42" t="s">
        <v>31</v>
      </c>
      <c r="C42">
        <f>SUM(C13:C15)</f>
        <v>0.7863</v>
      </c>
    </row>
    <row r="43" spans="2:3" x14ac:dyDescent="0.2">
      <c r="B43" t="s">
        <v>33</v>
      </c>
      <c r="C43">
        <f>E4*C41+F4*C42</f>
        <v>0.875</v>
      </c>
    </row>
    <row r="45" spans="2:3" x14ac:dyDescent="0.2">
      <c r="B45" s="1" t="s">
        <v>38</v>
      </c>
      <c r="C45" s="1"/>
    </row>
    <row r="46" spans="2:3" x14ac:dyDescent="0.2">
      <c r="B46" t="s">
        <v>30</v>
      </c>
      <c r="C46">
        <v>0</v>
      </c>
    </row>
    <row r="47" spans="2:3" x14ac:dyDescent="0.2">
      <c r="B47" t="s">
        <v>31</v>
      </c>
      <c r="C47">
        <f>C42</f>
        <v>0.7863</v>
      </c>
    </row>
    <row r="48" spans="2:3" x14ac:dyDescent="0.2">
      <c r="B48" t="s">
        <v>33</v>
      </c>
      <c r="C48">
        <f>SUM(C46:C47)</f>
        <v>0.7863</v>
      </c>
    </row>
    <row r="50" spans="2:3" x14ac:dyDescent="0.2">
      <c r="B50" s="1" t="s">
        <v>39</v>
      </c>
      <c r="C50" s="1"/>
    </row>
    <row r="51" spans="2:3" x14ac:dyDescent="0.2">
      <c r="B51" t="s">
        <v>30</v>
      </c>
      <c r="C51">
        <f>C46+C36</f>
        <v>0.9637</v>
      </c>
    </row>
    <row r="52" spans="2:3" x14ac:dyDescent="0.2">
      <c r="B52" t="s">
        <v>31</v>
      </c>
      <c r="C52">
        <f>C47+C37</f>
        <v>1.7474000000000001</v>
      </c>
    </row>
    <row r="53" spans="2:3" x14ac:dyDescent="0.2">
      <c r="B53" t="s">
        <v>33</v>
      </c>
      <c r="C53">
        <f>SUM(C51:C52)</f>
        <v>2.7111000000000001</v>
      </c>
    </row>
    <row r="55" spans="2:3" x14ac:dyDescent="0.2">
      <c r="B55" s="1" t="s">
        <v>40</v>
      </c>
      <c r="C55" s="1"/>
    </row>
    <row r="56" spans="2:3" x14ac:dyDescent="0.2">
      <c r="B56" t="s">
        <v>30</v>
      </c>
      <c r="C56">
        <f>(1-C41)*E4</f>
        <v>1.8149999999999999E-2</v>
      </c>
    </row>
    <row r="57" spans="2:3" x14ac:dyDescent="0.2">
      <c r="B57" t="s">
        <v>31</v>
      </c>
      <c r="C57">
        <f>(1-C42)*F4</f>
        <v>0.10685</v>
      </c>
    </row>
    <row r="58" spans="2:3" x14ac:dyDescent="0.2">
      <c r="B58" t="s">
        <v>33</v>
      </c>
      <c r="C58">
        <f>SUM(C56:C57)</f>
        <v>0.125</v>
      </c>
    </row>
    <row r="60" spans="2:3" x14ac:dyDescent="0.2">
      <c r="B60" s="1" t="s">
        <v>41</v>
      </c>
      <c r="C60" s="1"/>
    </row>
    <row r="61" spans="2:3" x14ac:dyDescent="0.2">
      <c r="B61" t="s">
        <v>30</v>
      </c>
      <c r="C61">
        <f>1-C36</f>
        <v>3.6299999999999999E-2</v>
      </c>
    </row>
    <row r="62" spans="2:3" x14ac:dyDescent="0.2">
      <c r="B62" t="s">
        <v>31</v>
      </c>
      <c r="C62">
        <f>1-C37</f>
        <v>3.8899999999999935E-2</v>
      </c>
    </row>
    <row r="63" spans="2:3" x14ac:dyDescent="0.2">
      <c r="B63" t="s">
        <v>33</v>
      </c>
      <c r="C63">
        <f>1-C38</f>
        <v>3.7599999999999967E-2</v>
      </c>
    </row>
    <row r="65" spans="2:3" x14ac:dyDescent="0.2">
      <c r="B65" s="1" t="s">
        <v>42</v>
      </c>
      <c r="C65" s="1"/>
    </row>
    <row r="66" spans="2:3" x14ac:dyDescent="0.2">
      <c r="B66" t="s">
        <v>30</v>
      </c>
      <c r="C66" s="4">
        <f>C46/C56</f>
        <v>0</v>
      </c>
    </row>
    <row r="67" spans="2:3" x14ac:dyDescent="0.2">
      <c r="B67" t="s">
        <v>31</v>
      </c>
      <c r="C67" s="4">
        <f>C47/C57</f>
        <v>7.3589143659335514</v>
      </c>
    </row>
    <row r="68" spans="2:3" x14ac:dyDescent="0.2">
      <c r="B68" t="s">
        <v>33</v>
      </c>
      <c r="C68" s="4">
        <f>C48/C58</f>
        <v>6.2904</v>
      </c>
    </row>
    <row r="70" spans="2:3" x14ac:dyDescent="0.2">
      <c r="B70" s="1" t="s">
        <v>43</v>
      </c>
      <c r="C70" s="1"/>
    </row>
    <row r="71" spans="2:3" x14ac:dyDescent="0.2">
      <c r="B71" t="s">
        <v>30</v>
      </c>
      <c r="C71" s="4">
        <f>C66+$G$4</f>
        <v>15</v>
      </c>
    </row>
    <row r="72" spans="2:3" x14ac:dyDescent="0.2">
      <c r="B72" t="s">
        <v>31</v>
      </c>
      <c r="C72" s="6">
        <f>C67+$G$4</f>
        <v>22.358914365933551</v>
      </c>
    </row>
    <row r="73" spans="2:3" x14ac:dyDescent="0.2">
      <c r="B73" t="s">
        <v>33</v>
      </c>
      <c r="C73" s="4">
        <f>C68+$G$4</f>
        <v>21.290399999999998</v>
      </c>
    </row>
  </sheetData>
  <mergeCells count="2">
    <mergeCell ref="B30:C30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3220-FDAF-ED4D-9CA1-9B983589FAC2}">
  <dimension ref="A1:C10"/>
  <sheetViews>
    <sheetView workbookViewId="0">
      <selection activeCell="E33" sqref="E33"/>
    </sheetView>
  </sheetViews>
  <sheetFormatPr baseColWidth="10" defaultRowHeight="16" x14ac:dyDescent="0.2"/>
  <sheetData>
    <row r="1" spans="1:3" x14ac:dyDescent="0.2">
      <c r="A1" t="s">
        <v>72</v>
      </c>
      <c r="B1" t="s">
        <v>73</v>
      </c>
      <c r="C1" t="s">
        <v>74</v>
      </c>
    </row>
    <row r="2" spans="1:3" x14ac:dyDescent="0.2">
      <c r="A2">
        <v>15</v>
      </c>
      <c r="B2">
        <v>15</v>
      </c>
      <c r="C2">
        <f>((B2-A2)/A2)*100</f>
        <v>0</v>
      </c>
    </row>
    <row r="3" spans="1:3" x14ac:dyDescent="0.2">
      <c r="A3">
        <v>0.36009999999999998</v>
      </c>
      <c r="B3">
        <v>0.96240000000000003</v>
      </c>
      <c r="C3" s="5">
        <f>((B3-A3)/A3)*100</f>
        <v>167.25909469591781</v>
      </c>
    </row>
    <row r="4" spans="1:3" x14ac:dyDescent="0.2">
      <c r="A4">
        <v>0.1794</v>
      </c>
      <c r="B4">
        <v>0.875</v>
      </c>
      <c r="C4" s="5">
        <f t="shared" ref="C4:C10" si="0">((B4-A4)/A4)*100</f>
        <v>387.73690078037902</v>
      </c>
    </row>
    <row r="5" spans="1:3" x14ac:dyDescent="0.2">
      <c r="A5">
        <v>6.93E-2</v>
      </c>
      <c r="B5">
        <v>0.7863</v>
      </c>
      <c r="C5" s="5">
        <f t="shared" si="0"/>
        <v>1034.6320346320344</v>
      </c>
    </row>
    <row r="6" spans="1:3" x14ac:dyDescent="0.2">
      <c r="A6">
        <v>1.1495</v>
      </c>
      <c r="B6">
        <v>2.7111000000000001</v>
      </c>
      <c r="C6" s="5">
        <f t="shared" si="0"/>
        <v>135.85036972596782</v>
      </c>
    </row>
    <row r="7" spans="1:3" x14ac:dyDescent="0.2">
      <c r="A7">
        <v>0.8206</v>
      </c>
      <c r="B7">
        <v>0.125</v>
      </c>
      <c r="C7" s="5">
        <f t="shared" si="0"/>
        <v>-84.767243480380202</v>
      </c>
    </row>
    <row r="8" spans="1:3" x14ac:dyDescent="0.2">
      <c r="A8">
        <v>0.63990000000000002</v>
      </c>
      <c r="B8">
        <v>3.7600000000000001E-2</v>
      </c>
      <c r="C8" s="5">
        <f t="shared" si="0"/>
        <v>-94.124081887794972</v>
      </c>
    </row>
    <row r="9" spans="1:3" x14ac:dyDescent="0.2">
      <c r="A9">
        <v>8.4500000000000006E-2</v>
      </c>
      <c r="B9">
        <v>6.2904</v>
      </c>
      <c r="C9" s="5">
        <f t="shared" si="0"/>
        <v>7344.2603550295853</v>
      </c>
    </row>
    <row r="10" spans="1:3" x14ac:dyDescent="0.2">
      <c r="A10">
        <v>15.0845</v>
      </c>
      <c r="B10">
        <v>21.290400000000002</v>
      </c>
      <c r="C10" s="5">
        <f t="shared" si="0"/>
        <v>41.140906228247545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Система 1</vt:lpstr>
      <vt:lpstr>Система 2</vt:lpstr>
      <vt:lpstr>Сравнение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Васильев</dc:creator>
  <cp:lastModifiedBy>Никита Васильев</cp:lastModifiedBy>
  <dcterms:created xsi:type="dcterms:W3CDTF">2025-10-28T12:02:47Z</dcterms:created>
  <dcterms:modified xsi:type="dcterms:W3CDTF">2025-10-29T05:08:11Z</dcterms:modified>
</cp:coreProperties>
</file>