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5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7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8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9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0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1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2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37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38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39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0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1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3.xml" ContentType="application/vnd.openxmlformats-officedocument.drawing+xml"/>
  <Override PartName="/xl/charts/chart42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3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4.xml" ContentType="application/vnd.openxmlformats-officedocument.drawing+xml"/>
  <Override PartName="/xl/charts/chart44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5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46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47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48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49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0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1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kiichiro/Downloads/エクセル参考資料/統計/基本操作/"/>
    </mc:Choice>
  </mc:AlternateContent>
  <xr:revisionPtr revIDLastSave="0" documentId="13_ncr:1_{E28F8770-26B2-434E-9815-2B81B46A4834}" xr6:coauthVersionLast="47" xr6:coauthVersionMax="47" xr10:uidLastSave="{00000000-0000-0000-0000-000000000000}"/>
  <bookViews>
    <workbookView xWindow="4340" yWindow="500" windowWidth="24460" windowHeight="16400" activeTab="5" xr2:uid="{00000000-000D-0000-FFFF-FFFF00000000}"/>
  </bookViews>
  <sheets>
    <sheet name="平均値・中央値・ヒストグラム" sheetId="5" r:id="rId1"/>
    <sheet name="パレート分析" sheetId="6" r:id="rId2"/>
    <sheet name="平均値応用_1" sheetId="7" r:id="rId3"/>
    <sheet name="平均値応用_2" sheetId="8" r:id="rId4"/>
    <sheet name="平均値応用_3" sheetId="9" r:id="rId5"/>
    <sheet name="data_check" sheetId="28" r:id="rId6"/>
    <sheet name="相関_基本" sheetId="16" r:id="rId7"/>
    <sheet name="回帰" sheetId="27" r:id="rId8"/>
    <sheet name="Sheet1" sheetId="26" r:id="rId9"/>
    <sheet name="数字を読み解く_1" sheetId="14" r:id="rId10"/>
    <sheet name="数字を読み解く_2" sheetId="15" r:id="rId11"/>
    <sheet name="数字を読み解く_3" sheetId="17" r:id="rId12"/>
    <sheet name="指数、対数" sheetId="10" r:id="rId13"/>
    <sheet name="多項、累乗" sheetId="11" r:id="rId14"/>
    <sheet name="マーケ最適化_1" sheetId="22" r:id="rId15"/>
    <sheet name="マーケ最適化_2" sheetId="23" r:id="rId16"/>
    <sheet name="信頼区間_1" sheetId="18" r:id="rId17"/>
    <sheet name="信頼区間_2" sheetId="20" r:id="rId18"/>
    <sheet name="P値_1" sheetId="19" r:id="rId19"/>
    <sheet name="P値_2" sheetId="25" r:id="rId20"/>
  </sheets>
  <definedNames>
    <definedName name="_xlnm._FilterDatabase" localSheetId="0" hidden="1">平均値・中央値・ヒストグラム!$B$61:$C$70</definedName>
    <definedName name="_xlchart.v1.0" hidden="1">平均値・中央値・ヒストグラム!$D$4:$D$12</definedName>
    <definedName name="_xlchart.v1.1" hidden="1">平均値・中央値・ヒストグラム!$C$3</definedName>
    <definedName name="_xlchart.v1.10" hidden="1">パレート分析!$D$4:$D$11</definedName>
    <definedName name="_xlchart.v1.11" hidden="1">パレート分析!$E$2:$E$3</definedName>
    <definedName name="_xlchart.v1.12" hidden="1">パレート分析!$E$4:$E$11</definedName>
    <definedName name="_xlchart.v1.2" hidden="1">平均値・中央値・ヒストグラム!$C$4:$C$12</definedName>
    <definedName name="_xlchart.v1.3" hidden="1">パレート分析!$B$4:$B$10</definedName>
    <definedName name="_xlchart.v1.4" hidden="1">パレート分析!$C$3</definedName>
    <definedName name="_xlchart.v1.5" hidden="1">パレート分析!$C$4:$C$10</definedName>
    <definedName name="_xlchart.v1.6" hidden="1">パレート分析!$B$4:$B$11</definedName>
    <definedName name="_xlchart.v1.7" hidden="1">パレート分析!$C$2:$C$3</definedName>
    <definedName name="_xlchart.v1.8" hidden="1">パレート分析!$C$4:$C$11</definedName>
    <definedName name="_xlchart.v1.9" hidden="1">パレート分析!$D$2:$D$3</definedName>
    <definedName name="solver_adj" localSheetId="14" hidden="1">マーケ最適化_1!$C$24</definedName>
    <definedName name="solver_adj" localSheetId="15" hidden="1">マーケ最適化_2!$C$32,マーケ最適化_2!$E$32</definedName>
    <definedName name="solver_adj" localSheetId="13" hidden="1">'多項、累乗'!#REF!</definedName>
    <definedName name="solver_cvg" localSheetId="14" hidden="1">0.0001</definedName>
    <definedName name="solver_cvg" localSheetId="15" hidden="1">0.0001</definedName>
    <definedName name="solver_cvg" localSheetId="13" hidden="1">0.0001</definedName>
    <definedName name="solver_drv" localSheetId="14" hidden="1">1</definedName>
    <definedName name="solver_drv" localSheetId="15" hidden="1">1</definedName>
    <definedName name="solver_drv" localSheetId="13" hidden="1">1</definedName>
    <definedName name="solver_eng" localSheetId="14" hidden="1">1</definedName>
    <definedName name="solver_eng" localSheetId="15" hidden="1">1</definedName>
    <definedName name="solver_eng" localSheetId="13" hidden="1">1</definedName>
    <definedName name="solver_est" localSheetId="14" hidden="1">1</definedName>
    <definedName name="solver_est" localSheetId="15" hidden="1">1</definedName>
    <definedName name="solver_est" localSheetId="13" hidden="1">1</definedName>
    <definedName name="solver_itr" localSheetId="14" hidden="1">2147483647</definedName>
    <definedName name="solver_itr" localSheetId="15" hidden="1">2147483647</definedName>
    <definedName name="solver_itr" localSheetId="13" hidden="1">2147483647</definedName>
    <definedName name="solver_lhs1" localSheetId="15" hidden="1">マーケ最適化_2!$G$32</definedName>
    <definedName name="solver_mip" localSheetId="14" hidden="1">2147483647</definedName>
    <definedName name="solver_mip" localSheetId="15" hidden="1">2147483647</definedName>
    <definedName name="solver_mip" localSheetId="13" hidden="1">2147483647</definedName>
    <definedName name="solver_mni" localSheetId="14" hidden="1">30</definedName>
    <definedName name="solver_mni" localSheetId="15" hidden="1">30</definedName>
    <definedName name="solver_mni" localSheetId="13" hidden="1">30</definedName>
    <definedName name="solver_mrt" localSheetId="14" hidden="1">0.075</definedName>
    <definedName name="solver_mrt" localSheetId="15" hidden="1">0.075</definedName>
    <definedName name="solver_mrt" localSheetId="13" hidden="1">0.075</definedName>
    <definedName name="solver_msl" localSheetId="14" hidden="1">2</definedName>
    <definedName name="solver_msl" localSheetId="15" hidden="1">2</definedName>
    <definedName name="solver_msl" localSheetId="13" hidden="1">2</definedName>
    <definedName name="solver_neg" localSheetId="14" hidden="1">1</definedName>
    <definedName name="solver_neg" localSheetId="15" hidden="1">1</definedName>
    <definedName name="solver_neg" localSheetId="13" hidden="1">1</definedName>
    <definedName name="solver_nod" localSheetId="14" hidden="1">2147483647</definedName>
    <definedName name="solver_nod" localSheetId="15" hidden="1">2147483647</definedName>
    <definedName name="solver_nod" localSheetId="13" hidden="1">2147483647</definedName>
    <definedName name="solver_num" localSheetId="14" hidden="1">0</definedName>
    <definedName name="solver_num" localSheetId="15" hidden="1">1</definedName>
    <definedName name="solver_num" localSheetId="13" hidden="1">0</definedName>
    <definedName name="solver_nwt" localSheetId="14" hidden="1">1</definedName>
    <definedName name="solver_nwt" localSheetId="15" hidden="1">1</definedName>
    <definedName name="solver_nwt" localSheetId="13" hidden="1">1</definedName>
    <definedName name="solver_opt" localSheetId="14" hidden="1">マーケ最適化_1!$C$28</definedName>
    <definedName name="solver_opt" localSheetId="15" hidden="1">マーケ最適化_2!$G$36</definedName>
    <definedName name="solver_opt" localSheetId="13" hidden="1">'多項、累乗'!#REF!</definedName>
    <definedName name="solver_pre" localSheetId="14" hidden="1">0.000001</definedName>
    <definedName name="solver_pre" localSheetId="15" hidden="1">0.000001</definedName>
    <definedName name="solver_pre" localSheetId="13" hidden="1">0.000001</definedName>
    <definedName name="solver_rbv" localSheetId="14" hidden="1">1</definedName>
    <definedName name="solver_rbv" localSheetId="15" hidden="1">1</definedName>
    <definedName name="solver_rbv" localSheetId="13" hidden="1">1</definedName>
    <definedName name="solver_rel1" localSheetId="15" hidden="1">2</definedName>
    <definedName name="solver_rhs1" localSheetId="15" hidden="1">100</definedName>
    <definedName name="solver_rlx" localSheetId="14" hidden="1">2</definedName>
    <definedName name="solver_rlx" localSheetId="15" hidden="1">2</definedName>
    <definedName name="solver_rlx" localSheetId="13" hidden="1">2</definedName>
    <definedName name="solver_rsd" localSheetId="14" hidden="1">0</definedName>
    <definedName name="solver_rsd" localSheetId="15" hidden="1">0</definedName>
    <definedName name="solver_rsd" localSheetId="13" hidden="1">0</definedName>
    <definedName name="solver_scl" localSheetId="14" hidden="1">1</definedName>
    <definedName name="solver_scl" localSheetId="15" hidden="1">1</definedName>
    <definedName name="solver_scl" localSheetId="13" hidden="1">1</definedName>
    <definedName name="solver_sho" localSheetId="14" hidden="1">2</definedName>
    <definedName name="solver_sho" localSheetId="15" hidden="1">2</definedName>
    <definedName name="solver_sho" localSheetId="13" hidden="1">2</definedName>
    <definedName name="solver_ssz" localSheetId="14" hidden="1">100</definedName>
    <definedName name="solver_ssz" localSheetId="15" hidden="1">100</definedName>
    <definedName name="solver_ssz" localSheetId="13" hidden="1">100</definedName>
    <definedName name="solver_tim" localSheetId="14" hidden="1">2147483647</definedName>
    <definedName name="solver_tim" localSheetId="15" hidden="1">2147483647</definedName>
    <definedName name="solver_tim" localSheetId="13" hidden="1">2147483647</definedName>
    <definedName name="solver_tol" localSheetId="14" hidden="1">0.01</definedName>
    <definedName name="solver_tol" localSheetId="15" hidden="1">0.01</definedName>
    <definedName name="solver_tol" localSheetId="13" hidden="1">0.01</definedName>
    <definedName name="solver_typ" localSheetId="14" hidden="1">2</definedName>
    <definedName name="solver_typ" localSheetId="15" hidden="1">1</definedName>
    <definedName name="solver_typ" localSheetId="13" hidden="1">1</definedName>
    <definedName name="solver_val" localSheetId="14" hidden="1">0</definedName>
    <definedName name="solver_val" localSheetId="15" hidden="1">0</definedName>
    <definedName name="solver_val" localSheetId="13" hidden="1">0</definedName>
    <definedName name="solver_ver" localSheetId="14" hidden="1">3</definedName>
    <definedName name="solver_ver" localSheetId="15" hidden="1">3</definedName>
    <definedName name="solver_ver" localSheetId="1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8" l="1"/>
  <c r="I4" i="28"/>
  <c r="I5" i="28" s="1"/>
  <c r="I6" i="28" s="1"/>
  <c r="I7" i="28" s="1"/>
  <c r="I11" i="16"/>
  <c r="C4" i="27"/>
  <c r="F4" i="5"/>
  <c r="F14" i="5"/>
  <c r="G14" i="5"/>
  <c r="F15" i="5"/>
  <c r="G15" i="5"/>
  <c r="F16" i="5"/>
  <c r="G16" i="5"/>
  <c r="C14" i="5"/>
  <c r="F14" i="9"/>
  <c r="E14" i="9"/>
  <c r="D14" i="9"/>
  <c r="C14" i="9"/>
  <c r="C11" i="9"/>
  <c r="E9" i="9"/>
  <c r="F9" i="9" s="1"/>
  <c r="D9" i="9"/>
  <c r="C6" i="9"/>
  <c r="H5" i="19"/>
  <c r="G5" i="19"/>
  <c r="G4" i="19"/>
  <c r="G3" i="19"/>
  <c r="L10" i="25"/>
  <c r="L16" i="25" s="1"/>
  <c r="K10" i="25"/>
  <c r="K16" i="25" s="1"/>
  <c r="F10" i="25"/>
  <c r="F16" i="25" s="1"/>
  <c r="E10" i="25"/>
  <c r="E16" i="25" s="1"/>
  <c r="L9" i="25"/>
  <c r="K9" i="25"/>
  <c r="K15" i="25" s="1"/>
  <c r="F9" i="25"/>
  <c r="F15" i="25" s="1"/>
  <c r="E9" i="25"/>
  <c r="E15" i="25" s="1"/>
  <c r="G5" i="25"/>
  <c r="H5" i="25" s="1"/>
  <c r="M4" i="25"/>
  <c r="M10" i="25" s="1"/>
  <c r="M16" i="25" s="1"/>
  <c r="G4" i="25"/>
  <c r="G10" i="25" s="1"/>
  <c r="G16" i="25" s="1"/>
  <c r="M3" i="25"/>
  <c r="M5" i="25" s="1"/>
  <c r="N5" i="25" s="1"/>
  <c r="G3" i="25"/>
  <c r="G9" i="25" s="1"/>
  <c r="F3" i="18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C28" i="22"/>
  <c r="G15" i="25" l="1"/>
  <c r="G17" i="25" s="1"/>
  <c r="H17" i="25" s="1"/>
  <c r="G11" i="25"/>
  <c r="H11" i="25" s="1"/>
  <c r="L15" i="25"/>
  <c r="M9" i="25"/>
  <c r="M15" i="25" s="1"/>
  <c r="F4" i="9"/>
  <c r="E4" i="9"/>
  <c r="D4" i="9"/>
  <c r="E36" i="23"/>
  <c r="G32" i="23"/>
  <c r="C34" i="23"/>
  <c r="C33" i="23"/>
  <c r="B4" i="22"/>
  <c r="B5" i="22" s="1"/>
  <c r="B6" i="22" s="1"/>
  <c r="B7" i="22" s="1"/>
  <c r="B8" i="22" s="1"/>
  <c r="F5" i="18"/>
  <c r="E5" i="18"/>
  <c r="D5" i="18"/>
  <c r="F4" i="18"/>
  <c r="E4" i="18"/>
  <c r="D4" i="18"/>
  <c r="E3" i="18"/>
  <c r="D3" i="18"/>
  <c r="F5" i="20"/>
  <c r="F7" i="20" s="1"/>
  <c r="E5" i="20"/>
  <c r="E7" i="20" s="1"/>
  <c r="D5" i="20"/>
  <c r="D7" i="20" s="1"/>
  <c r="D11" i="20" s="1"/>
  <c r="F4" i="20"/>
  <c r="E4" i="20"/>
  <c r="D4" i="20"/>
  <c r="F3" i="20"/>
  <c r="E3" i="20"/>
  <c r="D3" i="20"/>
  <c r="M11" i="25" l="1"/>
  <c r="N11" i="25" s="1"/>
  <c r="M17" i="25"/>
  <c r="N17" i="25" s="1"/>
  <c r="C36" i="23"/>
  <c r="G36" i="23" s="1"/>
  <c r="F11" i="20"/>
  <c r="F10" i="20"/>
  <c r="D10" i="20"/>
  <c r="E10" i="20"/>
  <c r="E11" i="20"/>
  <c r="D7" i="18"/>
  <c r="D10" i="18" s="1"/>
  <c r="D11" i="18" l="1"/>
  <c r="F7" i="18" l="1"/>
  <c r="F10" i="18" s="1"/>
  <c r="E7" i="18"/>
  <c r="E10" i="18" s="1"/>
  <c r="G6" i="17"/>
  <c r="H6" i="17" s="1"/>
  <c r="F6" i="17"/>
  <c r="E6" i="17"/>
  <c r="D6" i="17"/>
  <c r="T18" i="16"/>
  <c r="T17" i="16"/>
  <c r="Q11" i="16"/>
  <c r="P6" i="16"/>
  <c r="P7" i="16" s="1"/>
  <c r="P8" i="16" s="1"/>
  <c r="P9" i="16" s="1"/>
  <c r="E11" i="18" l="1"/>
  <c r="F11" i="18"/>
  <c r="T19" i="16"/>
  <c r="C35" i="1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F8" i="15"/>
  <c r="G8" i="15" s="1"/>
  <c r="H8" i="15" s="1"/>
  <c r="I8" i="15" s="1"/>
  <c r="J8" i="15" s="1"/>
  <c r="K8" i="15" s="1"/>
  <c r="L8" i="15" s="1"/>
  <c r="M8" i="15" s="1"/>
  <c r="N8" i="15" s="1"/>
  <c r="N4" i="15"/>
  <c r="M4" i="15"/>
  <c r="L4" i="15"/>
  <c r="K4" i="15"/>
  <c r="J4" i="15"/>
  <c r="I4" i="15"/>
  <c r="H4" i="15"/>
  <c r="G4" i="15"/>
  <c r="F4" i="15"/>
  <c r="E4" i="15"/>
  <c r="E7" i="15"/>
  <c r="G7" i="15" l="1"/>
  <c r="F7" i="15"/>
  <c r="H6" i="16"/>
  <c r="H7" i="16" s="1"/>
  <c r="B6" i="16"/>
  <c r="B7" i="16" s="1"/>
  <c r="B8" i="16" s="1"/>
  <c r="B9" i="16" s="1"/>
  <c r="H7" i="15" l="1"/>
  <c r="H8" i="16"/>
  <c r="H9" i="16" s="1"/>
  <c r="I55" i="16"/>
  <c r="I54" i="16"/>
  <c r="I56" i="16" s="1"/>
  <c r="I7" i="15" l="1"/>
  <c r="C18" i="11"/>
  <c r="C19" i="11" s="1"/>
  <c r="C20" i="11" s="1"/>
  <c r="C21" i="11" s="1"/>
  <c r="C22" i="11" s="1"/>
  <c r="C23" i="11" s="1"/>
  <c r="C24" i="11" s="1"/>
  <c r="C4" i="11"/>
  <c r="C5" i="11" s="1"/>
  <c r="C6" i="11" s="1"/>
  <c r="C7" i="11" s="1"/>
  <c r="C8" i="11" s="1"/>
  <c r="J7" i="15" l="1"/>
  <c r="U104" i="10"/>
  <c r="U103" i="10"/>
  <c r="U102" i="10"/>
  <c r="U101" i="10"/>
  <c r="U100" i="10"/>
  <c r="U99" i="10"/>
  <c r="U98" i="10"/>
  <c r="U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U78" i="10"/>
  <c r="U77" i="10"/>
  <c r="U76" i="10"/>
  <c r="U75" i="10"/>
  <c r="U74" i="10"/>
  <c r="U73" i="10"/>
  <c r="U72" i="10"/>
  <c r="U71" i="10"/>
  <c r="U70" i="10"/>
  <c r="U69" i="10"/>
  <c r="U68" i="10"/>
  <c r="U67" i="10"/>
  <c r="U66" i="10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R5" i="10"/>
  <c r="N5" i="10"/>
  <c r="H5" i="10"/>
  <c r="K5" i="10" s="1"/>
  <c r="G5" i="10"/>
  <c r="D5" i="10"/>
  <c r="E5" i="10" s="1"/>
  <c r="J5" i="10" s="1"/>
  <c r="B6" i="10"/>
  <c r="B7" i="10" s="1"/>
  <c r="K7" i="15" l="1"/>
  <c r="B8" i="10"/>
  <c r="D7" i="10"/>
  <c r="E7" i="10" s="1"/>
  <c r="J7" i="10" s="1"/>
  <c r="G7" i="10"/>
  <c r="H7" i="10" s="1"/>
  <c r="K7" i="10" s="1"/>
  <c r="O5" i="10"/>
  <c r="T5" i="10"/>
  <c r="T6" i="10" s="1"/>
  <c r="T7" i="10" s="1"/>
  <c r="P5" i="10"/>
  <c r="P6" i="10" s="1"/>
  <c r="D6" i="10"/>
  <c r="E6" i="10" s="1"/>
  <c r="J6" i="10" s="1"/>
  <c r="O6" i="10" s="1"/>
  <c r="G6" i="10"/>
  <c r="H6" i="10" s="1"/>
  <c r="K6" i="10" s="1"/>
  <c r="T8" i="10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T84" i="10" s="1"/>
  <c r="T85" i="10" s="1"/>
  <c r="T86" i="10" s="1"/>
  <c r="T87" i="10" s="1"/>
  <c r="T88" i="10" s="1"/>
  <c r="T89" i="10" s="1"/>
  <c r="T90" i="10" s="1"/>
  <c r="T91" i="10" s="1"/>
  <c r="T92" i="10" s="1"/>
  <c r="T93" i="10" s="1"/>
  <c r="T94" i="10" s="1"/>
  <c r="T95" i="10" s="1"/>
  <c r="T96" i="10" s="1"/>
  <c r="T97" i="10" s="1"/>
  <c r="T98" i="10" s="1"/>
  <c r="T99" i="10" s="1"/>
  <c r="T100" i="10" s="1"/>
  <c r="T101" i="10" s="1"/>
  <c r="T102" i="10" s="1"/>
  <c r="T103" i="10" s="1"/>
  <c r="T104" i="10" s="1"/>
  <c r="P7" i="10"/>
  <c r="O7" i="10"/>
  <c r="G5" i="8"/>
  <c r="G4" i="8"/>
  <c r="E5" i="7"/>
  <c r="E8" i="7" s="1"/>
  <c r="D8" i="7" s="1"/>
  <c r="E6" i="7"/>
  <c r="E7" i="7"/>
  <c r="C8" i="7"/>
  <c r="L7" i="15" l="1"/>
  <c r="B9" i="10"/>
  <c r="G8" i="10"/>
  <c r="H8" i="10" s="1"/>
  <c r="K8" i="10" s="1"/>
  <c r="D8" i="10"/>
  <c r="E8" i="10" s="1"/>
  <c r="J8" i="10" s="1"/>
  <c r="O8" i="10" s="1"/>
  <c r="P8" i="10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 s="1"/>
  <c r="P85" i="10" s="1"/>
  <c r="P86" i="10" s="1"/>
  <c r="P87" i="10" s="1"/>
  <c r="P88" i="10" s="1"/>
  <c r="P89" i="10" s="1"/>
  <c r="P90" i="10" s="1"/>
  <c r="P91" i="10" s="1"/>
  <c r="P92" i="10" s="1"/>
  <c r="P93" i="10" s="1"/>
  <c r="P94" i="10" s="1"/>
  <c r="P95" i="10" s="1"/>
  <c r="P96" i="10" s="1"/>
  <c r="P97" i="10" s="1"/>
  <c r="P98" i="10" s="1"/>
  <c r="P99" i="10" s="1"/>
  <c r="P100" i="10" s="1"/>
  <c r="P101" i="10" s="1"/>
  <c r="P102" i="10" s="1"/>
  <c r="P103" i="10" s="1"/>
  <c r="P104" i="10" s="1"/>
  <c r="C11" i="6"/>
  <c r="D11" i="6" s="1"/>
  <c r="D6" i="6"/>
  <c r="D16" i="5"/>
  <c r="C16" i="5"/>
  <c r="D15" i="5"/>
  <c r="C15" i="5"/>
  <c r="D14" i="5"/>
  <c r="G12" i="5" s="1"/>
  <c r="F9" i="5"/>
  <c r="F12" i="5"/>
  <c r="G11" i="5"/>
  <c r="F11" i="5"/>
  <c r="G10" i="5"/>
  <c r="F10" i="5"/>
  <c r="G9" i="5"/>
  <c r="G8" i="5"/>
  <c r="F8" i="5"/>
  <c r="G7" i="5"/>
  <c r="F7" i="5"/>
  <c r="G6" i="5"/>
  <c r="F6" i="5"/>
  <c r="G5" i="5"/>
  <c r="F5" i="5"/>
  <c r="G4" i="5"/>
  <c r="N7" i="15" l="1"/>
  <c r="M7" i="15"/>
  <c r="B10" i="10"/>
  <c r="D9" i="10"/>
  <c r="E9" i="10" s="1"/>
  <c r="J9" i="10" s="1"/>
  <c r="G9" i="10"/>
  <c r="H9" i="10" s="1"/>
  <c r="K9" i="10" s="1"/>
  <c r="D7" i="6"/>
  <c r="D4" i="6"/>
  <c r="D5" i="6"/>
  <c r="D8" i="6"/>
  <c r="D9" i="6"/>
  <c r="D10" i="6"/>
  <c r="O9" i="10" l="1"/>
  <c r="B11" i="10"/>
  <c r="G10" i="10"/>
  <c r="H10" i="10" s="1"/>
  <c r="K10" i="10" s="1"/>
  <c r="D10" i="10"/>
  <c r="E10" i="10" s="1"/>
  <c r="J10" i="10" s="1"/>
  <c r="O10" i="10" s="1"/>
  <c r="E9" i="6"/>
  <c r="E5" i="6"/>
  <c r="E4" i="6"/>
  <c r="E7" i="6"/>
  <c r="E6" i="6"/>
  <c r="E8" i="6"/>
  <c r="E10" i="6"/>
  <c r="B12" i="10" l="1"/>
  <c r="D11" i="10"/>
  <c r="E11" i="10" s="1"/>
  <c r="J11" i="10" s="1"/>
  <c r="G11" i="10"/>
  <c r="H11" i="10" s="1"/>
  <c r="K11" i="10" s="1"/>
  <c r="O11" i="10" l="1"/>
  <c r="B13" i="10"/>
  <c r="D12" i="10"/>
  <c r="E12" i="10" s="1"/>
  <c r="J12" i="10" s="1"/>
  <c r="O12" i="10" s="1"/>
  <c r="G12" i="10"/>
  <c r="H12" i="10" s="1"/>
  <c r="K12" i="10" s="1"/>
  <c r="B14" i="10" l="1"/>
  <c r="G13" i="10"/>
  <c r="H13" i="10" s="1"/>
  <c r="K13" i="10" s="1"/>
  <c r="D13" i="10"/>
  <c r="E13" i="10" s="1"/>
  <c r="J13" i="10" s="1"/>
  <c r="B15" i="10" l="1"/>
  <c r="D14" i="10"/>
  <c r="E14" i="10" s="1"/>
  <c r="J14" i="10" s="1"/>
  <c r="O14" i="10" s="1"/>
  <c r="G14" i="10"/>
  <c r="H14" i="10" s="1"/>
  <c r="K14" i="10" s="1"/>
  <c r="O13" i="10"/>
  <c r="B16" i="10" l="1"/>
  <c r="D15" i="10"/>
  <c r="E15" i="10" s="1"/>
  <c r="J15" i="10" s="1"/>
  <c r="O15" i="10" s="1"/>
  <c r="G15" i="10"/>
  <c r="H15" i="10" s="1"/>
  <c r="K15" i="10" s="1"/>
  <c r="B17" i="10" l="1"/>
  <c r="G16" i="10"/>
  <c r="H16" i="10" s="1"/>
  <c r="K16" i="10" s="1"/>
  <c r="D16" i="10"/>
  <c r="E16" i="10" s="1"/>
  <c r="J16" i="10" s="1"/>
  <c r="O16" i="10" s="1"/>
  <c r="B18" i="10" l="1"/>
  <c r="G17" i="10"/>
  <c r="H17" i="10" s="1"/>
  <c r="K17" i="10" s="1"/>
  <c r="D17" i="10"/>
  <c r="E17" i="10" s="1"/>
  <c r="J17" i="10" s="1"/>
  <c r="O17" i="10" s="1"/>
  <c r="B19" i="10" l="1"/>
  <c r="G18" i="10"/>
  <c r="H18" i="10" s="1"/>
  <c r="K18" i="10" s="1"/>
  <c r="D18" i="10"/>
  <c r="E18" i="10" s="1"/>
  <c r="J18" i="10" s="1"/>
  <c r="O18" i="10" s="1"/>
  <c r="B20" i="10" l="1"/>
  <c r="G19" i="10"/>
  <c r="H19" i="10" s="1"/>
  <c r="K19" i="10" s="1"/>
  <c r="D19" i="10"/>
  <c r="E19" i="10" s="1"/>
  <c r="J19" i="10" s="1"/>
  <c r="O19" i="10" s="1"/>
  <c r="B21" i="10" l="1"/>
  <c r="D20" i="10"/>
  <c r="E20" i="10" s="1"/>
  <c r="J20" i="10" s="1"/>
  <c r="O20" i="10" s="1"/>
  <c r="G20" i="10"/>
  <c r="H20" i="10" s="1"/>
  <c r="K20" i="10" s="1"/>
  <c r="B22" i="10" l="1"/>
  <c r="G21" i="10"/>
  <c r="H21" i="10" s="1"/>
  <c r="K21" i="10" s="1"/>
  <c r="D21" i="10"/>
  <c r="E21" i="10" s="1"/>
  <c r="J21" i="10" s="1"/>
  <c r="O21" i="10" s="1"/>
  <c r="B23" i="10" l="1"/>
  <c r="D22" i="10"/>
  <c r="E22" i="10" s="1"/>
  <c r="J22" i="10" s="1"/>
  <c r="O22" i="10" s="1"/>
  <c r="G22" i="10"/>
  <c r="H22" i="10" s="1"/>
  <c r="K22" i="10" s="1"/>
  <c r="B24" i="10" l="1"/>
  <c r="D23" i="10"/>
  <c r="E23" i="10" s="1"/>
  <c r="J23" i="10" s="1"/>
  <c r="O23" i="10" s="1"/>
  <c r="G23" i="10"/>
  <c r="H23" i="10" s="1"/>
  <c r="K23" i="10" s="1"/>
  <c r="B25" i="10" l="1"/>
  <c r="G24" i="10"/>
  <c r="H24" i="10" s="1"/>
  <c r="K24" i="10" s="1"/>
  <c r="D24" i="10"/>
  <c r="E24" i="10" s="1"/>
  <c r="J24" i="10" s="1"/>
  <c r="O24" i="10" s="1"/>
  <c r="B26" i="10" l="1"/>
  <c r="D25" i="10"/>
  <c r="E25" i="10" s="1"/>
  <c r="J25" i="10" s="1"/>
  <c r="O25" i="10" s="1"/>
  <c r="G25" i="10"/>
  <c r="H25" i="10" s="1"/>
  <c r="K25" i="10" s="1"/>
  <c r="B27" i="10" l="1"/>
  <c r="D26" i="10"/>
  <c r="E26" i="10" s="1"/>
  <c r="J26" i="10" s="1"/>
  <c r="O26" i="10" s="1"/>
  <c r="G26" i="10"/>
  <c r="H26" i="10" s="1"/>
  <c r="K26" i="10" s="1"/>
  <c r="B28" i="10" l="1"/>
  <c r="G27" i="10"/>
  <c r="H27" i="10" s="1"/>
  <c r="K27" i="10" s="1"/>
  <c r="D27" i="10"/>
  <c r="E27" i="10" s="1"/>
  <c r="J27" i="10" s="1"/>
  <c r="O27" i="10" s="1"/>
  <c r="B29" i="10" l="1"/>
  <c r="D28" i="10"/>
  <c r="E28" i="10" s="1"/>
  <c r="J28" i="10" s="1"/>
  <c r="O28" i="10" s="1"/>
  <c r="G28" i="10"/>
  <c r="H28" i="10" s="1"/>
  <c r="K28" i="10" s="1"/>
  <c r="B30" i="10" l="1"/>
  <c r="G29" i="10"/>
  <c r="H29" i="10" s="1"/>
  <c r="K29" i="10" s="1"/>
  <c r="D29" i="10"/>
  <c r="E29" i="10" s="1"/>
  <c r="J29" i="10" s="1"/>
  <c r="O29" i="10" s="1"/>
  <c r="B31" i="10" l="1"/>
  <c r="G30" i="10"/>
  <c r="H30" i="10" s="1"/>
  <c r="K30" i="10" s="1"/>
  <c r="D30" i="10"/>
  <c r="E30" i="10" s="1"/>
  <c r="J30" i="10" s="1"/>
  <c r="O30" i="10" s="1"/>
  <c r="B32" i="10" l="1"/>
  <c r="D31" i="10"/>
  <c r="E31" i="10" s="1"/>
  <c r="J31" i="10" s="1"/>
  <c r="O31" i="10" s="1"/>
  <c r="G31" i="10"/>
  <c r="H31" i="10" s="1"/>
  <c r="K31" i="10" s="1"/>
  <c r="B33" i="10" l="1"/>
  <c r="G32" i="10"/>
  <c r="H32" i="10" s="1"/>
  <c r="K32" i="10" s="1"/>
  <c r="D32" i="10"/>
  <c r="E32" i="10" s="1"/>
  <c r="J32" i="10" s="1"/>
  <c r="O32" i="10" s="1"/>
  <c r="B34" i="10" l="1"/>
  <c r="D33" i="10"/>
  <c r="E33" i="10" s="1"/>
  <c r="J33" i="10" s="1"/>
  <c r="O33" i="10" s="1"/>
  <c r="G33" i="10"/>
  <c r="H33" i="10" s="1"/>
  <c r="K33" i="10" s="1"/>
  <c r="B35" i="10" l="1"/>
  <c r="D34" i="10"/>
  <c r="E34" i="10" s="1"/>
  <c r="J34" i="10" s="1"/>
  <c r="O34" i="10" s="1"/>
  <c r="G34" i="10"/>
  <c r="H34" i="10" s="1"/>
  <c r="K34" i="10" s="1"/>
  <c r="B36" i="10" l="1"/>
  <c r="D35" i="10"/>
  <c r="E35" i="10" s="1"/>
  <c r="J35" i="10" s="1"/>
  <c r="O35" i="10" s="1"/>
  <c r="G35" i="10"/>
  <c r="H35" i="10" s="1"/>
  <c r="K35" i="10" s="1"/>
  <c r="B37" i="10" l="1"/>
  <c r="D36" i="10"/>
  <c r="E36" i="10" s="1"/>
  <c r="J36" i="10" s="1"/>
  <c r="O36" i="10" s="1"/>
  <c r="G36" i="10"/>
  <c r="H36" i="10" s="1"/>
  <c r="K36" i="10" s="1"/>
  <c r="B38" i="10" l="1"/>
  <c r="G37" i="10"/>
  <c r="H37" i="10" s="1"/>
  <c r="K37" i="10" s="1"/>
  <c r="D37" i="10"/>
  <c r="E37" i="10" s="1"/>
  <c r="J37" i="10" s="1"/>
  <c r="O37" i="10" s="1"/>
  <c r="B39" i="10" l="1"/>
  <c r="G38" i="10"/>
  <c r="H38" i="10" s="1"/>
  <c r="K38" i="10" s="1"/>
  <c r="D38" i="10"/>
  <c r="E38" i="10" s="1"/>
  <c r="J38" i="10" s="1"/>
  <c r="O38" i="10" s="1"/>
  <c r="B40" i="10" l="1"/>
  <c r="D39" i="10"/>
  <c r="E39" i="10" s="1"/>
  <c r="J39" i="10" s="1"/>
  <c r="O39" i="10" s="1"/>
  <c r="G39" i="10"/>
  <c r="H39" i="10" s="1"/>
  <c r="K39" i="10" s="1"/>
  <c r="B41" i="10" l="1"/>
  <c r="G40" i="10"/>
  <c r="H40" i="10" s="1"/>
  <c r="K40" i="10" s="1"/>
  <c r="D40" i="10"/>
  <c r="E40" i="10" s="1"/>
  <c r="J40" i="10" s="1"/>
  <c r="O40" i="10" s="1"/>
  <c r="B42" i="10" l="1"/>
  <c r="D41" i="10"/>
  <c r="E41" i="10" s="1"/>
  <c r="J41" i="10" s="1"/>
  <c r="O41" i="10" s="1"/>
  <c r="G41" i="10"/>
  <c r="H41" i="10" s="1"/>
  <c r="K41" i="10" s="1"/>
  <c r="B43" i="10" l="1"/>
  <c r="G42" i="10"/>
  <c r="H42" i="10" s="1"/>
  <c r="K42" i="10" s="1"/>
  <c r="D42" i="10"/>
  <c r="E42" i="10" s="1"/>
  <c r="J42" i="10" s="1"/>
  <c r="O42" i="10" s="1"/>
  <c r="B44" i="10" l="1"/>
  <c r="D43" i="10"/>
  <c r="E43" i="10" s="1"/>
  <c r="J43" i="10" s="1"/>
  <c r="O43" i="10" s="1"/>
  <c r="G43" i="10"/>
  <c r="H43" i="10" s="1"/>
  <c r="K43" i="10" s="1"/>
  <c r="B45" i="10" l="1"/>
  <c r="D44" i="10"/>
  <c r="E44" i="10" s="1"/>
  <c r="J44" i="10" s="1"/>
  <c r="O44" i="10" s="1"/>
  <c r="G44" i="10"/>
  <c r="H44" i="10" s="1"/>
  <c r="K44" i="10" s="1"/>
  <c r="B46" i="10" l="1"/>
  <c r="G45" i="10"/>
  <c r="H45" i="10" s="1"/>
  <c r="K45" i="10" s="1"/>
  <c r="D45" i="10"/>
  <c r="E45" i="10" s="1"/>
  <c r="J45" i="10" s="1"/>
  <c r="O45" i="10" s="1"/>
  <c r="B47" i="10" l="1"/>
  <c r="G46" i="10"/>
  <c r="H46" i="10" s="1"/>
  <c r="K46" i="10" s="1"/>
  <c r="D46" i="10"/>
  <c r="E46" i="10" s="1"/>
  <c r="J46" i="10" s="1"/>
  <c r="O46" i="10" s="1"/>
  <c r="B48" i="10" l="1"/>
  <c r="D47" i="10"/>
  <c r="E47" i="10" s="1"/>
  <c r="J47" i="10" s="1"/>
  <c r="O47" i="10" s="1"/>
  <c r="G47" i="10"/>
  <c r="H47" i="10" s="1"/>
  <c r="K47" i="10" s="1"/>
  <c r="B49" i="10" l="1"/>
  <c r="G48" i="10"/>
  <c r="H48" i="10" s="1"/>
  <c r="K48" i="10" s="1"/>
  <c r="D48" i="10"/>
  <c r="E48" i="10" s="1"/>
  <c r="J48" i="10" s="1"/>
  <c r="O48" i="10" s="1"/>
  <c r="B50" i="10" l="1"/>
  <c r="G49" i="10"/>
  <c r="H49" i="10" s="1"/>
  <c r="K49" i="10" s="1"/>
  <c r="D49" i="10"/>
  <c r="E49" i="10" s="1"/>
  <c r="J49" i="10" s="1"/>
  <c r="O49" i="10" s="1"/>
  <c r="B51" i="10" l="1"/>
  <c r="G50" i="10"/>
  <c r="H50" i="10" s="1"/>
  <c r="K50" i="10" s="1"/>
  <c r="D50" i="10"/>
  <c r="E50" i="10" s="1"/>
  <c r="J50" i="10" s="1"/>
  <c r="O50" i="10" s="1"/>
  <c r="B52" i="10" l="1"/>
  <c r="D51" i="10"/>
  <c r="E51" i="10" s="1"/>
  <c r="J51" i="10" s="1"/>
  <c r="O51" i="10" s="1"/>
  <c r="G51" i="10"/>
  <c r="H51" i="10" s="1"/>
  <c r="K51" i="10" s="1"/>
  <c r="B53" i="10" l="1"/>
  <c r="D52" i="10"/>
  <c r="E52" i="10" s="1"/>
  <c r="J52" i="10" s="1"/>
  <c r="O52" i="10" s="1"/>
  <c r="G52" i="10"/>
  <c r="H52" i="10" s="1"/>
  <c r="K52" i="10" s="1"/>
  <c r="B54" i="10" l="1"/>
  <c r="G53" i="10"/>
  <c r="H53" i="10" s="1"/>
  <c r="K53" i="10" s="1"/>
  <c r="D53" i="10"/>
  <c r="E53" i="10" s="1"/>
  <c r="J53" i="10" s="1"/>
  <c r="O53" i="10" s="1"/>
  <c r="B55" i="10" l="1"/>
  <c r="D54" i="10"/>
  <c r="E54" i="10" s="1"/>
  <c r="J54" i="10" s="1"/>
  <c r="O54" i="10" s="1"/>
  <c r="G54" i="10"/>
  <c r="H54" i="10" s="1"/>
  <c r="K54" i="10" s="1"/>
  <c r="B56" i="10" l="1"/>
  <c r="D55" i="10"/>
  <c r="E55" i="10" s="1"/>
  <c r="J55" i="10" s="1"/>
  <c r="O55" i="10" s="1"/>
  <c r="G55" i="10"/>
  <c r="H55" i="10" s="1"/>
  <c r="K55" i="10" s="1"/>
  <c r="B57" i="10" l="1"/>
  <c r="G56" i="10"/>
  <c r="H56" i="10" s="1"/>
  <c r="K56" i="10" s="1"/>
  <c r="D56" i="10"/>
  <c r="E56" i="10" s="1"/>
  <c r="J56" i="10" s="1"/>
  <c r="O56" i="10" s="1"/>
  <c r="B58" i="10" l="1"/>
  <c r="D57" i="10"/>
  <c r="E57" i="10" s="1"/>
  <c r="J57" i="10" s="1"/>
  <c r="O57" i="10" s="1"/>
  <c r="G57" i="10"/>
  <c r="H57" i="10" s="1"/>
  <c r="K57" i="10" s="1"/>
  <c r="B59" i="10" l="1"/>
  <c r="D58" i="10"/>
  <c r="E58" i="10" s="1"/>
  <c r="J58" i="10" s="1"/>
  <c r="O58" i="10" s="1"/>
  <c r="G58" i="10"/>
  <c r="H58" i="10" s="1"/>
  <c r="K58" i="10" s="1"/>
  <c r="B60" i="10" l="1"/>
  <c r="G59" i="10"/>
  <c r="H59" i="10" s="1"/>
  <c r="K59" i="10" s="1"/>
  <c r="D59" i="10"/>
  <c r="E59" i="10" s="1"/>
  <c r="J59" i="10" s="1"/>
  <c r="O59" i="10" s="1"/>
  <c r="B61" i="10" l="1"/>
  <c r="D60" i="10"/>
  <c r="E60" i="10" s="1"/>
  <c r="J60" i="10" s="1"/>
  <c r="O60" i="10" s="1"/>
  <c r="G60" i="10"/>
  <c r="H60" i="10" s="1"/>
  <c r="K60" i="10" s="1"/>
  <c r="B62" i="10" l="1"/>
  <c r="G61" i="10"/>
  <c r="H61" i="10" s="1"/>
  <c r="K61" i="10" s="1"/>
  <c r="D61" i="10"/>
  <c r="E61" i="10" s="1"/>
  <c r="J61" i="10" s="1"/>
  <c r="O61" i="10" s="1"/>
  <c r="B63" i="10" l="1"/>
  <c r="G62" i="10"/>
  <c r="H62" i="10" s="1"/>
  <c r="K62" i="10" s="1"/>
  <c r="D62" i="10"/>
  <c r="E62" i="10" s="1"/>
  <c r="J62" i="10" s="1"/>
  <c r="O62" i="10" s="1"/>
  <c r="B64" i="10" l="1"/>
  <c r="D63" i="10"/>
  <c r="E63" i="10" s="1"/>
  <c r="J63" i="10" s="1"/>
  <c r="O63" i="10" s="1"/>
  <c r="G63" i="10"/>
  <c r="H63" i="10" s="1"/>
  <c r="K63" i="10" s="1"/>
  <c r="B65" i="10" l="1"/>
  <c r="G64" i="10"/>
  <c r="H64" i="10" s="1"/>
  <c r="K64" i="10" s="1"/>
  <c r="D64" i="10"/>
  <c r="E64" i="10" s="1"/>
  <c r="J64" i="10" s="1"/>
  <c r="O64" i="10" s="1"/>
  <c r="B66" i="10" l="1"/>
  <c r="D65" i="10"/>
  <c r="E65" i="10" s="1"/>
  <c r="J65" i="10" s="1"/>
  <c r="O65" i="10" s="1"/>
  <c r="G65" i="10"/>
  <c r="H65" i="10" s="1"/>
  <c r="K65" i="10" s="1"/>
  <c r="B67" i="10" l="1"/>
  <c r="D66" i="10"/>
  <c r="E66" i="10" s="1"/>
  <c r="J66" i="10" s="1"/>
  <c r="O66" i="10" s="1"/>
  <c r="G66" i="10"/>
  <c r="H66" i="10" s="1"/>
  <c r="K66" i="10" s="1"/>
  <c r="B68" i="10" l="1"/>
  <c r="G67" i="10"/>
  <c r="H67" i="10" s="1"/>
  <c r="K67" i="10" s="1"/>
  <c r="D67" i="10"/>
  <c r="E67" i="10" s="1"/>
  <c r="J67" i="10" s="1"/>
  <c r="O67" i="10" s="1"/>
  <c r="B69" i="10" l="1"/>
  <c r="D68" i="10"/>
  <c r="E68" i="10" s="1"/>
  <c r="J68" i="10" s="1"/>
  <c r="O68" i="10" s="1"/>
  <c r="G68" i="10"/>
  <c r="H68" i="10" s="1"/>
  <c r="K68" i="10" s="1"/>
  <c r="B70" i="10" l="1"/>
  <c r="G69" i="10"/>
  <c r="H69" i="10" s="1"/>
  <c r="K69" i="10" s="1"/>
  <c r="D69" i="10"/>
  <c r="E69" i="10" s="1"/>
  <c r="J69" i="10" s="1"/>
  <c r="O69" i="10" s="1"/>
  <c r="B71" i="10" l="1"/>
  <c r="G70" i="10"/>
  <c r="H70" i="10" s="1"/>
  <c r="K70" i="10" s="1"/>
  <c r="D70" i="10"/>
  <c r="E70" i="10" s="1"/>
  <c r="J70" i="10" s="1"/>
  <c r="O70" i="10" s="1"/>
  <c r="B72" i="10" l="1"/>
  <c r="G71" i="10"/>
  <c r="H71" i="10" s="1"/>
  <c r="K71" i="10" s="1"/>
  <c r="D71" i="10"/>
  <c r="E71" i="10" s="1"/>
  <c r="J71" i="10" s="1"/>
  <c r="O71" i="10" s="1"/>
  <c r="B73" i="10" l="1"/>
  <c r="D72" i="10"/>
  <c r="E72" i="10" s="1"/>
  <c r="J72" i="10" s="1"/>
  <c r="O72" i="10" s="1"/>
  <c r="G72" i="10"/>
  <c r="H72" i="10" s="1"/>
  <c r="K72" i="10" s="1"/>
  <c r="B74" i="10" l="1"/>
  <c r="D73" i="10"/>
  <c r="E73" i="10" s="1"/>
  <c r="J73" i="10" s="1"/>
  <c r="O73" i="10" s="1"/>
  <c r="G73" i="10"/>
  <c r="H73" i="10" s="1"/>
  <c r="K73" i="10" s="1"/>
  <c r="B75" i="10" l="1"/>
  <c r="D74" i="10"/>
  <c r="E74" i="10" s="1"/>
  <c r="J74" i="10" s="1"/>
  <c r="O74" i="10" s="1"/>
  <c r="G74" i="10"/>
  <c r="H74" i="10" s="1"/>
  <c r="K74" i="10" s="1"/>
  <c r="B76" i="10" l="1"/>
  <c r="G75" i="10"/>
  <c r="H75" i="10" s="1"/>
  <c r="K75" i="10" s="1"/>
  <c r="D75" i="10"/>
  <c r="E75" i="10" s="1"/>
  <c r="J75" i="10" s="1"/>
  <c r="O75" i="10" s="1"/>
  <c r="B77" i="10" l="1"/>
  <c r="G76" i="10"/>
  <c r="H76" i="10" s="1"/>
  <c r="K76" i="10" s="1"/>
  <c r="D76" i="10"/>
  <c r="E76" i="10" s="1"/>
  <c r="J76" i="10" s="1"/>
  <c r="O76" i="10" s="1"/>
  <c r="B78" i="10" l="1"/>
  <c r="G77" i="10"/>
  <c r="H77" i="10" s="1"/>
  <c r="K77" i="10" s="1"/>
  <c r="D77" i="10"/>
  <c r="E77" i="10" s="1"/>
  <c r="J77" i="10" s="1"/>
  <c r="O77" i="10" s="1"/>
  <c r="B79" i="10" l="1"/>
  <c r="G78" i="10"/>
  <c r="H78" i="10" s="1"/>
  <c r="K78" i="10" s="1"/>
  <c r="D78" i="10"/>
  <c r="E78" i="10" s="1"/>
  <c r="J78" i="10" s="1"/>
  <c r="O78" i="10" s="1"/>
  <c r="B80" i="10" l="1"/>
  <c r="G79" i="10"/>
  <c r="H79" i="10" s="1"/>
  <c r="K79" i="10" s="1"/>
  <c r="D79" i="10"/>
  <c r="E79" i="10" s="1"/>
  <c r="J79" i="10" s="1"/>
  <c r="O79" i="10" s="1"/>
  <c r="B81" i="10" l="1"/>
  <c r="D80" i="10"/>
  <c r="E80" i="10" s="1"/>
  <c r="J80" i="10" s="1"/>
  <c r="O80" i="10" s="1"/>
  <c r="G80" i="10"/>
  <c r="H80" i="10" s="1"/>
  <c r="K80" i="10" s="1"/>
  <c r="B82" i="10" l="1"/>
  <c r="D81" i="10"/>
  <c r="E81" i="10" s="1"/>
  <c r="J81" i="10" s="1"/>
  <c r="O81" i="10" s="1"/>
  <c r="G81" i="10"/>
  <c r="H81" i="10" s="1"/>
  <c r="K81" i="10" s="1"/>
  <c r="B83" i="10" l="1"/>
  <c r="D82" i="10"/>
  <c r="E82" i="10" s="1"/>
  <c r="J82" i="10" s="1"/>
  <c r="O82" i="10" s="1"/>
  <c r="G82" i="10"/>
  <c r="H82" i="10" s="1"/>
  <c r="K82" i="10" s="1"/>
  <c r="B84" i="10" l="1"/>
  <c r="G83" i="10"/>
  <c r="H83" i="10" s="1"/>
  <c r="K83" i="10" s="1"/>
  <c r="D83" i="10"/>
  <c r="E83" i="10" s="1"/>
  <c r="J83" i="10" s="1"/>
  <c r="O83" i="10" s="1"/>
  <c r="B85" i="10" l="1"/>
  <c r="G84" i="10"/>
  <c r="H84" i="10" s="1"/>
  <c r="K84" i="10" s="1"/>
  <c r="D84" i="10"/>
  <c r="E84" i="10" s="1"/>
  <c r="J84" i="10" s="1"/>
  <c r="O84" i="10" s="1"/>
  <c r="B86" i="10" l="1"/>
  <c r="G85" i="10"/>
  <c r="H85" i="10" s="1"/>
  <c r="K85" i="10" s="1"/>
  <c r="D85" i="10"/>
  <c r="E85" i="10" s="1"/>
  <c r="J85" i="10" s="1"/>
  <c r="O85" i="10" s="1"/>
  <c r="B87" i="10" l="1"/>
  <c r="G86" i="10"/>
  <c r="H86" i="10" s="1"/>
  <c r="K86" i="10" s="1"/>
  <c r="D86" i="10"/>
  <c r="E86" i="10" s="1"/>
  <c r="J86" i="10" s="1"/>
  <c r="O86" i="10" s="1"/>
  <c r="B88" i="10" l="1"/>
  <c r="D87" i="10"/>
  <c r="E87" i="10" s="1"/>
  <c r="J87" i="10" s="1"/>
  <c r="O87" i="10" s="1"/>
  <c r="G87" i="10"/>
  <c r="H87" i="10" s="1"/>
  <c r="K87" i="10" s="1"/>
  <c r="B89" i="10" l="1"/>
  <c r="D88" i="10"/>
  <c r="E88" i="10" s="1"/>
  <c r="J88" i="10" s="1"/>
  <c r="O88" i="10" s="1"/>
  <c r="G88" i="10"/>
  <c r="H88" i="10" s="1"/>
  <c r="K88" i="10" s="1"/>
  <c r="B90" i="10" l="1"/>
  <c r="D89" i="10"/>
  <c r="E89" i="10" s="1"/>
  <c r="J89" i="10" s="1"/>
  <c r="O89" i="10" s="1"/>
  <c r="G89" i="10"/>
  <c r="H89" i="10" s="1"/>
  <c r="K89" i="10" s="1"/>
  <c r="B91" i="10" l="1"/>
  <c r="D90" i="10"/>
  <c r="E90" i="10" s="1"/>
  <c r="J90" i="10" s="1"/>
  <c r="O90" i="10" s="1"/>
  <c r="G90" i="10"/>
  <c r="H90" i="10" s="1"/>
  <c r="K90" i="10" s="1"/>
  <c r="B92" i="10" l="1"/>
  <c r="D91" i="10"/>
  <c r="E91" i="10" s="1"/>
  <c r="J91" i="10" s="1"/>
  <c r="O91" i="10" s="1"/>
  <c r="G91" i="10"/>
  <c r="H91" i="10" s="1"/>
  <c r="K91" i="10" s="1"/>
  <c r="B93" i="10" l="1"/>
  <c r="G92" i="10"/>
  <c r="H92" i="10" s="1"/>
  <c r="K92" i="10" s="1"/>
  <c r="D92" i="10"/>
  <c r="E92" i="10" s="1"/>
  <c r="J92" i="10" s="1"/>
  <c r="O92" i="10" s="1"/>
  <c r="B94" i="10" l="1"/>
  <c r="G93" i="10"/>
  <c r="H93" i="10" s="1"/>
  <c r="K93" i="10" s="1"/>
  <c r="D93" i="10"/>
  <c r="E93" i="10" s="1"/>
  <c r="J93" i="10" s="1"/>
  <c r="O93" i="10" s="1"/>
  <c r="B95" i="10" l="1"/>
  <c r="G94" i="10"/>
  <c r="H94" i="10" s="1"/>
  <c r="K94" i="10" s="1"/>
  <c r="D94" i="10"/>
  <c r="E94" i="10" s="1"/>
  <c r="J94" i="10" s="1"/>
  <c r="O94" i="10" s="1"/>
  <c r="B96" i="10" l="1"/>
  <c r="D95" i="10"/>
  <c r="E95" i="10" s="1"/>
  <c r="J95" i="10" s="1"/>
  <c r="O95" i="10" s="1"/>
  <c r="G95" i="10"/>
  <c r="H95" i="10" s="1"/>
  <c r="K95" i="10" s="1"/>
  <c r="B97" i="10" l="1"/>
  <c r="D96" i="10"/>
  <c r="E96" i="10" s="1"/>
  <c r="J96" i="10" s="1"/>
  <c r="O96" i="10" s="1"/>
  <c r="G96" i="10"/>
  <c r="H96" i="10" s="1"/>
  <c r="K96" i="10" s="1"/>
  <c r="B98" i="10" l="1"/>
  <c r="D97" i="10"/>
  <c r="E97" i="10" s="1"/>
  <c r="J97" i="10" s="1"/>
  <c r="O97" i="10" s="1"/>
  <c r="G97" i="10"/>
  <c r="H97" i="10" s="1"/>
  <c r="K97" i="10" s="1"/>
  <c r="B99" i="10" l="1"/>
  <c r="D98" i="10"/>
  <c r="E98" i="10" s="1"/>
  <c r="J98" i="10" s="1"/>
  <c r="O98" i="10" s="1"/>
  <c r="G98" i="10"/>
  <c r="H98" i="10" s="1"/>
  <c r="K98" i="10" s="1"/>
  <c r="B100" i="10" l="1"/>
  <c r="G99" i="10"/>
  <c r="H99" i="10" s="1"/>
  <c r="K99" i="10" s="1"/>
  <c r="D99" i="10"/>
  <c r="E99" i="10" s="1"/>
  <c r="J99" i="10" s="1"/>
  <c r="O99" i="10" s="1"/>
  <c r="B101" i="10" l="1"/>
  <c r="G100" i="10"/>
  <c r="H100" i="10" s="1"/>
  <c r="K100" i="10" s="1"/>
  <c r="D100" i="10"/>
  <c r="E100" i="10" s="1"/>
  <c r="J100" i="10" s="1"/>
  <c r="O100" i="10" s="1"/>
  <c r="B102" i="10" l="1"/>
  <c r="G101" i="10"/>
  <c r="H101" i="10" s="1"/>
  <c r="K101" i="10" s="1"/>
  <c r="D101" i="10"/>
  <c r="E101" i="10" s="1"/>
  <c r="J101" i="10" s="1"/>
  <c r="O101" i="10" s="1"/>
  <c r="B103" i="10" l="1"/>
  <c r="D102" i="10"/>
  <c r="E102" i="10" s="1"/>
  <c r="J102" i="10" s="1"/>
  <c r="O102" i="10" s="1"/>
  <c r="G102" i="10"/>
  <c r="H102" i="10" s="1"/>
  <c r="K102" i="10" s="1"/>
  <c r="B104" i="10" l="1"/>
  <c r="G103" i="10"/>
  <c r="H103" i="10" s="1"/>
  <c r="K103" i="10" s="1"/>
  <c r="D103" i="10"/>
  <c r="E103" i="10" s="1"/>
  <c r="J103" i="10" s="1"/>
  <c r="O103" i="10" s="1"/>
  <c r="G104" i="10" l="1"/>
  <c r="H104" i="10" s="1"/>
  <c r="K104" i="10" s="1"/>
  <c r="D104" i="10"/>
  <c r="E104" i="10" s="1"/>
  <c r="J104" i="10" s="1"/>
  <c r="K3" i="10" l="1"/>
  <c r="O104" i="10"/>
  <c r="P3" i="10" s="1"/>
</calcChain>
</file>

<file path=xl/sharedStrings.xml><?xml version="1.0" encoding="utf-8"?>
<sst xmlns="http://schemas.openxmlformats.org/spreadsheetml/2006/main" count="389" uniqueCount="148">
  <si>
    <t>平均</t>
    <rPh sb="0" eb="2">
      <t>ヘイキン</t>
    </rPh>
    <phoneticPr fontId="1"/>
  </si>
  <si>
    <t>中央値</t>
    <rPh sb="0" eb="2">
      <t>チュウオウ</t>
    </rPh>
    <rPh sb="2" eb="3">
      <t>チ</t>
    </rPh>
    <phoneticPr fontId="1"/>
  </si>
  <si>
    <t>期待値</t>
    <rPh sb="0" eb="3">
      <t>キタイチ</t>
    </rPh>
    <phoneticPr fontId="1"/>
  </si>
  <si>
    <t>合計</t>
  </si>
  <si>
    <t>信頼区間</t>
    <rPh sb="0" eb="2">
      <t>シンライ</t>
    </rPh>
    <rPh sb="2" eb="4">
      <t>クカン</t>
    </rPh>
    <phoneticPr fontId="1"/>
  </si>
  <si>
    <t>P値</t>
    <rPh sb="1" eb="2">
      <t>アタイ</t>
    </rPh>
    <phoneticPr fontId="1"/>
  </si>
  <si>
    <t>標準偏差</t>
    <rPh sb="0" eb="2">
      <t>ヒョウジュン</t>
    </rPh>
    <rPh sb="2" eb="4">
      <t>ヘンサ</t>
    </rPh>
    <phoneticPr fontId="1"/>
  </si>
  <si>
    <t>新人A</t>
    <rPh sb="0" eb="2">
      <t>シンジン</t>
    </rPh>
    <phoneticPr fontId="1"/>
  </si>
  <si>
    <t>ベテランB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</si>
  <si>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</si>
  <si>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</si>
  <si>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</si>
  <si>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</si>
  <si>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</si>
  <si>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</si>
  <si>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</si>
  <si>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</si>
  <si>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9回目</t>
    <rPh sb="1" eb="3">
      <t>カイメ</t>
    </rPh>
    <phoneticPr fontId="1"/>
  </si>
  <si>
    <t>電話営業にかかる時間（秒）</t>
    <rPh sb="0" eb="2">
      <t>デンワ</t>
    </rPh>
    <rPh sb="2" eb="4">
      <t>エイギョウ</t>
    </rPh>
    <rPh sb="8" eb="10">
      <t>ジカン</t>
    </rPh>
    <rPh sb="11" eb="12">
      <t>ビョウ</t>
    </rPh>
    <phoneticPr fontId="1"/>
  </si>
  <si>
    <t>平均値</t>
    <rPh sb="0" eb="3">
      <t>ヘイキンチ</t>
    </rPh>
    <phoneticPr fontId="1"/>
  </si>
  <si>
    <t>70代以上</t>
    <rPh sb="2" eb="3">
      <t>ダイ</t>
    </rPh>
    <rPh sb="3" eb="5">
      <t>イジョウ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</si>
  <si>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</si>
  <si>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</si>
  <si>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</si>
  <si>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</si>
  <si>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</si>
  <si>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10代以下</t>
    <rPh sb="2" eb="3">
      <t>ダイ</t>
    </rPh>
    <rPh sb="3" eb="5">
      <t>イカ</t>
    </rPh>
    <phoneticPr fontId="1"/>
  </si>
  <si>
    <t>顧客数</t>
    <rPh sb="0" eb="3">
      <t>コキャクスウ</t>
    </rPh>
    <phoneticPr fontId="1"/>
  </si>
  <si>
    <t>合計</t>
    <rPh sb="0" eb="2">
      <t>ゴウケイ</t>
    </rPh>
    <phoneticPr fontId="1"/>
  </si>
  <si>
    <t>シェア</t>
    <phoneticPr fontId="1"/>
  </si>
  <si>
    <t>累計シェア</t>
    <rPh sb="0" eb="2">
      <t>ルイケイ</t>
    </rPh>
    <phoneticPr fontId="1"/>
  </si>
  <si>
    <t>世代別顧客数（千人）</t>
    <rPh sb="0" eb="3">
      <t>セダイベツ</t>
    </rPh>
    <rPh sb="3" eb="6">
      <t>コキャクスウ</t>
    </rPh>
    <rPh sb="7" eb="9">
      <t>センニン</t>
    </rPh>
    <phoneticPr fontId="1"/>
  </si>
  <si>
    <t>平均成長率（CAGR）</t>
    <rPh sb="0" eb="2">
      <t>ヘイキン</t>
    </rPh>
    <rPh sb="2" eb="5">
      <t>セイチョウリツ</t>
    </rPh>
    <phoneticPr fontId="1"/>
  </si>
  <si>
    <t>商品</t>
  </si>
  <si>
    <t>商品別販売数</t>
  </si>
  <si>
    <t>販売数</t>
  </si>
  <si>
    <t>平均単価</t>
  </si>
  <si>
    <t>売上</t>
  </si>
  <si>
    <t>個</t>
  </si>
  <si>
    <t>円</t>
  </si>
  <si>
    <t>ワイン</t>
  </si>
  <si>
    <t>ビール</t>
  </si>
  <si>
    <t>ジュース</t>
  </si>
  <si>
    <t>販売数</t>
    <rPh sb="0" eb="2">
      <t>ハンバイ</t>
    </rPh>
    <rPh sb="2" eb="3">
      <t>スウ</t>
    </rPh>
    <phoneticPr fontId="1"/>
  </si>
  <si>
    <t>男性</t>
    <phoneticPr fontId="1"/>
  </si>
  <si>
    <t>女性</t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</si>
  <si>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</si>
  <si>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</si>
  <si>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</si>
  <si>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</si>
  <si>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男性</t>
    <rPh sb="0" eb="2">
      <t>ダンセイ</t>
    </rPh>
    <phoneticPr fontId="1"/>
  </si>
  <si>
    <t>販売データ</t>
    <rPh sb="0" eb="2">
      <t>ハンバイ</t>
    </rPh>
    <phoneticPr fontId="1"/>
  </si>
  <si>
    <t>1年目</t>
    <rPh sb="1" eb="3">
      <t>ネンメ</t>
    </rPh>
    <phoneticPr fontId="1"/>
  </si>
  <si>
    <t>2年目</t>
    <rPh sb="1" eb="3">
      <t>ネンメ</t>
    </rPh>
    <phoneticPr fontId="1"/>
  </si>
  <si>
    <t>3年目</t>
    <rPh sb="1" eb="3">
      <t>ネンメ</t>
    </rPh>
    <phoneticPr fontId="1"/>
  </si>
  <si>
    <t>4年目</t>
    <rPh sb="1" eb="3">
      <t>ネンメ</t>
    </rPh>
    <phoneticPr fontId="1"/>
  </si>
  <si>
    <t>成長率</t>
    <rPh sb="0" eb="3">
      <t>セイチョウリツ</t>
    </rPh>
    <phoneticPr fontId="1"/>
  </si>
  <si>
    <t>計算チェック</t>
    <rPh sb="0" eb="2">
      <t>ケイサン</t>
    </rPh>
    <phoneticPr fontId="1"/>
  </si>
  <si>
    <t>直線</t>
    <rPh sb="0" eb="2">
      <t>チョクセン</t>
    </rPh>
    <phoneticPr fontId="1"/>
  </si>
  <si>
    <t>曲線</t>
    <rPh sb="0" eb="2">
      <t>キョクセン</t>
    </rPh>
    <phoneticPr fontId="1"/>
  </si>
  <si>
    <t>x</t>
    <phoneticPr fontId="1"/>
  </si>
  <si>
    <t>y</t>
    <phoneticPr fontId="1"/>
  </si>
  <si>
    <t>広告宣伝費</t>
    <rPh sb="0" eb="2">
      <t>コウコク</t>
    </rPh>
    <rPh sb="2" eb="5">
      <t>センデンヒ</t>
    </rPh>
    <phoneticPr fontId="1"/>
  </si>
  <si>
    <t>売上</t>
    <rPh sb="0" eb="2">
      <t>ウリアゲ</t>
    </rPh>
    <phoneticPr fontId="1"/>
  </si>
  <si>
    <t>広告宣伝費（横）×売上（縦）</t>
    <rPh sb="0" eb="2">
      <t>コウコク</t>
    </rPh>
    <rPh sb="2" eb="5">
      <t>センデンヒ</t>
    </rPh>
    <rPh sb="6" eb="7">
      <t>ヨコ</t>
    </rPh>
    <rPh sb="9" eb="11">
      <t>ウリアゲ</t>
    </rPh>
    <rPh sb="12" eb="13">
      <t>タテ</t>
    </rPh>
    <phoneticPr fontId="1"/>
  </si>
  <si>
    <r>
      <t>R</t>
    </r>
    <r>
      <rPr>
        <vertAlign val="superscript"/>
        <sz val="11"/>
        <color theme="1"/>
        <rFont val="Yu Gothic"/>
        <family val="3"/>
        <charset val="128"/>
        <scheme val="minor"/>
      </rPr>
      <t>2</t>
    </r>
    <r>
      <rPr>
        <sz val="11"/>
        <color theme="1"/>
        <rFont val="Yu Gothic"/>
        <family val="2"/>
        <scheme val="minor"/>
      </rPr>
      <t>=</t>
    </r>
    <phoneticPr fontId="1"/>
  </si>
  <si>
    <t>切片:</t>
    <rPh sb="0" eb="2">
      <t>セッペン</t>
    </rPh>
    <phoneticPr fontId="1"/>
  </si>
  <si>
    <t>傾き:</t>
    <rPh sb="0" eb="1">
      <t>カタム</t>
    </rPh>
    <phoneticPr fontId="1"/>
  </si>
  <si>
    <t>横軸(x):</t>
    <rPh sb="0" eb="2">
      <t>ヨコジク</t>
    </rPh>
    <phoneticPr fontId="1"/>
  </si>
  <si>
    <t>縦軸(y):</t>
    <rPh sb="0" eb="2">
      <t>タテジク</t>
    </rPh>
    <phoneticPr fontId="1"/>
  </si>
  <si>
    <t>人件費</t>
    <rPh sb="0" eb="3">
      <t>ジンケンヒ</t>
    </rPh>
    <phoneticPr fontId="1"/>
  </si>
  <si>
    <t>営業マン数</t>
    <rPh sb="0" eb="2">
      <t>エイギョウ</t>
    </rPh>
    <rPh sb="4" eb="5">
      <t>スウ</t>
    </rPh>
    <phoneticPr fontId="1"/>
  </si>
  <si>
    <t>1人あたり人件費</t>
    <rPh sb="1" eb="2">
      <t>ニン</t>
    </rPh>
    <rPh sb="5" eb="8">
      <t>ジンケンヒ</t>
    </rPh>
    <phoneticPr fontId="1"/>
  </si>
  <si>
    <t>5年目</t>
    <rPh sb="1" eb="3">
      <t>ネンメ</t>
    </rPh>
    <phoneticPr fontId="1"/>
  </si>
  <si>
    <t>6年目</t>
    <rPh sb="1" eb="3">
      <t>ネンメ</t>
    </rPh>
    <phoneticPr fontId="1"/>
  </si>
  <si>
    <t>7年目</t>
    <rPh sb="1" eb="3">
      <t>ネンメ</t>
    </rPh>
    <phoneticPr fontId="1"/>
  </si>
  <si>
    <t>8年目</t>
    <rPh sb="1" eb="3">
      <t>ネンメ</t>
    </rPh>
    <phoneticPr fontId="1"/>
  </si>
  <si>
    <t>9年目</t>
    <rPh sb="1" eb="3">
      <t>ネンメ</t>
    </rPh>
    <phoneticPr fontId="1"/>
  </si>
  <si>
    <t>10年目</t>
    <rPh sb="2" eb="4">
      <t>ネンメ</t>
    </rPh>
    <phoneticPr fontId="1"/>
  </si>
  <si>
    <t>百万円</t>
    <rPh sb="0" eb="3">
      <t>ヒャクマンエン</t>
    </rPh>
    <phoneticPr fontId="1"/>
  </si>
  <si>
    <t>人</t>
    <rPh sb="0" eb="1">
      <t>ニン</t>
    </rPh>
    <phoneticPr fontId="1"/>
  </si>
  <si>
    <t>社</t>
    <rPh sb="0" eb="1">
      <t>シャ</t>
    </rPh>
    <phoneticPr fontId="1"/>
  </si>
  <si>
    <t>顧客単価</t>
    <rPh sb="0" eb="2">
      <t>コキャク</t>
    </rPh>
    <rPh sb="2" eb="4">
      <t>タンカ</t>
    </rPh>
    <phoneticPr fontId="1"/>
  </si>
  <si>
    <t>売上と人件費</t>
    <rPh sb="0" eb="2">
      <t>ウリアゲ</t>
    </rPh>
    <rPh sb="3" eb="6">
      <t>ジンケンヒ</t>
    </rPh>
    <phoneticPr fontId="1"/>
  </si>
  <si>
    <t>知名度</t>
    <rPh sb="0" eb="3">
      <t>チメイド</t>
    </rPh>
    <phoneticPr fontId="1"/>
  </si>
  <si>
    <t>%</t>
    <phoneticPr fontId="1"/>
  </si>
  <si>
    <t>テレビCM費用（年間）</t>
    <rPh sb="5" eb="7">
      <t>ヒヨウ</t>
    </rPh>
    <rPh sb="8" eb="10">
      <t>ネンカン</t>
    </rPh>
    <phoneticPr fontId="1"/>
  </si>
  <si>
    <t>テレビCM費用（累計）</t>
    <rPh sb="5" eb="7">
      <t>ヒヨウ</t>
    </rPh>
    <rPh sb="8" eb="10">
      <t>ルイケイ</t>
    </rPh>
    <phoneticPr fontId="1"/>
  </si>
  <si>
    <t>広告宣伝費（横）×1ユーザー獲得費（縦）</t>
    <rPh sb="0" eb="2">
      <t>コウコク</t>
    </rPh>
    <rPh sb="2" eb="5">
      <t>センデンヒ</t>
    </rPh>
    <rPh sb="6" eb="7">
      <t>ヨコ</t>
    </rPh>
    <rPh sb="14" eb="16">
      <t>カクトク</t>
    </rPh>
    <rPh sb="16" eb="17">
      <t>ヒ</t>
    </rPh>
    <rPh sb="18" eb="19">
      <t>タテ</t>
    </rPh>
    <phoneticPr fontId="1"/>
  </si>
  <si>
    <t>経過月数（横）×継続利用者数（縦）</t>
    <rPh sb="0" eb="2">
      <t>ケイカ</t>
    </rPh>
    <rPh sb="2" eb="3">
      <t>ツキ</t>
    </rPh>
    <rPh sb="3" eb="4">
      <t>スウ</t>
    </rPh>
    <rPh sb="5" eb="6">
      <t>ヨコ</t>
    </rPh>
    <rPh sb="8" eb="10">
      <t>ケイゾク</t>
    </rPh>
    <rPh sb="10" eb="12">
      <t>リヨウ</t>
    </rPh>
    <rPh sb="12" eb="13">
      <t>シャ</t>
    </rPh>
    <rPh sb="13" eb="14">
      <t>スウ</t>
    </rPh>
    <rPh sb="15" eb="16">
      <t>タテ</t>
    </rPh>
    <phoneticPr fontId="1"/>
  </si>
  <si>
    <t>傾き</t>
    <rPh sb="0" eb="1">
      <t>カタム</t>
    </rPh>
    <phoneticPr fontId="1"/>
  </si>
  <si>
    <t>切片</t>
    <rPh sb="0" eb="2">
      <t>セッペン</t>
    </rPh>
    <phoneticPr fontId="1"/>
  </si>
  <si>
    <t>テスト回数</t>
    <rPh sb="3" eb="5">
      <t>カイスウ</t>
    </rPh>
    <phoneticPr fontId="1"/>
  </si>
  <si>
    <t>新商品</t>
    <phoneticPr fontId="1"/>
  </si>
  <si>
    <t>現商品</t>
    <phoneticPr fontId="1"/>
  </si>
  <si>
    <t>サンプル数</t>
    <rPh sb="4" eb="5">
      <t>スウ</t>
    </rPh>
    <phoneticPr fontId="1"/>
  </si>
  <si>
    <t>有意水準（＝1-信頼区間%）</t>
    <rPh sb="0" eb="2">
      <t>ユウイ</t>
    </rPh>
    <rPh sb="2" eb="4">
      <t>スイジュン</t>
    </rPh>
    <rPh sb="8" eb="10">
      <t>シンライ</t>
    </rPh>
    <rPh sb="10" eb="12">
      <t>クカン</t>
    </rPh>
    <phoneticPr fontId="1"/>
  </si>
  <si>
    <t>平均値の幅</t>
    <rPh sb="0" eb="3">
      <t>ヘイキンチ</t>
    </rPh>
    <rPh sb="4" eb="5">
      <t>ハバ</t>
    </rPh>
    <phoneticPr fontId="1"/>
  </si>
  <si>
    <t>最小値</t>
    <rPh sb="0" eb="3">
      <t>サイショウチ</t>
    </rPh>
    <phoneticPr fontId="1"/>
  </si>
  <si>
    <t>最大値</t>
    <rPh sb="0" eb="3">
      <t>サイダイチ</t>
    </rPh>
    <phoneticPr fontId="1"/>
  </si>
  <si>
    <t>データの数</t>
    <rPh sb="4" eb="5">
      <t>カズ</t>
    </rPh>
    <phoneticPr fontId="1"/>
  </si>
  <si>
    <t>1月</t>
    <rPh sb="1" eb="2">
      <t>ガツ</t>
    </rPh>
    <phoneticPr fontId="1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</si>
  <si>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</si>
  <si>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</si>
  <si>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</si>
  <si>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</si>
  <si>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</si>
  <si>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</si>
  <si>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</si>
  <si>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</si>
  <si>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</si>
  <si>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</si>
  <si>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</si>
  <si>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広告費</t>
    <rPh sb="0" eb="3">
      <t>コウコクヒ</t>
    </rPh>
    <phoneticPr fontId="1"/>
  </si>
  <si>
    <t>広告費（x）</t>
    <rPh sb="0" eb="3">
      <t>コウコクヒ</t>
    </rPh>
    <phoneticPr fontId="1"/>
  </si>
  <si>
    <t>販売数（y）</t>
    <rPh sb="0" eb="2">
      <t>ハンバイ</t>
    </rPh>
    <rPh sb="2" eb="3">
      <t>スウ</t>
    </rPh>
    <phoneticPr fontId="1"/>
  </si>
  <si>
    <t>広告費と販売数</t>
    <rPh sb="0" eb="3">
      <t>コウコクヒ</t>
    </rPh>
    <rPh sb="4" eb="6">
      <t>ハンバイ</t>
    </rPh>
    <rPh sb="6" eb="7">
      <t>スウ</t>
    </rPh>
    <phoneticPr fontId="1"/>
  </si>
  <si>
    <t>サイトA</t>
    <phoneticPr fontId="1"/>
  </si>
  <si>
    <t>サイトB</t>
    <phoneticPr fontId="1"/>
  </si>
  <si>
    <t>※最大にしたい</t>
    <rPh sb="1" eb="3">
      <t>サイダイ</t>
    </rPh>
    <phoneticPr fontId="1"/>
  </si>
  <si>
    <t>※合計予算</t>
    <rPh sb="1" eb="3">
      <t>ゴウケイ</t>
    </rPh>
    <rPh sb="3" eb="5">
      <t>ヨサン</t>
    </rPh>
    <phoneticPr fontId="1"/>
  </si>
  <si>
    <t>成長率の平均値</t>
    <rPh sb="0" eb="3">
      <t>セイチョウリツ</t>
    </rPh>
    <rPh sb="4" eb="7">
      <t>ヘイキンチ</t>
    </rPh>
    <phoneticPr fontId="1"/>
  </si>
  <si>
    <t>実測値</t>
    <rPh sb="0" eb="3">
      <t>ジッソクチ</t>
    </rPh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</si>
  <si>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</si>
  <si>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</si>
  <si>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</si>
  <si>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</si>
  <si>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</si>
  <si>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</si>
  <si>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</si>
  <si>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</si>
  <si>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</si>
  <si>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</si>
  <si>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</si>
  <si>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</si>
  <si>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</si>
  <si>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</si>
  <si>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</si>
  <si>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</si>
  <si>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</si>
  <si>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</si>
  <si>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</si>
  <si>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</si>
  <si>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</si>
  <si>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</si>
  <si>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</si>
  <si>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</si>
  <si>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元のデータ</t>
    <rPh sb="0" eb="1">
      <t xml:space="preserve">モトノ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</si>
</sst>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#,##0.0000"/>
  </numFmts>
  <fonts count="5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vertAlign val="superscript"/>
      <sz val="11"/>
      <color theme="1"/>
      <name val="Yu Gothic"/>
      <family val="3"/>
      <charset val="128"/>
      <scheme val="minor"/>
    </font>
    <font>
      <sz val="11"/>
      <color rgb="FF0000FF"/>
      <name val="Yu Gothic"/>
      <family val="2"/>
      <scheme val="minor"/>
    </font>
    <font>
      <sz val="11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medium">
        <color rgb="FF00B050"/>
      </bottom>
      <diagonal/>
    </border>
    <border>
      <left/>
      <right/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3" fontId="0" fillId="0" borderId="0" xfId="0" applyNumberFormat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6" xfId="0" applyNumberFormat="1" applyBorder="1" applyAlignment="1">
      <alignment horizontal="right"/>
    </xf>
    <xf numFmtId="3" fontId="0" fillId="0" borderId="5" xfId="0" applyNumberFormat="1" applyBorder="1" applyAlignment="1">
      <alignment horizontal="right"/>
    </xf>
    <xf numFmtId="3" fontId="0" fillId="0" borderId="1" xfId="0" applyNumberFormat="1" applyBorder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right"/>
    </xf>
    <xf numFmtId="9" fontId="0" fillId="0" borderId="6" xfId="0" applyNumberFormat="1" applyBorder="1"/>
    <xf numFmtId="0" fontId="0" fillId="0" borderId="7" xfId="0" applyBorder="1"/>
    <xf numFmtId="3" fontId="0" fillId="0" borderId="7" xfId="0" applyNumberFormat="1" applyBorder="1"/>
    <xf numFmtId="9" fontId="0" fillId="0" borderId="7" xfId="0" applyNumberFormat="1" applyBorder="1"/>
    <xf numFmtId="0" fontId="0" fillId="0" borderId="8" xfId="0" applyBorder="1"/>
    <xf numFmtId="3" fontId="0" fillId="0" borderId="8" xfId="0" applyNumberFormat="1" applyBorder="1"/>
    <xf numFmtId="9" fontId="0" fillId="0" borderId="8" xfId="0" applyNumberFormat="1" applyBorder="1"/>
    <xf numFmtId="0" fontId="0" fillId="0" borderId="9" xfId="0" applyBorder="1"/>
    <xf numFmtId="3" fontId="0" fillId="0" borderId="9" xfId="0" applyNumberFormat="1" applyBorder="1"/>
    <xf numFmtId="9" fontId="0" fillId="0" borderId="9" xfId="0" applyNumberFormat="1" applyBorder="1"/>
    <xf numFmtId="0" fontId="0" fillId="0" borderId="1" xfId="0" applyBorder="1"/>
    <xf numFmtId="9" fontId="0" fillId="0" borderId="1" xfId="0" applyNumberFormat="1" applyBorder="1"/>
    <xf numFmtId="9" fontId="0" fillId="0" borderId="10" xfId="0" applyNumberFormat="1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3" fontId="0" fillId="2" borderId="3" xfId="0" applyNumberFormat="1" applyFill="1" applyBorder="1"/>
    <xf numFmtId="3" fontId="0" fillId="0" borderId="0" xfId="0" applyNumberFormat="1" applyAlignment="1">
      <alignment horizontal="right"/>
    </xf>
    <xf numFmtId="176" fontId="0" fillId="0" borderId="0" xfId="0" applyNumberFormat="1"/>
    <xf numFmtId="177" fontId="0" fillId="0" borderId="0" xfId="0" applyNumberFormat="1"/>
    <xf numFmtId="3" fontId="0" fillId="3" borderId="3" xfId="0" applyNumberFormat="1" applyFill="1" applyBorder="1"/>
    <xf numFmtId="9" fontId="0" fillId="0" borderId="3" xfId="0" applyNumberFormat="1" applyBorder="1"/>
    <xf numFmtId="3" fontId="0" fillId="0" borderId="11" xfId="0" applyNumberFormat="1" applyBorder="1"/>
    <xf numFmtId="3" fontId="0" fillId="0" borderId="2" xfId="0" applyNumberFormat="1" applyBorder="1" applyAlignment="1">
      <alignment horizontal="right"/>
    </xf>
    <xf numFmtId="3" fontId="3" fillId="0" borderId="3" xfId="0" applyNumberFormat="1" applyFont="1" applyBorder="1"/>
    <xf numFmtId="176" fontId="0" fillId="0" borderId="4" xfId="0" applyNumberFormat="1" applyBorder="1"/>
    <xf numFmtId="9" fontId="3" fillId="0" borderId="0" xfId="0" applyNumberFormat="1" applyFont="1"/>
    <xf numFmtId="3" fontId="0" fillId="0" borderId="12" xfId="0" applyNumberFormat="1" applyBorder="1"/>
    <xf numFmtId="3" fontId="3" fillId="0" borderId="0" xfId="0" applyNumberFormat="1" applyFont="1"/>
    <xf numFmtId="3" fontId="0" fillId="0" borderId="2" xfId="0" applyNumberFormat="1" applyBorder="1" applyAlignment="1">
      <alignment horizontal="left"/>
    </xf>
    <xf numFmtId="3" fontId="0" fillId="0" borderId="3" xfId="0" applyNumberFormat="1" applyBorder="1" applyAlignment="1">
      <alignment horizontal="left"/>
    </xf>
    <xf numFmtId="3" fontId="0" fillId="0" borderId="4" xfId="0" applyNumberFormat="1" applyBorder="1" applyAlignment="1">
      <alignment horizontal="left"/>
    </xf>
    <xf numFmtId="9" fontId="3" fillId="0" borderId="3" xfId="0" applyNumberFormat="1" applyFont="1" applyBorder="1"/>
    <xf numFmtId="3" fontId="0" fillId="4" borderId="2" xfId="0" applyNumberFormat="1" applyFill="1" applyBorder="1"/>
    <xf numFmtId="3" fontId="0" fillId="4" borderId="2" xfId="0" applyNumberFormat="1" applyFill="1" applyBorder="1" applyAlignment="1">
      <alignment horizontal="left"/>
    </xf>
    <xf numFmtId="0" fontId="3" fillId="0" borderId="0" xfId="0" applyFont="1"/>
    <xf numFmtId="3" fontId="3" fillId="0" borderId="2" xfId="0" applyNumberFormat="1" applyFont="1" applyBorder="1"/>
    <xf numFmtId="3" fontId="0" fillId="0" borderId="11" xfId="0" applyNumberFormat="1" applyBorder="1" applyAlignment="1">
      <alignment horizontal="right"/>
    </xf>
    <xf numFmtId="3" fontId="0" fillId="0" borderId="13" xfId="0" applyNumberForma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3" fontId="3" fillId="0" borderId="15" xfId="0" applyNumberFormat="1" applyFont="1" applyBorder="1"/>
    <xf numFmtId="3" fontId="3" fillId="0" borderId="16" xfId="0" applyNumberFormat="1" applyFont="1" applyBorder="1"/>
    <xf numFmtId="3" fontId="3" fillId="0" borderId="4" xfId="0" applyNumberFormat="1" applyFont="1" applyBorder="1"/>
    <xf numFmtId="3" fontId="3" fillId="0" borderId="17" xfId="0" applyNumberFormat="1" applyFont="1" applyBorder="1"/>
    <xf numFmtId="3" fontId="3" fillId="0" borderId="18" xfId="0" applyNumberFormat="1" applyFont="1" applyBorder="1"/>
    <xf numFmtId="4" fontId="0" fillId="0" borderId="7" xfId="0" applyNumberFormat="1" applyBorder="1"/>
    <xf numFmtId="3" fontId="0" fillId="0" borderId="19" xfId="0" applyNumberFormat="1" applyBorder="1" applyAlignment="1">
      <alignment horizontal="right"/>
    </xf>
    <xf numFmtId="3" fontId="0" fillId="0" borderId="20" xfId="0" applyNumberFormat="1" applyBorder="1" applyAlignment="1">
      <alignment horizontal="right"/>
    </xf>
    <xf numFmtId="3" fontId="4" fillId="0" borderId="3" xfId="0" applyNumberFormat="1" applyFont="1" applyBorder="1"/>
    <xf numFmtId="3" fontId="0" fillId="3" borderId="4" xfId="0" applyNumberFormat="1" applyFill="1" applyBorder="1"/>
    <xf numFmtId="3" fontId="4" fillId="0" borderId="4" xfId="0" applyNumberFormat="1" applyFont="1" applyBorder="1"/>
    <xf numFmtId="3" fontId="3" fillId="0" borderId="21" xfId="0" applyNumberFormat="1" applyFont="1" applyBorder="1"/>
    <xf numFmtId="3" fontId="3" fillId="0" borderId="22" xfId="0" applyNumberFormat="1" applyFont="1" applyBorder="1"/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centerContinuous"/>
    </xf>
    <xf numFmtId="0" fontId="0" fillId="0" borderId="0" xfId="0" applyFont="1" applyFill="1" applyBorder="1" applyAlignment="1"/>
    <xf numFmtId="0" fontId="0" fillId="0" borderId="0" xfId="0" applyFill="1" applyBorder="1" applyAlignment="1"/>
    <xf numFmtId="0" fontId="0" fillId="0" borderId="1" xfId="0" applyFont="1" applyFill="1" applyBorder="1" applyAlignment="1"/>
    <xf numFmtId="0" fontId="0" fillId="0" borderId="1" xfId="0" applyFill="1" applyBorder="1" applyAlignment="1"/>
    <xf numFmtId="0" fontId="0" fillId="0" borderId="23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Continuous"/>
    </xf>
  </cellXfs>
  <cellStyles count="1">
    <cellStyle name="標準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平均値・中央値・ヒストグラム!$C$3</c:f>
          <c:strCache>
            <c:ptCount val="1"/>
            <c:pt idx="0">
              <c:v>新人A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平均値・中央値・ヒストグラム!$C$3</c:f>
              <c:strCache>
                <c:ptCount val="1"/>
                <c:pt idx="0">
                  <c:v>新人A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07-4D0D-BC43-C40036DECDD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207-4D0D-BC43-C40036DECDD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207-4D0D-BC43-C40036DECDD4}"/>
              </c:ext>
            </c:extLst>
          </c:dPt>
          <c:cat>
            <c:strRef>
              <c:f>平均値・中央値・ヒストグラム!$B$4:$B$12</c:f>
              <c:strCache>
                <c:ptCount val="9"/>
                <c:pt idx="0">
                  <c:v>1回目</c:v>
                </c:pt>
                <c:pt idx="1">
                  <c:v>2回目</c:v>
                </c:pt>
                <c:pt idx="2">
                  <c:v>3回目</c:v>
                </c:pt>
                <c:pt idx="3">
                  <c:v>4回目</c:v>
                </c:pt>
                <c:pt idx="4">
                  <c:v>5回目</c:v>
                </c:pt>
                <c:pt idx="5">
                  <c:v>6回目</c:v>
                </c:pt>
                <c:pt idx="6">
                  <c:v>7回目</c:v>
                </c:pt>
                <c:pt idx="7">
                  <c:v>8回目</c:v>
                </c:pt>
                <c:pt idx="8">
                  <c:v>9回目</c:v>
                </c:pt>
              </c:strCache>
            </c:strRef>
          </c:cat>
          <c:val>
            <c:numRef>
              <c:f>平均値・中央値・ヒストグラム!$C$4:$C$12</c:f>
              <c:numCache>
                <c:formatCode>#,##0</c:formatCode>
                <c:ptCount val="9"/>
                <c:pt idx="0">
                  <c:v>120</c:v>
                </c:pt>
                <c:pt idx="1">
                  <c:v>150</c:v>
                </c:pt>
                <c:pt idx="2">
                  <c:v>500</c:v>
                </c:pt>
                <c:pt idx="3">
                  <c:v>100</c:v>
                </c:pt>
                <c:pt idx="4">
                  <c:v>600</c:v>
                </c:pt>
                <c:pt idx="5">
                  <c:v>110</c:v>
                </c:pt>
                <c:pt idx="6">
                  <c:v>140</c:v>
                </c:pt>
                <c:pt idx="7">
                  <c:v>800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07-4D0D-BC43-C40036DEC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837314207"/>
        <c:axId val="1062988495"/>
      </c:barChart>
      <c:lineChart>
        <c:grouping val="standard"/>
        <c:varyColors val="0"/>
        <c:ser>
          <c:idx val="1"/>
          <c:order val="1"/>
          <c:tx>
            <c:strRef>
              <c:f>平均値・中央値・ヒストグラム!$B$14</c:f>
              <c:strCache>
                <c:ptCount val="1"/>
                <c:pt idx="0">
                  <c:v>平均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平均値・中央値・ヒストグラム!$F$4:$F$12</c:f>
              <c:numCache>
                <c:formatCode>#,##0</c:formatCode>
                <c:ptCount val="9"/>
                <c:pt idx="0">
                  <c:v>296.66666666666669</c:v>
                </c:pt>
                <c:pt idx="1">
                  <c:v>296.66666666666669</c:v>
                </c:pt>
                <c:pt idx="2">
                  <c:v>296.66666666666669</c:v>
                </c:pt>
                <c:pt idx="3">
                  <c:v>296.66666666666669</c:v>
                </c:pt>
                <c:pt idx="4">
                  <c:v>296.66666666666669</c:v>
                </c:pt>
                <c:pt idx="5">
                  <c:v>296.66666666666669</c:v>
                </c:pt>
                <c:pt idx="6">
                  <c:v>296.66666666666669</c:v>
                </c:pt>
                <c:pt idx="7">
                  <c:v>296.66666666666669</c:v>
                </c:pt>
                <c:pt idx="8">
                  <c:v>296.66666666666669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07-4D0D-BC43-C40036DEC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314207"/>
        <c:axId val="1062988495"/>
      </c:lineChart>
      <c:catAx>
        <c:axId val="83731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2988495"/>
        <c:crosses val="autoZero"/>
        <c:auto val="1"/>
        <c:lblAlgn val="ctr"/>
        <c:lblOffset val="100"/>
        <c:noMultiLvlLbl val="0"/>
      </c:catAx>
      <c:valAx>
        <c:axId val="106298849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314207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相関_基本!$H$2</c:f>
          <c:strCache>
            <c:ptCount val="1"/>
            <c:pt idx="0">
              <c:v>広告宣伝費（横）×売上（縦）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相関_基本!$H$5:$H$9</c:f>
              <c:numCache>
                <c:formatCode>#,##0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相関_基本!$I$5:$I$9</c:f>
              <c:numCache>
                <c:formatCode>#,##0</c:formatCode>
                <c:ptCount val="5"/>
                <c:pt idx="0">
                  <c:v>400</c:v>
                </c:pt>
                <c:pt idx="1">
                  <c:v>300</c:v>
                </c:pt>
                <c:pt idx="2">
                  <c:v>550</c:v>
                </c:pt>
                <c:pt idx="3">
                  <c:v>800</c:v>
                </c:pt>
                <c:pt idx="4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E-44C1-8605-3F14BF41C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44719"/>
        <c:axId val="1516628719"/>
      </c:scatterChart>
      <c:valAx>
        <c:axId val="865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628719"/>
        <c:crosses val="autoZero"/>
        <c:crossBetween val="midCat"/>
      </c:valAx>
      <c:valAx>
        <c:axId val="15166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相関_基本!$H$2</c:f>
          <c:strCache>
            <c:ptCount val="1"/>
            <c:pt idx="0">
              <c:v>広告宣伝費（横）×売上（縦）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7529543899273025E-2"/>
                  <c:y val="-1.7625454212972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相関_基本!$H$5:$H$9</c:f>
              <c:numCache>
                <c:formatCode>#,##0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相関_基本!$I$5:$I$9</c:f>
              <c:numCache>
                <c:formatCode>#,##0</c:formatCode>
                <c:ptCount val="5"/>
                <c:pt idx="0">
                  <c:v>400</c:v>
                </c:pt>
                <c:pt idx="1">
                  <c:v>300</c:v>
                </c:pt>
                <c:pt idx="2">
                  <c:v>550</c:v>
                </c:pt>
                <c:pt idx="3">
                  <c:v>800</c:v>
                </c:pt>
                <c:pt idx="4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29-4749-A1CD-6974166B3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44719"/>
        <c:axId val="1516628719"/>
      </c:scatterChart>
      <c:valAx>
        <c:axId val="865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628719"/>
        <c:crosses val="autoZero"/>
        <c:crossBetween val="midCat"/>
      </c:valAx>
      <c:valAx>
        <c:axId val="15166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相関_基本!$B$2</c:f>
          <c:strCache>
            <c:ptCount val="1"/>
            <c:pt idx="0">
              <c:v>広告宣伝費（横）×売上（縦）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3097052229048619E-2"/>
                  <c:y val="-9.134289245180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相関_基本!$B$5:$B$9</c:f>
              <c:numCache>
                <c:formatCode>#,##0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相関_基本!$C$5:$C$9</c:f>
              <c:numCache>
                <c:formatCode>#,##0</c:formatCode>
                <c:ptCount val="5"/>
                <c:pt idx="0">
                  <c:v>550</c:v>
                </c:pt>
                <c:pt idx="1">
                  <c:v>275</c:v>
                </c:pt>
                <c:pt idx="2">
                  <c:v>950</c:v>
                </c:pt>
                <c:pt idx="3">
                  <c:v>600</c:v>
                </c:pt>
                <c:pt idx="4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D-4D65-90B0-B55E414A3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44719"/>
        <c:axId val="1516628719"/>
      </c:scatterChart>
      <c:valAx>
        <c:axId val="865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628719"/>
        <c:crosses val="autoZero"/>
        <c:crossBetween val="midCat"/>
      </c:valAx>
      <c:valAx>
        <c:axId val="15166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相関_基本!$H$2</c:f>
          <c:strCache>
            <c:ptCount val="1"/>
            <c:pt idx="0">
              <c:v>広告宣伝費（横）×売上（縦）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7529543899273025E-2"/>
                  <c:y val="-1.7625454212972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相関_基本!$H$5:$H$9</c:f>
              <c:numCache>
                <c:formatCode>#,##0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相関_基本!$I$5:$I$9</c:f>
              <c:numCache>
                <c:formatCode>#,##0</c:formatCode>
                <c:ptCount val="5"/>
                <c:pt idx="0">
                  <c:v>400</c:v>
                </c:pt>
                <c:pt idx="1">
                  <c:v>300</c:v>
                </c:pt>
                <c:pt idx="2">
                  <c:v>550</c:v>
                </c:pt>
                <c:pt idx="3">
                  <c:v>800</c:v>
                </c:pt>
                <c:pt idx="4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4-48FD-8E61-E47F36C4E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44719"/>
        <c:axId val="1516628719"/>
      </c:scatterChart>
      <c:valAx>
        <c:axId val="865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628719"/>
        <c:crosses val="autoZero"/>
        <c:crossBetween val="midCat"/>
      </c:valAx>
      <c:valAx>
        <c:axId val="15166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032589676290469"/>
                  <c:y val="1.69181977252843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相関_基本!$P$5:$P$9</c:f>
              <c:numCache>
                <c:formatCode>#,##0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相関_基本!$Q$5:$Q$9</c:f>
              <c:numCache>
                <c:formatCode>#,##0</c:formatCode>
                <c:ptCount val="5"/>
                <c:pt idx="0">
                  <c:v>400</c:v>
                </c:pt>
                <c:pt idx="1">
                  <c:v>300</c:v>
                </c:pt>
                <c:pt idx="2">
                  <c:v>550</c:v>
                </c:pt>
                <c:pt idx="3">
                  <c:v>800</c:v>
                </c:pt>
                <c:pt idx="4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9-48E4-86F8-8337AD1A2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163199"/>
        <c:axId val="2051791327"/>
      </c:scatterChart>
      <c:valAx>
        <c:axId val="186216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1791327"/>
        <c:crosses val="autoZero"/>
        <c:crossBetween val="midCat"/>
      </c:valAx>
      <c:valAx>
        <c:axId val="20517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216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数字を読み解く_1!$B$2</c:f>
          <c:strCache>
            <c:ptCount val="1"/>
            <c:pt idx="0">
              <c:v>広告宣伝費（横）×売上（縦）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7529543899273025E-2"/>
                  <c:y val="-1.7625454212972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数字を読み解く_1!$B$5:$B$13</c:f>
              <c:numCache>
                <c:formatCode>#,##0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数字を読み解く_1!$C$5:$C$13</c:f>
              <c:numCache>
                <c:formatCode>#,##0</c:formatCode>
                <c:ptCount val="9"/>
                <c:pt idx="0">
                  <c:v>300</c:v>
                </c:pt>
                <c:pt idx="1">
                  <c:v>350</c:v>
                </c:pt>
                <c:pt idx="2">
                  <c:v>500</c:v>
                </c:pt>
                <c:pt idx="3">
                  <c:v>3000</c:v>
                </c:pt>
                <c:pt idx="4">
                  <c:v>1000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A-4393-A5D1-1911E2368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44719"/>
        <c:axId val="1516628719"/>
      </c:scatterChart>
      <c:valAx>
        <c:axId val="865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628719"/>
        <c:crosses val="autoZero"/>
        <c:crossBetween val="midCat"/>
      </c:valAx>
      <c:valAx>
        <c:axId val="1516628719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数字を読み解く_1!$B$2</c:f>
          <c:strCache>
            <c:ptCount val="1"/>
            <c:pt idx="0">
              <c:v>広告宣伝費（横）×売上（縦）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数字を読み解く_1!$B$5:$B$13</c:f>
              <c:numCache>
                <c:formatCode>#,##0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数字を読み解く_1!$C$5:$C$13</c:f>
              <c:numCache>
                <c:formatCode>#,##0</c:formatCode>
                <c:ptCount val="9"/>
                <c:pt idx="0">
                  <c:v>300</c:v>
                </c:pt>
                <c:pt idx="1">
                  <c:v>350</c:v>
                </c:pt>
                <c:pt idx="2">
                  <c:v>500</c:v>
                </c:pt>
                <c:pt idx="3">
                  <c:v>3000</c:v>
                </c:pt>
                <c:pt idx="4">
                  <c:v>1000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2-434F-8E62-94D2D1527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44719"/>
        <c:axId val="1516628719"/>
      </c:scatterChart>
      <c:valAx>
        <c:axId val="865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628719"/>
        <c:crosses val="autoZero"/>
        <c:crossBetween val="midCat"/>
      </c:valAx>
      <c:valAx>
        <c:axId val="1516628719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数字を読み解く_1!$B$2</c:f>
          <c:strCache>
            <c:ptCount val="1"/>
            <c:pt idx="0">
              <c:v>広告宣伝費（横）×売上（縦）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7529543899273025E-2"/>
                  <c:y val="-1.7625454212972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数字を読み解く_1!$B$32:$B$40</c:f>
              <c:numCache>
                <c:formatCode>#,##0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数字を読み解く_1!$C$32:$C$40</c:f>
              <c:numCache>
                <c:formatCode>#,##0</c:formatCode>
                <c:ptCount val="9"/>
                <c:pt idx="0">
                  <c:v>300</c:v>
                </c:pt>
                <c:pt idx="1">
                  <c:v>400</c:v>
                </c:pt>
                <c:pt idx="2">
                  <c:v>650</c:v>
                </c:pt>
                <c:pt idx="3">
                  <c:v>750</c:v>
                </c:pt>
                <c:pt idx="4">
                  <c:v>1000</c:v>
                </c:pt>
                <c:pt idx="5">
                  <c:v>600</c:v>
                </c:pt>
                <c:pt idx="6">
                  <c:v>800</c:v>
                </c:pt>
                <c:pt idx="7">
                  <c:v>850</c:v>
                </c:pt>
                <c:pt idx="8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E-4EB3-B96D-D1DEF9574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44719"/>
        <c:axId val="1516628719"/>
      </c:scatterChart>
      <c:valAx>
        <c:axId val="865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628719"/>
        <c:crosses val="autoZero"/>
        <c:crossBetween val="midCat"/>
      </c:valAx>
      <c:valAx>
        <c:axId val="15166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数字を読み解く_1!$B$2</c:f>
          <c:strCache>
            <c:ptCount val="1"/>
            <c:pt idx="0">
              <c:v>広告宣伝費（横）×売上（縦）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数字を読み解く_1!$B$32:$B$40</c:f>
              <c:numCache>
                <c:formatCode>#,##0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数字を読み解く_1!$C$32:$C$40</c:f>
              <c:numCache>
                <c:formatCode>#,##0</c:formatCode>
                <c:ptCount val="9"/>
                <c:pt idx="0">
                  <c:v>300</c:v>
                </c:pt>
                <c:pt idx="1">
                  <c:v>400</c:v>
                </c:pt>
                <c:pt idx="2">
                  <c:v>650</c:v>
                </c:pt>
                <c:pt idx="3">
                  <c:v>750</c:v>
                </c:pt>
                <c:pt idx="4">
                  <c:v>1000</c:v>
                </c:pt>
                <c:pt idx="5">
                  <c:v>600</c:v>
                </c:pt>
                <c:pt idx="6">
                  <c:v>800</c:v>
                </c:pt>
                <c:pt idx="7">
                  <c:v>850</c:v>
                </c:pt>
                <c:pt idx="8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8-41D2-9077-B13A11040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44719"/>
        <c:axId val="1516628719"/>
      </c:scatterChart>
      <c:valAx>
        <c:axId val="865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628719"/>
        <c:crosses val="autoZero"/>
        <c:crossBetween val="midCat"/>
      </c:valAx>
      <c:valAx>
        <c:axId val="15166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数字を読み解く_1!$B$2</c:f>
          <c:strCache>
            <c:ptCount val="1"/>
            <c:pt idx="0">
              <c:v>広告宣伝費（横）×売上（縦）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7529543899273025E-2"/>
                  <c:y val="-1.7625454212972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数字を読み解く_1!$B$32:$B$36</c:f>
              <c:numCache>
                <c:formatCode>#,##0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数字を読み解く_1!$C$32:$C$36</c:f>
              <c:numCache>
                <c:formatCode>#,##0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650</c:v>
                </c:pt>
                <c:pt idx="3">
                  <c:v>750</c:v>
                </c:pt>
                <c:pt idx="4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C-4168-A069-51734DC9C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44719"/>
        <c:axId val="1516628719"/>
      </c:scatterChart>
      <c:valAx>
        <c:axId val="86554471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628719"/>
        <c:crosses val="autoZero"/>
        <c:crossBetween val="midCat"/>
      </c:valAx>
      <c:valAx>
        <c:axId val="15166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平均値・中央値・ヒストグラム!$D$3</c:f>
          <c:strCache>
            <c:ptCount val="1"/>
            <c:pt idx="0">
              <c:v>ベテランB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平均値・中央値・ヒストグラム!$D$3</c:f>
              <c:strCache>
                <c:ptCount val="1"/>
                <c:pt idx="0">
                  <c:v>ベテランB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平均値・中央値・ヒストグラム!$B$4:$B$12</c:f>
              <c:strCache>
                <c:ptCount val="9"/>
                <c:pt idx="0">
                  <c:v>1回目</c:v>
                </c:pt>
                <c:pt idx="1">
                  <c:v>2回目</c:v>
                </c:pt>
                <c:pt idx="2">
                  <c:v>3回目</c:v>
                </c:pt>
                <c:pt idx="3">
                  <c:v>4回目</c:v>
                </c:pt>
                <c:pt idx="4">
                  <c:v>5回目</c:v>
                </c:pt>
                <c:pt idx="5">
                  <c:v>6回目</c:v>
                </c:pt>
                <c:pt idx="6">
                  <c:v>7回目</c:v>
                </c:pt>
                <c:pt idx="7">
                  <c:v>8回目</c:v>
                </c:pt>
                <c:pt idx="8">
                  <c:v>9回目</c:v>
                </c:pt>
              </c:strCache>
            </c:strRef>
          </c:cat>
          <c:val>
            <c:numRef>
              <c:f>平均値・中央値・ヒストグラム!$D$4:$D$12</c:f>
              <c:numCache>
                <c:formatCode>#,##0</c:formatCode>
                <c:ptCount val="9"/>
                <c:pt idx="0">
                  <c:v>150</c:v>
                </c:pt>
                <c:pt idx="1">
                  <c:v>140</c:v>
                </c:pt>
                <c:pt idx="2">
                  <c:v>160</c:v>
                </c:pt>
                <c:pt idx="3">
                  <c:v>170</c:v>
                </c:pt>
                <c:pt idx="4">
                  <c:v>200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3-45C8-A362-301AEBBA3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837314207"/>
        <c:axId val="1062988495"/>
      </c:barChart>
      <c:lineChart>
        <c:grouping val="standard"/>
        <c:varyColors val="0"/>
        <c:ser>
          <c:idx val="1"/>
          <c:order val="1"/>
          <c:tx>
            <c:strRef>
              <c:f>平均値・中央値・ヒストグラム!$F$2</c:f>
              <c:strCache>
                <c:ptCount val="1"/>
                <c:pt idx="0">
                  <c:v>平均値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平均値・中央値・ヒストグラム!$G$4:$G$12</c:f>
              <c:numCache>
                <c:formatCode>#,##0</c:formatCode>
                <c:ptCount val="9"/>
                <c:pt idx="0">
                  <c:v>164.44444444444446</c:v>
                </c:pt>
                <c:pt idx="1">
                  <c:v>164.44444444444446</c:v>
                </c:pt>
                <c:pt idx="2">
                  <c:v>164.44444444444446</c:v>
                </c:pt>
                <c:pt idx="3">
                  <c:v>164.44444444444446</c:v>
                </c:pt>
                <c:pt idx="4">
                  <c:v>164.44444444444446</c:v>
                </c:pt>
                <c:pt idx="5">
                  <c:v>164.44444444444446</c:v>
                </c:pt>
                <c:pt idx="6">
                  <c:v>164.44444444444446</c:v>
                </c:pt>
                <c:pt idx="7">
                  <c:v>164.44444444444446</c:v>
                </c:pt>
                <c:pt idx="8">
                  <c:v>164.44444444444446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3-45C8-A362-301AEBBA3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314207"/>
        <c:axId val="1062988495"/>
      </c:lineChart>
      <c:catAx>
        <c:axId val="83731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2988495"/>
        <c:crosses val="autoZero"/>
        <c:auto val="1"/>
        <c:lblAlgn val="ctr"/>
        <c:lblOffset val="100"/>
        <c:noMultiLvlLbl val="0"/>
      </c:catAx>
      <c:valAx>
        <c:axId val="106298849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314207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数字を読み解く_1!$B$2</c:f>
          <c:strCache>
            <c:ptCount val="1"/>
            <c:pt idx="0">
              <c:v>広告宣伝費（横）×売上（縦）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7529543899273025E-2"/>
                  <c:y val="-1.7625454212972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数字を読み解く_1!$B$37:$B$40</c:f>
              <c:numCache>
                <c:formatCode>#,##0</c:formatCode>
                <c:ptCount val="4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</c:numCache>
            </c:numRef>
          </c:xVal>
          <c:yVal>
            <c:numRef>
              <c:f>数字を読み解く_1!$C$37:$C$40</c:f>
              <c:numCache>
                <c:formatCode>#,##0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850</c:v>
                </c:pt>
                <c:pt idx="3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8-4555-A1CF-9CCFFF478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44719"/>
        <c:axId val="1516628719"/>
      </c:scatterChart>
      <c:valAx>
        <c:axId val="865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628719"/>
        <c:crosses val="autoZero"/>
        <c:crossBetween val="midCat"/>
      </c:valAx>
      <c:valAx>
        <c:axId val="15166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人件費（横）</a:t>
            </a:r>
            <a:r>
              <a:rPr lang="en-US" altLang="ja-JP"/>
              <a:t>×</a:t>
            </a:r>
            <a:r>
              <a:rPr lang="ja-JP" altLang="en-US"/>
              <a:t>売上（縦）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数字を読み解く_2!$E$7:$N$7</c:f>
              <c:numCache>
                <c:formatCode>#,##0</c:formatCode>
                <c:ptCount val="10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</c:numCache>
            </c:numRef>
          </c:xVal>
          <c:yVal>
            <c:numRef>
              <c:f>数字を読み解く_2!$E$4:$N$4</c:f>
              <c:numCache>
                <c:formatCode>#,##0</c:formatCode>
                <c:ptCount val="10"/>
                <c:pt idx="0">
                  <c:v>300</c:v>
                </c:pt>
                <c:pt idx="1">
                  <c:v>250</c:v>
                </c:pt>
                <c:pt idx="2">
                  <c:v>280</c:v>
                </c:pt>
                <c:pt idx="3">
                  <c:v>1200</c:v>
                </c:pt>
                <c:pt idx="4">
                  <c:v>720</c:v>
                </c:pt>
                <c:pt idx="5">
                  <c:v>1500</c:v>
                </c:pt>
                <c:pt idx="6">
                  <c:v>1440</c:v>
                </c:pt>
                <c:pt idx="7">
                  <c:v>1800</c:v>
                </c:pt>
                <c:pt idx="8">
                  <c:v>650</c:v>
                </c:pt>
                <c:pt idx="9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3-4CF3-A2CE-8CFE0658E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141519"/>
        <c:axId val="1772301919"/>
      </c:scatterChart>
      <c:valAx>
        <c:axId val="177314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2301919"/>
        <c:crosses val="autoZero"/>
        <c:crossBetween val="midCat"/>
      </c:valAx>
      <c:valAx>
        <c:axId val="177230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314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営業マン数（横）</a:t>
            </a:r>
            <a:r>
              <a:rPr lang="en-US" altLang="ja-JP"/>
              <a:t>×</a:t>
            </a:r>
            <a:r>
              <a:rPr lang="ja-JP" altLang="en-US"/>
              <a:t>顧客数（縦）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数字を読み解く_2!$E$8:$N$8</c:f>
              <c:numCache>
                <c:formatCode>#,##0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xVal>
          <c:yVal>
            <c:numRef>
              <c:f>数字を読み解く_2!$E$5:$N$5</c:f>
              <c:numCache>
                <c:formatCode>#,##0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100</c:v>
                </c:pt>
                <c:pt idx="6">
                  <c:v>120</c:v>
                </c:pt>
                <c:pt idx="7">
                  <c:v>120</c:v>
                </c:pt>
                <c:pt idx="8">
                  <c:v>130</c:v>
                </c:pt>
                <c:pt idx="9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F-4D12-A741-7BF1D47F6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476511"/>
        <c:axId val="1772306079"/>
      </c:scatterChart>
      <c:valAx>
        <c:axId val="200647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2306079"/>
        <c:crosses val="autoZero"/>
        <c:crossBetween val="midCat"/>
      </c:valAx>
      <c:valAx>
        <c:axId val="177230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647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テレビ</a:t>
            </a:r>
            <a:r>
              <a:rPr lang="en-US" altLang="ja-JP"/>
              <a:t>CM</a:t>
            </a:r>
            <a:r>
              <a:rPr lang="ja-JP" altLang="en-US"/>
              <a:t>費用（年間）</a:t>
            </a:r>
            <a:r>
              <a:rPr lang="en-US" altLang="ja-JP"/>
              <a:t>×</a:t>
            </a:r>
            <a:r>
              <a:rPr lang="ja-JP" altLang="en-US"/>
              <a:t>知名度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3721347331583552E-2"/>
                  <c:y val="-6.4017935258092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数字を読み解く_3!$D$5:$H$5</c:f>
              <c:numCache>
                <c:formatCode>#,##0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750</c:v>
                </c:pt>
                <c:pt idx="3">
                  <c:v>600</c:v>
                </c:pt>
                <c:pt idx="4">
                  <c:v>900</c:v>
                </c:pt>
              </c:numCache>
            </c:numRef>
          </c:xVal>
          <c:yVal>
            <c:numRef>
              <c:f>数字を読み解く_3!$D$4:$H$4</c:f>
              <c:numCache>
                <c:formatCode>0%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0.23</c:v>
                </c:pt>
                <c:pt idx="3">
                  <c:v>0.3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8-4239-93F9-96BD73507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433231"/>
        <c:axId val="1772251167"/>
      </c:scatterChart>
      <c:valAx>
        <c:axId val="192443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2251167"/>
        <c:crosses val="autoZero"/>
        <c:crossBetween val="midCat"/>
      </c:valAx>
      <c:valAx>
        <c:axId val="17722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443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テレビ</a:t>
            </a:r>
            <a:r>
              <a:rPr lang="en-US" altLang="ja-JP"/>
              <a:t>CM</a:t>
            </a:r>
            <a:r>
              <a:rPr lang="ja-JP" altLang="en-US"/>
              <a:t>費用（累計）</a:t>
            </a:r>
            <a:r>
              <a:rPr lang="en-US" altLang="ja-JP"/>
              <a:t>×</a:t>
            </a:r>
            <a:r>
              <a:rPr lang="ja-JP" altLang="en-US"/>
              <a:t>知名度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3721347331583552E-2"/>
                  <c:y val="-6.4017935258092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数字を読み解く_3!$D$6:$H$6</c:f>
              <c:numCache>
                <c:formatCode>#,##0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2250</c:v>
                </c:pt>
                <c:pt idx="3">
                  <c:v>2850</c:v>
                </c:pt>
                <c:pt idx="4">
                  <c:v>3750</c:v>
                </c:pt>
              </c:numCache>
            </c:numRef>
          </c:xVal>
          <c:yVal>
            <c:numRef>
              <c:f>数字を読み解く_3!$D$4:$H$4</c:f>
              <c:numCache>
                <c:formatCode>0%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0.23</c:v>
                </c:pt>
                <c:pt idx="3">
                  <c:v>0.3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1-408C-B810-D857BD7F2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433231"/>
        <c:axId val="1772251167"/>
      </c:scatterChart>
      <c:valAx>
        <c:axId val="192443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2251167"/>
        <c:crosses val="autoZero"/>
        <c:crossBetween val="midCat"/>
      </c:valAx>
      <c:valAx>
        <c:axId val="17722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443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テレビ</a:t>
            </a:r>
            <a:r>
              <a:rPr lang="en-US" altLang="ja-JP"/>
              <a:t>CM</a:t>
            </a:r>
            <a:r>
              <a:rPr lang="ja-JP" altLang="en-US"/>
              <a:t>費用（年間）</a:t>
            </a:r>
            <a:r>
              <a:rPr lang="en-US" altLang="ja-JP"/>
              <a:t>×</a:t>
            </a:r>
            <a:r>
              <a:rPr lang="ja-JP" altLang="en-US"/>
              <a:t>知名度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数字を読み解く_3!$D$5:$H$5</c:f>
              <c:numCache>
                <c:formatCode>#,##0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750</c:v>
                </c:pt>
                <c:pt idx="3">
                  <c:v>600</c:v>
                </c:pt>
                <c:pt idx="4">
                  <c:v>900</c:v>
                </c:pt>
              </c:numCache>
            </c:numRef>
          </c:xVal>
          <c:yVal>
            <c:numRef>
              <c:f>数字を読み解く_3!$D$4:$H$4</c:f>
              <c:numCache>
                <c:formatCode>0%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0.23</c:v>
                </c:pt>
                <c:pt idx="3">
                  <c:v>0.3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4B-486D-890E-04D449E1F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433231"/>
        <c:axId val="1772251167"/>
      </c:scatterChart>
      <c:valAx>
        <c:axId val="192443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2251167"/>
        <c:crosses val="autoZero"/>
        <c:crossBetween val="midCat"/>
      </c:valAx>
      <c:valAx>
        <c:axId val="17722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443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DM</a:t>
            </a:r>
            <a:r>
              <a:rPr lang="ja-JP" altLang="en-US"/>
              <a:t>数（横）</a:t>
            </a:r>
            <a:r>
              <a:rPr lang="en-US" altLang="ja-JP"/>
              <a:t>×</a:t>
            </a:r>
            <a:r>
              <a:rPr lang="ja-JP" altLang="en-US"/>
              <a:t>問い合わせ件数（縦）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0.11485698588789459"/>
                  <c:y val="-2.9537693375296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'指数、対数'!$T$5:$T$104</c:f>
              <c:numCache>
                <c:formatCode>#,##0</c:formatCode>
                <c:ptCount val="100"/>
                <c:pt idx="0">
                  <c:v>101.51794841838216</c:v>
                </c:pt>
                <c:pt idx="1">
                  <c:v>104.56348687093363</c:v>
                </c:pt>
                <c:pt idx="2">
                  <c:v>107.70039147706164</c:v>
                </c:pt>
                <c:pt idx="3">
                  <c:v>110.9314032213735</c:v>
                </c:pt>
                <c:pt idx="4">
                  <c:v>114.25934531801471</c:v>
                </c:pt>
                <c:pt idx="5">
                  <c:v>117.68712567755516</c:v>
                </c:pt>
                <c:pt idx="6">
                  <c:v>121.21773944788181</c:v>
                </c:pt>
                <c:pt idx="7">
                  <c:v>124.85427163131827</c:v>
                </c:pt>
                <c:pt idx="8">
                  <c:v>128.59989978025783</c:v>
                </c:pt>
                <c:pt idx="9">
                  <c:v>132.45789677366557</c:v>
                </c:pt>
                <c:pt idx="10">
                  <c:v>136.43163367687555</c:v>
                </c:pt>
                <c:pt idx="11">
                  <c:v>140.52458268718181</c:v>
                </c:pt>
                <c:pt idx="12">
                  <c:v>144.74032016779725</c:v>
                </c:pt>
                <c:pt idx="13">
                  <c:v>149.08252977283118</c:v>
                </c:pt>
                <c:pt idx="14">
                  <c:v>153.55500566601611</c:v>
                </c:pt>
                <c:pt idx="15">
                  <c:v>158.16165583599661</c:v>
                </c:pt>
                <c:pt idx="16">
                  <c:v>162.90650551107652</c:v>
                </c:pt>
                <c:pt idx="17">
                  <c:v>167.7937006764088</c:v>
                </c:pt>
                <c:pt idx="18">
                  <c:v>172.82751169670107</c:v>
                </c:pt>
                <c:pt idx="19">
                  <c:v>178.0123370476021</c:v>
                </c:pt>
                <c:pt idx="20">
                  <c:v>183.35270715903016</c:v>
                </c:pt>
                <c:pt idx="21">
                  <c:v>188.85328837380106</c:v>
                </c:pt>
                <c:pt idx="22">
                  <c:v>194.51888702501509</c:v>
                </c:pt>
                <c:pt idx="23">
                  <c:v>200.35445363576554</c:v>
                </c:pt>
                <c:pt idx="24">
                  <c:v>206.36508724483852</c:v>
                </c:pt>
                <c:pt idx="25">
                  <c:v>212.5560398621837</c:v>
                </c:pt>
                <c:pt idx="26">
                  <c:v>218.93272105804922</c:v>
                </c:pt>
                <c:pt idx="27">
                  <c:v>225.5007026897907</c:v>
                </c:pt>
                <c:pt idx="28">
                  <c:v>232.26572377048441</c:v>
                </c:pt>
                <c:pt idx="29">
                  <c:v>239.23369548359895</c:v>
                </c:pt>
                <c:pt idx="30">
                  <c:v>246.41070634810691</c:v>
                </c:pt>
                <c:pt idx="31">
                  <c:v>253.80302753855014</c:v>
                </c:pt>
                <c:pt idx="32">
                  <c:v>261.41711836470665</c:v>
                </c:pt>
                <c:pt idx="33">
                  <c:v>269.25963191564784</c:v>
                </c:pt>
                <c:pt idx="34">
                  <c:v>277.33742087311731</c:v>
                </c:pt>
                <c:pt idx="35">
                  <c:v>285.65754349931086</c:v>
                </c:pt>
                <c:pt idx="36">
                  <c:v>294.22726980429019</c:v>
                </c:pt>
                <c:pt idx="37">
                  <c:v>303.05408789841891</c:v>
                </c:pt>
                <c:pt idx="38">
                  <c:v>312.14571053537151</c:v>
                </c:pt>
                <c:pt idx="39">
                  <c:v>321.51008185143269</c:v>
                </c:pt>
                <c:pt idx="40">
                  <c:v>331.15538430697569</c:v>
                </c:pt>
                <c:pt idx="41">
                  <c:v>341.09004583618497</c:v>
                </c:pt>
                <c:pt idx="42">
                  <c:v>351.32274721127055</c:v>
                </c:pt>
                <c:pt idx="43">
                  <c:v>361.86242962760866</c:v>
                </c:pt>
                <c:pt idx="44">
                  <c:v>372.71830251643695</c:v>
                </c:pt>
                <c:pt idx="45">
                  <c:v>383.89985159193009</c:v>
                </c:pt>
                <c:pt idx="46">
                  <c:v>395.416847139688</c:v>
                </c:pt>
                <c:pt idx="47">
                  <c:v>407.27935255387865</c:v>
                </c:pt>
                <c:pt idx="48">
                  <c:v>419.49773313049502</c:v>
                </c:pt>
                <c:pt idx="49">
                  <c:v>432.08266512440986</c:v>
                </c:pt>
                <c:pt idx="50">
                  <c:v>445.04514507814218</c:v>
                </c:pt>
                <c:pt idx="51">
                  <c:v>458.39649943048647</c:v>
                </c:pt>
                <c:pt idx="52">
                  <c:v>472.14839441340109</c:v>
                </c:pt>
                <c:pt idx="53">
                  <c:v>486.31284624580314</c:v>
                </c:pt>
                <c:pt idx="54">
                  <c:v>500.90223163317722</c:v>
                </c:pt>
                <c:pt idx="55">
                  <c:v>515.92929858217258</c:v>
                </c:pt>
                <c:pt idx="56">
                  <c:v>531.40717753963781</c:v>
                </c:pt>
                <c:pt idx="57">
                  <c:v>547.34939286582699</c:v>
                </c:pt>
                <c:pt idx="58">
                  <c:v>563.76987465180184</c:v>
                </c:pt>
                <c:pt idx="59">
                  <c:v>580.68297089135592</c:v>
                </c:pt>
                <c:pt idx="60">
                  <c:v>598.1034600180966</c:v>
                </c:pt>
                <c:pt idx="61">
                  <c:v>616.04656381863947</c:v>
                </c:pt>
                <c:pt idx="62">
                  <c:v>634.52796073319871</c:v>
                </c:pt>
                <c:pt idx="63">
                  <c:v>653.56379955519469</c:v>
                </c:pt>
                <c:pt idx="64">
                  <c:v>673.17071354185055</c:v>
                </c:pt>
                <c:pt idx="65">
                  <c:v>693.36583494810611</c:v>
                </c:pt>
                <c:pt idx="66">
                  <c:v>714.16680999654932</c:v>
                </c:pt>
                <c:pt idx="67">
                  <c:v>735.59181429644582</c:v>
                </c:pt>
                <c:pt idx="68">
                  <c:v>757.65956872533923</c:v>
                </c:pt>
                <c:pt idx="69">
                  <c:v>780.38935578709948</c:v>
                </c:pt>
                <c:pt idx="70">
                  <c:v>803.80103646071245</c:v>
                </c:pt>
                <c:pt idx="71">
                  <c:v>827.91506755453383</c:v>
                </c:pt>
                <c:pt idx="72">
                  <c:v>852.75251958116985</c:v>
                </c:pt>
                <c:pt idx="73">
                  <c:v>878.33509516860499</c:v>
                </c:pt>
                <c:pt idx="74">
                  <c:v>904.68514802366315</c:v>
                </c:pt>
                <c:pt idx="75">
                  <c:v>931.82570246437308</c:v>
                </c:pt>
                <c:pt idx="76">
                  <c:v>959.78047353830425</c:v>
                </c:pt>
                <c:pt idx="77">
                  <c:v>988.57388774445337</c:v>
                </c:pt>
                <c:pt idx="78">
                  <c:v>1018.231104376787</c:v>
                </c:pt>
                <c:pt idx="79">
                  <c:v>1048.7780375080906</c:v>
                </c:pt>
                <c:pt idx="80">
                  <c:v>1080.2413786333334</c:v>
                </c:pt>
                <c:pt idx="81">
                  <c:v>1112.6486199923334</c:v>
                </c:pt>
                <c:pt idx="82">
                  <c:v>1146.0280785921034</c:v>
                </c:pt>
                <c:pt idx="83">
                  <c:v>1180.4089209498666</c:v>
                </c:pt>
                <c:pt idx="84">
                  <c:v>1215.8211885783626</c:v>
                </c:pt>
                <c:pt idx="85">
                  <c:v>1252.2958242357136</c:v>
                </c:pt>
                <c:pt idx="86">
                  <c:v>1289.864698962785</c:v>
                </c:pt>
                <c:pt idx="87">
                  <c:v>1328.5606399316687</c:v>
                </c:pt>
                <c:pt idx="88">
                  <c:v>1368.4174591296187</c:v>
                </c:pt>
                <c:pt idx="89">
                  <c:v>1409.4699829035073</c:v>
                </c:pt>
                <c:pt idx="90">
                  <c:v>1451.7540823906127</c:v>
                </c:pt>
                <c:pt idx="91">
                  <c:v>1495.3067048623311</c:v>
                </c:pt>
                <c:pt idx="92">
                  <c:v>1540.1659060082011</c:v>
                </c:pt>
                <c:pt idx="93">
                  <c:v>1586.3708831884471</c:v>
                </c:pt>
                <c:pt idx="94">
                  <c:v>1633.9620096841006</c:v>
                </c:pt>
                <c:pt idx="95">
                  <c:v>1682.9808699746236</c:v>
                </c:pt>
                <c:pt idx="96">
                  <c:v>1733.4702960738623</c:v>
                </c:pt>
                <c:pt idx="97">
                  <c:v>1785.4744049560782</c:v>
                </c:pt>
                <c:pt idx="98">
                  <c:v>1839.0386371047605</c:v>
                </c:pt>
                <c:pt idx="99">
                  <c:v>1894.2097962179034</c:v>
                </c:pt>
              </c:numCache>
            </c:numRef>
          </c:xVal>
          <c:yVal>
            <c:numRef>
              <c:f>'指数、対数'!$U$5:$U$104</c:f>
              <c:numCache>
                <c:formatCode>#,##0</c:formatCode>
                <c:ptCount val="100"/>
                <c:pt idx="0">
                  <c:v>45.257218235071143</c:v>
                </c:pt>
                <c:pt idx="1">
                  <c:v>92.512618527842719</c:v>
                </c:pt>
                <c:pt idx="2">
                  <c:v>98.043057151512386</c:v>
                </c:pt>
                <c:pt idx="3">
                  <c:v>75.284763955506392</c:v>
                </c:pt>
                <c:pt idx="4">
                  <c:v>77.909727012630256</c:v>
                </c:pt>
                <c:pt idx="5">
                  <c:v>68.905052400469117</c:v>
                </c:pt>
                <c:pt idx="6">
                  <c:v>124.53340114111725</c:v>
                </c:pt>
                <c:pt idx="7">
                  <c:v>110.09257168541548</c:v>
                </c:pt>
                <c:pt idx="8">
                  <c:v>95.102337287645057</c:v>
                </c:pt>
                <c:pt idx="9">
                  <c:v>78.879538558793371</c:v>
                </c:pt>
                <c:pt idx="10">
                  <c:v>129.38717787810714</c:v>
                </c:pt>
                <c:pt idx="11">
                  <c:v>110.04125774761424</c:v>
                </c:pt>
                <c:pt idx="12">
                  <c:v>93.022073325869854</c:v>
                </c:pt>
                <c:pt idx="13">
                  <c:v>159.08552500835216</c:v>
                </c:pt>
                <c:pt idx="14">
                  <c:v>134.22297861418167</c:v>
                </c:pt>
                <c:pt idx="15">
                  <c:v>85.586746741327815</c:v>
                </c:pt>
                <c:pt idx="16">
                  <c:v>108.90852489142402</c:v>
                </c:pt>
                <c:pt idx="17">
                  <c:v>179.10165363498859</c:v>
                </c:pt>
                <c:pt idx="18">
                  <c:v>149.77250134828034</c:v>
                </c:pt>
                <c:pt idx="19">
                  <c:v>178.96036576262514</c:v>
                </c:pt>
                <c:pt idx="20">
                  <c:v>128.91056109532676</c:v>
                </c:pt>
                <c:pt idx="21">
                  <c:v>140.93697935097708</c:v>
                </c:pt>
                <c:pt idx="22">
                  <c:v>159.77989499240297</c:v>
                </c:pt>
                <c:pt idx="23">
                  <c:v>192.46459021344822</c:v>
                </c:pt>
                <c:pt idx="24">
                  <c:v>217.18194817807432</c:v>
                </c:pt>
                <c:pt idx="25">
                  <c:v>167.14828179279672</c:v>
                </c:pt>
                <c:pt idx="26">
                  <c:v>188.00423337115674</c:v>
                </c:pt>
                <c:pt idx="27">
                  <c:v>165.36233735801704</c:v>
                </c:pt>
                <c:pt idx="28">
                  <c:v>225.31458999413968</c:v>
                </c:pt>
                <c:pt idx="29">
                  <c:v>230.69792910726645</c:v>
                </c:pt>
                <c:pt idx="30">
                  <c:v>184.70870493805839</c:v>
                </c:pt>
                <c:pt idx="31">
                  <c:v>159.07413383987705</c:v>
                </c:pt>
                <c:pt idx="32">
                  <c:v>198.28802764786258</c:v>
                </c:pt>
                <c:pt idx="33">
                  <c:v>213.84584747571807</c:v>
                </c:pt>
                <c:pt idx="34">
                  <c:v>216.96720743832125</c:v>
                </c:pt>
                <c:pt idx="35">
                  <c:v>259.46221595858952</c:v>
                </c:pt>
                <c:pt idx="36">
                  <c:v>225.75013510953102</c:v>
                </c:pt>
                <c:pt idx="37">
                  <c:v>286.86025261459542</c:v>
                </c:pt>
                <c:pt idx="38">
                  <c:v>222.95544447544097</c:v>
                </c:pt>
                <c:pt idx="39">
                  <c:v>294.34318411600663</c:v>
                </c:pt>
                <c:pt idx="40">
                  <c:v>259.19503183442299</c:v>
                </c:pt>
                <c:pt idx="41">
                  <c:v>253.74878307505838</c:v>
                </c:pt>
                <c:pt idx="42">
                  <c:v>301.08171763507863</c:v>
                </c:pt>
                <c:pt idx="43">
                  <c:v>312.3995717852701</c:v>
                </c:pt>
                <c:pt idx="44">
                  <c:v>273.24424577158538</c:v>
                </c:pt>
                <c:pt idx="45">
                  <c:v>278.15013249046422</c:v>
                </c:pt>
                <c:pt idx="46">
                  <c:v>267.68458975139868</c:v>
                </c:pt>
                <c:pt idx="47">
                  <c:v>302.07518829306235</c:v>
                </c:pt>
                <c:pt idx="48">
                  <c:v>275.46706402805978</c:v>
                </c:pt>
                <c:pt idx="49">
                  <c:v>336.48116273813025</c:v>
                </c:pt>
                <c:pt idx="50">
                  <c:v>250.19269229032338</c:v>
                </c:pt>
                <c:pt idx="51">
                  <c:v>317.93716112377086</c:v>
                </c:pt>
                <c:pt idx="52">
                  <c:v>264.17503874751839</c:v>
                </c:pt>
                <c:pt idx="53">
                  <c:v>330.40683562549123</c:v>
                </c:pt>
                <c:pt idx="54">
                  <c:v>265.20136636669258</c:v>
                </c:pt>
                <c:pt idx="55">
                  <c:v>339.33280553932542</c:v>
                </c:pt>
                <c:pt idx="56">
                  <c:v>302.64994225884755</c:v>
                </c:pt>
                <c:pt idx="57">
                  <c:v>282.18055813027507</c:v>
                </c:pt>
                <c:pt idx="58">
                  <c:v>330.58061114861641</c:v>
                </c:pt>
                <c:pt idx="59">
                  <c:v>290.83944391143677</c:v>
                </c:pt>
                <c:pt idx="60">
                  <c:v>378.90435364932523</c:v>
                </c:pt>
                <c:pt idx="61">
                  <c:v>333.39941519992664</c:v>
                </c:pt>
                <c:pt idx="62">
                  <c:v>367.07071853276841</c:v>
                </c:pt>
                <c:pt idx="63">
                  <c:v>330.36420037450898</c:v>
                </c:pt>
                <c:pt idx="64">
                  <c:v>366.99712576782599</c:v>
                </c:pt>
                <c:pt idx="65">
                  <c:v>348.16641221280389</c:v>
                </c:pt>
                <c:pt idx="66">
                  <c:v>348.70410940616659</c:v>
                </c:pt>
                <c:pt idx="67">
                  <c:v>375.93216442626527</c:v>
                </c:pt>
                <c:pt idx="68">
                  <c:v>406.70761174535215</c:v>
                </c:pt>
                <c:pt idx="69">
                  <c:v>373.66796287714345</c:v>
                </c:pt>
                <c:pt idx="70">
                  <c:v>360.4590218094765</c:v>
                </c:pt>
                <c:pt idx="71">
                  <c:v>425.80309277910879</c:v>
                </c:pt>
                <c:pt idx="72">
                  <c:v>379.12724073765014</c:v>
                </c:pt>
                <c:pt idx="73">
                  <c:v>372.87883455240899</c:v>
                </c:pt>
                <c:pt idx="74">
                  <c:v>415.17902817814183</c:v>
                </c:pt>
                <c:pt idx="75">
                  <c:v>388.11498825792637</c:v>
                </c:pt>
                <c:pt idx="76">
                  <c:v>387.3709417855132</c:v>
                </c:pt>
                <c:pt idx="77">
                  <c:v>416.09774828624745</c:v>
                </c:pt>
                <c:pt idx="78">
                  <c:v>369.46169697982066</c:v>
                </c:pt>
                <c:pt idx="79">
                  <c:v>441.48917346554254</c:v>
                </c:pt>
                <c:pt idx="80">
                  <c:v>422.26004648235215</c:v>
                </c:pt>
                <c:pt idx="81">
                  <c:v>420.8440387541757</c:v>
                </c:pt>
                <c:pt idx="82">
                  <c:v>412.00386968530285</c:v>
                </c:pt>
                <c:pt idx="83">
                  <c:v>378.54873864903089</c:v>
                </c:pt>
                <c:pt idx="84">
                  <c:v>409.98079487301288</c:v>
                </c:pt>
                <c:pt idx="85">
                  <c:v>449.88194678441482</c:v>
                </c:pt>
                <c:pt idx="86">
                  <c:v>458.26692454806704</c:v>
                </c:pt>
                <c:pt idx="87">
                  <c:v>433.20887631085941</c:v>
                </c:pt>
                <c:pt idx="88">
                  <c:v>428.63719037119097</c:v>
                </c:pt>
                <c:pt idx="89">
                  <c:v>461.97610222608301</c:v>
                </c:pt>
                <c:pt idx="90">
                  <c:v>447.7912565991096</c:v>
                </c:pt>
                <c:pt idx="91">
                  <c:v>394.6663935548645</c:v>
                </c:pt>
                <c:pt idx="92">
                  <c:v>466.16257196770783</c:v>
                </c:pt>
                <c:pt idx="93">
                  <c:v>406.02137510065558</c:v>
                </c:pt>
                <c:pt idx="94">
                  <c:v>475.73586802601449</c:v>
                </c:pt>
                <c:pt idx="95">
                  <c:v>418.61128967418779</c:v>
                </c:pt>
                <c:pt idx="96">
                  <c:v>444.24636484592003</c:v>
                </c:pt>
                <c:pt idx="97">
                  <c:v>479.64040741091986</c:v>
                </c:pt>
                <c:pt idx="98">
                  <c:v>483.90317640034431</c:v>
                </c:pt>
                <c:pt idx="99">
                  <c:v>494.28241402128822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4-4738-A80C-1EA5A126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505839"/>
        <c:axId val="865248943"/>
      </c:scatterChart>
      <c:valAx>
        <c:axId val="144050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248943"/>
        <c:crosses val="autoZero"/>
        <c:crossBetween val="midCat"/>
      </c:valAx>
      <c:valAx>
        <c:axId val="8652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050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広告宣伝費（横）</a:t>
            </a:r>
            <a:r>
              <a:rPr lang="en-US" altLang="ja-JP"/>
              <a:t>×</a:t>
            </a:r>
            <a:r>
              <a:rPr lang="ja-JP" altLang="en-US"/>
              <a:t>獲得顧客数（縦）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3784800476573339"/>
                  <c:y val="-3.0387323404738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'指数、対数'!$O$5:$O$104</c:f>
              <c:numCache>
                <c:formatCode>#,##0</c:formatCode>
                <c:ptCount val="100"/>
                <c:pt idx="0">
                  <c:v>101.51794841838216</c:v>
                </c:pt>
                <c:pt idx="1">
                  <c:v>30.969670207916149</c:v>
                </c:pt>
                <c:pt idx="2">
                  <c:v>68.47164852415402</c:v>
                </c:pt>
                <c:pt idx="3">
                  <c:v>129.22763295090667</c:v>
                </c:pt>
                <c:pt idx="4">
                  <c:v>134.51415393293181</c:v>
                </c:pt>
                <c:pt idx="5">
                  <c:v>153.75912470112362</c:v>
                </c:pt>
                <c:pt idx="6">
                  <c:v>96.768511962471251</c:v>
                </c:pt>
                <c:pt idx="7">
                  <c:v>176.46788881445832</c:v>
                </c:pt>
                <c:pt idx="8">
                  <c:v>97.119354571570682</c:v>
                </c:pt>
                <c:pt idx="9">
                  <c:v>118.60886320911573</c:v>
                </c:pt>
                <c:pt idx="10">
                  <c:v>169.78598495833546</c:v>
                </c:pt>
                <c:pt idx="11">
                  <c:v>196.01672621964008</c:v>
                </c:pt>
                <c:pt idx="12">
                  <c:v>151.81847366880078</c:v>
                </c:pt>
                <c:pt idx="13">
                  <c:v>176.66891075613742</c:v>
                </c:pt>
                <c:pt idx="14">
                  <c:v>182.59261792815394</c:v>
                </c:pt>
                <c:pt idx="15">
                  <c:v>197.87736933603753</c:v>
                </c:pt>
                <c:pt idx="16">
                  <c:v>190.69241603571035</c:v>
                </c:pt>
                <c:pt idx="17">
                  <c:v>211.12524791979786</c:v>
                </c:pt>
                <c:pt idx="18">
                  <c:v>210.70881132786275</c:v>
                </c:pt>
                <c:pt idx="19">
                  <c:v>283.73031551156168</c:v>
                </c:pt>
                <c:pt idx="20">
                  <c:v>297.53708478749854</c:v>
                </c:pt>
                <c:pt idx="21">
                  <c:v>240.40061254161765</c:v>
                </c:pt>
                <c:pt idx="22">
                  <c:v>248.87715676305422</c:v>
                </c:pt>
                <c:pt idx="23">
                  <c:v>304.79903299608918</c:v>
                </c:pt>
                <c:pt idx="24">
                  <c:v>293.90576235329047</c:v>
                </c:pt>
                <c:pt idx="25">
                  <c:v>299.31320055698643</c:v>
                </c:pt>
                <c:pt idx="26">
                  <c:v>340.59455357307274</c:v>
                </c:pt>
                <c:pt idx="27">
                  <c:v>377.86312517027289</c:v>
                </c:pt>
                <c:pt idx="28">
                  <c:v>379.96274896837411</c:v>
                </c:pt>
                <c:pt idx="29">
                  <c:v>313.0929438529019</c:v>
                </c:pt>
                <c:pt idx="30">
                  <c:v>349.35507776347856</c:v>
                </c:pt>
                <c:pt idx="31">
                  <c:v>366.92035840141517</c:v>
                </c:pt>
                <c:pt idx="32">
                  <c:v>372.68626288065059</c:v>
                </c:pt>
                <c:pt idx="33">
                  <c:v>403.26137656293849</c:v>
                </c:pt>
                <c:pt idx="34">
                  <c:v>380.82333427177747</c:v>
                </c:pt>
                <c:pt idx="35">
                  <c:v>429.97268058494456</c:v>
                </c:pt>
                <c:pt idx="36">
                  <c:v>417.49015489746938</c:v>
                </c:pt>
                <c:pt idx="37">
                  <c:v>471.20390245018024</c:v>
                </c:pt>
                <c:pt idx="38">
                  <c:v>459.61987719379977</c:v>
                </c:pt>
                <c:pt idx="39">
                  <c:v>445.65812155262392</c:v>
                </c:pt>
                <c:pt idx="40">
                  <c:v>464.19051733410083</c:v>
                </c:pt>
                <c:pt idx="41">
                  <c:v>441.00019540382493</c:v>
                </c:pt>
                <c:pt idx="42">
                  <c:v>435.67432161037215</c:v>
                </c:pt>
                <c:pt idx="43">
                  <c:v>522.48829594041524</c:v>
                </c:pt>
                <c:pt idx="44">
                  <c:v>518.02982777722457</c:v>
                </c:pt>
                <c:pt idx="45">
                  <c:v>486.75740662641948</c:v>
                </c:pt>
                <c:pt idx="46">
                  <c:v>483.8583106358297</c:v>
                </c:pt>
                <c:pt idx="47">
                  <c:v>542.57279164066551</c:v>
                </c:pt>
                <c:pt idx="48">
                  <c:v>565.90711255680753</c:v>
                </c:pt>
                <c:pt idx="49">
                  <c:v>500.36586223432215</c:v>
                </c:pt>
                <c:pt idx="50">
                  <c:v>601.68663683731108</c:v>
                </c:pt>
                <c:pt idx="51">
                  <c:v>547.5738862184561</c:v>
                </c:pt>
                <c:pt idx="52">
                  <c:v>560.31449676336649</c:v>
                </c:pt>
                <c:pt idx="53">
                  <c:v>550.63378554509995</c:v>
                </c:pt>
                <c:pt idx="54">
                  <c:v>645.79874233109228</c:v>
                </c:pt>
                <c:pt idx="55">
                  <c:v>593.77928689042176</c:v>
                </c:pt>
                <c:pt idx="56">
                  <c:v>573.59160668475522</c:v>
                </c:pt>
                <c:pt idx="57">
                  <c:v>638.40843283019467</c:v>
                </c:pt>
                <c:pt idx="58">
                  <c:v>623.7541246335511</c:v>
                </c:pt>
                <c:pt idx="59">
                  <c:v>695.87616263934126</c:v>
                </c:pt>
                <c:pt idx="60">
                  <c:v>706.4523524880525</c:v>
                </c:pt>
                <c:pt idx="61">
                  <c:v>624.28799609624332</c:v>
                </c:pt>
                <c:pt idx="62">
                  <c:v>672.19735879290658</c:v>
                </c:pt>
                <c:pt idx="63">
                  <c:v>699.47507002834277</c:v>
                </c:pt>
                <c:pt idx="64">
                  <c:v>688.88765103270725</c:v>
                </c:pt>
                <c:pt idx="65">
                  <c:v>667.13467497290128</c:v>
                </c:pt>
                <c:pt idx="66">
                  <c:v>700.75213141718461</c:v>
                </c:pt>
                <c:pt idx="67">
                  <c:v>754.67311455731578</c:v>
                </c:pt>
                <c:pt idx="68">
                  <c:v>713.05575516749457</c:v>
                </c:pt>
                <c:pt idx="69">
                  <c:v>706.92759032209642</c:v>
                </c:pt>
                <c:pt idx="70">
                  <c:v>781.45224643474535</c:v>
                </c:pt>
                <c:pt idx="71">
                  <c:v>730.05931574254271</c:v>
                </c:pt>
                <c:pt idx="72">
                  <c:v>802.64142111603178</c:v>
                </c:pt>
                <c:pt idx="73">
                  <c:v>820.01912690505458</c:v>
                </c:pt>
                <c:pt idx="74">
                  <c:v>832.48195743183737</c:v>
                </c:pt>
                <c:pt idx="75">
                  <c:v>799.59390726762717</c:v>
                </c:pt>
                <c:pt idx="76">
                  <c:v>846.47239754495899</c:v>
                </c:pt>
                <c:pt idx="77">
                  <c:v>856.81076417583949</c:v>
                </c:pt>
                <c:pt idx="78">
                  <c:v>818.36619517841541</c:v>
                </c:pt>
                <c:pt idx="79">
                  <c:v>885.68449123972027</c:v>
                </c:pt>
                <c:pt idx="80">
                  <c:v>824.17607294597849</c:v>
                </c:pt>
                <c:pt idx="81">
                  <c:v>887.92107262378158</c:v>
                </c:pt>
                <c:pt idx="82">
                  <c:v>858.54692620076514</c:v>
                </c:pt>
                <c:pt idx="83">
                  <c:v>865.31312336570011</c:v>
                </c:pt>
                <c:pt idx="84">
                  <c:v>865.33560636913194</c:v>
                </c:pt>
                <c:pt idx="85">
                  <c:v>940.34523678257074</c:v>
                </c:pt>
                <c:pt idx="86">
                  <c:v>881.26628992586461</c:v>
                </c:pt>
                <c:pt idx="87">
                  <c:v>976.0846889419654</c:v>
                </c:pt>
                <c:pt idx="88">
                  <c:v>984.23914126144803</c:v>
                </c:pt>
                <c:pt idx="89">
                  <c:v>923.98588084085281</c:v>
                </c:pt>
                <c:pt idx="90">
                  <c:v>962.20661816481913</c:v>
                </c:pt>
                <c:pt idx="91">
                  <c:v>991.63129466264013</c:v>
                </c:pt>
                <c:pt idx="92">
                  <c:v>989.5437729664402</c:v>
                </c:pt>
                <c:pt idx="93">
                  <c:v>1019.3546982182163</c:v>
                </c:pt>
                <c:pt idx="94">
                  <c:v>1033.5226376247717</c:v>
                </c:pt>
                <c:pt idx="95">
                  <c:v>996.63150292376986</c:v>
                </c:pt>
                <c:pt idx="96">
                  <c:v>1014.7516570939484</c:v>
                </c:pt>
                <c:pt idx="97">
                  <c:v>1001.3149108859225</c:v>
                </c:pt>
                <c:pt idx="98">
                  <c:v>1038.6256341670371</c:v>
                </c:pt>
                <c:pt idx="99">
                  <c:v>1024.4514403978822</c:v>
                </c:pt>
              </c:numCache>
            </c:numRef>
          </c:xVal>
          <c:yVal>
            <c:numRef>
              <c:f>'指数、対数'!$P$5:$P$104</c:f>
              <c:numCache>
                <c:formatCode>#,##0</c:formatCode>
                <c:ptCount val="100"/>
                <c:pt idx="0">
                  <c:v>91.428723707214431</c:v>
                </c:pt>
                <c:pt idx="1">
                  <c:v>96.000159892575155</c:v>
                </c:pt>
                <c:pt idx="2">
                  <c:v>100.80016788720391</c:v>
                </c:pt>
                <c:pt idx="3">
                  <c:v>105.84017628156411</c:v>
                </c:pt>
                <c:pt idx="4">
                  <c:v>111.13218509564233</c:v>
                </c:pt>
                <c:pt idx="5">
                  <c:v>116.68879435042444</c:v>
                </c:pt>
                <c:pt idx="6">
                  <c:v>122.52323406794567</c:v>
                </c:pt>
                <c:pt idx="7">
                  <c:v>128.64939577134297</c:v>
                </c:pt>
                <c:pt idx="8">
                  <c:v>135.08186555991011</c:v>
                </c:pt>
                <c:pt idx="9">
                  <c:v>141.83595883790562</c:v>
                </c:pt>
                <c:pt idx="10">
                  <c:v>148.92775677980092</c:v>
                </c:pt>
                <c:pt idx="11">
                  <c:v>156.37414461879098</c:v>
                </c:pt>
                <c:pt idx="12">
                  <c:v>164.19285184973054</c:v>
                </c:pt>
                <c:pt idx="13">
                  <c:v>172.40249444221709</c:v>
                </c:pt>
                <c:pt idx="14">
                  <c:v>181.02261916432795</c:v>
                </c:pt>
                <c:pt idx="15">
                  <c:v>190.07375012254437</c:v>
                </c:pt>
                <c:pt idx="16">
                  <c:v>199.57743762867159</c:v>
                </c:pt>
                <c:pt idx="17">
                  <c:v>209.55630951010517</c:v>
                </c:pt>
                <c:pt idx="18">
                  <c:v>220.03412498561045</c:v>
                </c:pt>
                <c:pt idx="19">
                  <c:v>231.03583123489099</c:v>
                </c:pt>
                <c:pt idx="20">
                  <c:v>242.58762279663554</c:v>
                </c:pt>
                <c:pt idx="21">
                  <c:v>254.71700393646734</c:v>
                </c:pt>
                <c:pt idx="22">
                  <c:v>267.45285413329071</c:v>
                </c:pt>
                <c:pt idx="23">
                  <c:v>280.82549683995524</c:v>
                </c:pt>
                <c:pt idx="24">
                  <c:v>294.86677168195303</c:v>
                </c:pt>
                <c:pt idx="25">
                  <c:v>309.6101102660507</c:v>
                </c:pt>
                <c:pt idx="26">
                  <c:v>325.09061577935324</c:v>
                </c:pt>
                <c:pt idx="27">
                  <c:v>341.3451465683209</c:v>
                </c:pt>
                <c:pt idx="28">
                  <c:v>358.41240389673698</c:v>
                </c:pt>
                <c:pt idx="29">
                  <c:v>376.33302409157386</c:v>
                </c:pt>
                <c:pt idx="30">
                  <c:v>395.14967529615257</c:v>
                </c:pt>
                <c:pt idx="31">
                  <c:v>414.90715906096023</c:v>
                </c:pt>
                <c:pt idx="32">
                  <c:v>435.65251701400825</c:v>
                </c:pt>
                <c:pt idx="33">
                  <c:v>457.43514286470867</c:v>
                </c:pt>
                <c:pt idx="34">
                  <c:v>480.30690000794414</c:v>
                </c:pt>
                <c:pt idx="35">
                  <c:v>504.32224500834138</c:v>
                </c:pt>
                <c:pt idx="36">
                  <c:v>529.53835725875842</c:v>
                </c:pt>
                <c:pt idx="37">
                  <c:v>556.01527512169639</c:v>
                </c:pt>
                <c:pt idx="38">
                  <c:v>583.81603887778124</c:v>
                </c:pt>
                <c:pt idx="39">
                  <c:v>613.00684082167038</c:v>
                </c:pt>
                <c:pt idx="40">
                  <c:v>643.65718286275387</c:v>
                </c:pt>
                <c:pt idx="41">
                  <c:v>675.84004200589163</c:v>
                </c:pt>
                <c:pt idx="42">
                  <c:v>709.6320441061863</c:v>
                </c:pt>
                <c:pt idx="43">
                  <c:v>745.1136463114957</c:v>
                </c:pt>
                <c:pt idx="44">
                  <c:v>782.36932862707056</c:v>
                </c:pt>
                <c:pt idx="45">
                  <c:v>821.48779505842413</c:v>
                </c:pt>
                <c:pt idx="46">
                  <c:v>862.56218481134533</c:v>
                </c:pt>
                <c:pt idx="47">
                  <c:v>905.69029405191259</c:v>
                </c:pt>
                <c:pt idx="48">
                  <c:v>950.97480875450822</c:v>
                </c:pt>
                <c:pt idx="49">
                  <c:v>998.52354919223365</c:v>
                </c:pt>
                <c:pt idx="50">
                  <c:v>1048.4497266518454</c:v>
                </c:pt>
                <c:pt idx="51">
                  <c:v>1100.8722129844377</c:v>
                </c:pt>
                <c:pt idx="52">
                  <c:v>1155.9158236336598</c:v>
                </c:pt>
                <c:pt idx="53">
                  <c:v>1213.7116148153427</c:v>
                </c:pt>
                <c:pt idx="54">
                  <c:v>1274.3971955561099</c:v>
                </c:pt>
                <c:pt idx="55">
                  <c:v>1338.1170553339155</c:v>
                </c:pt>
                <c:pt idx="56">
                  <c:v>1405.0229081006114</c:v>
                </c:pt>
                <c:pt idx="57">
                  <c:v>1475.2740535056421</c:v>
                </c:pt>
                <c:pt idx="58">
                  <c:v>1549.0377561809244</c:v>
                </c:pt>
                <c:pt idx="59">
                  <c:v>1626.4896439899705</c:v>
                </c:pt>
                <c:pt idx="60">
                  <c:v>1707.8141261894691</c:v>
                </c:pt>
                <c:pt idx="61">
                  <c:v>1793.2048324989426</c:v>
                </c:pt>
                <c:pt idx="62">
                  <c:v>1882.8650741238898</c:v>
                </c:pt>
                <c:pt idx="63">
                  <c:v>1977.0083278300845</c:v>
                </c:pt>
                <c:pt idx="64">
                  <c:v>2075.8587442215889</c:v>
                </c:pt>
                <c:pt idx="65">
                  <c:v>2179.6516814326683</c:v>
                </c:pt>
                <c:pt idx="66">
                  <c:v>2288.6342655043018</c:v>
                </c:pt>
                <c:pt idx="67">
                  <c:v>2403.0659787795171</c:v>
                </c:pt>
                <c:pt idx="68">
                  <c:v>2523.2192777184932</c:v>
                </c:pt>
                <c:pt idx="69">
                  <c:v>2649.3802416044182</c:v>
                </c:pt>
                <c:pt idx="70">
                  <c:v>2781.8492536846393</c:v>
                </c:pt>
                <c:pt idx="71">
                  <c:v>2920.9417163688713</c:v>
                </c:pt>
                <c:pt idx="72">
                  <c:v>3066.9888021873148</c:v>
                </c:pt>
                <c:pt idx="73">
                  <c:v>3220.3382422966806</c:v>
                </c:pt>
                <c:pt idx="74">
                  <c:v>3381.3551544115148</c:v>
                </c:pt>
                <c:pt idx="75">
                  <c:v>3550.4229121320909</c:v>
                </c:pt>
                <c:pt idx="76">
                  <c:v>3727.9440577386954</c:v>
                </c:pt>
                <c:pt idx="77">
                  <c:v>3914.3412606256302</c:v>
                </c:pt>
                <c:pt idx="78">
                  <c:v>4110.0583236569119</c:v>
                </c:pt>
                <c:pt idx="79">
                  <c:v>4315.5612398397579</c:v>
                </c:pt>
                <c:pt idx="80">
                  <c:v>4531.3393018317456</c:v>
                </c:pt>
                <c:pt idx="81">
                  <c:v>4757.9062669233335</c:v>
                </c:pt>
                <c:pt idx="82">
                  <c:v>4995.8015802695008</c:v>
                </c:pt>
                <c:pt idx="83">
                  <c:v>5245.5916592829763</c:v>
                </c:pt>
                <c:pt idx="84">
                  <c:v>5507.8712422471253</c:v>
                </c:pt>
                <c:pt idx="85">
                  <c:v>5783.2648043594818</c:v>
                </c:pt>
                <c:pt idx="86">
                  <c:v>6072.4280445774557</c:v>
                </c:pt>
                <c:pt idx="87">
                  <c:v>6376.0494468063289</c:v>
                </c:pt>
                <c:pt idx="88">
                  <c:v>6694.8519191466457</c:v>
                </c:pt>
                <c:pt idx="89">
                  <c:v>7029.5945151039787</c:v>
                </c:pt>
                <c:pt idx="90">
                  <c:v>7381.0742408591777</c:v>
                </c:pt>
                <c:pt idx="91">
                  <c:v>7750.1279529021367</c:v>
                </c:pt>
                <c:pt idx="92">
                  <c:v>8137.6343505472441</c:v>
                </c:pt>
                <c:pt idx="93">
                  <c:v>8544.5160680746067</c:v>
                </c:pt>
                <c:pt idx="94">
                  <c:v>8971.741871478338</c:v>
                </c:pt>
                <c:pt idx="95">
                  <c:v>9420.3289650522547</c:v>
                </c:pt>
                <c:pt idx="96">
                  <c:v>9891.3454133048672</c:v>
                </c:pt>
                <c:pt idx="97">
                  <c:v>10385.912683970111</c:v>
                </c:pt>
                <c:pt idx="98">
                  <c:v>10905.208318168618</c:v>
                </c:pt>
                <c:pt idx="99">
                  <c:v>11450.468734077049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C-4E2F-B111-49C48DCFB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920511"/>
        <c:axId val="1519071983"/>
      </c:scatterChart>
      <c:valAx>
        <c:axId val="153292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9071983"/>
        <c:crosses val="autoZero"/>
        <c:crossBetween val="midCat"/>
      </c:valAx>
      <c:valAx>
        <c:axId val="15190719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292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広告宣伝費（横）</a:t>
            </a:r>
            <a:r>
              <a:rPr lang="en-US" altLang="ja-JP"/>
              <a:t>×</a:t>
            </a:r>
            <a:r>
              <a:rPr lang="ja-JP" altLang="en-US"/>
              <a:t>獲得顧客数（縦）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'指数、対数'!$J$5:$J$104</c:f>
              <c:numCache>
                <c:formatCode>#,##0</c:formatCode>
                <c:ptCount val="100"/>
                <c:pt idx="0">
                  <c:v>101.51794841838216</c:v>
                </c:pt>
                <c:pt idx="1">
                  <c:v>30.969670207916149</c:v>
                </c:pt>
                <c:pt idx="2">
                  <c:v>68.47164852415402</c:v>
                </c:pt>
                <c:pt idx="3">
                  <c:v>129.22763295090667</c:v>
                </c:pt>
                <c:pt idx="4">
                  <c:v>134.51415393293181</c:v>
                </c:pt>
                <c:pt idx="5">
                  <c:v>153.75912470112362</c:v>
                </c:pt>
                <c:pt idx="6">
                  <c:v>96.768511962471251</c:v>
                </c:pt>
                <c:pt idx="7">
                  <c:v>176.46788881445832</c:v>
                </c:pt>
                <c:pt idx="8">
                  <c:v>97.119354571570682</c:v>
                </c:pt>
                <c:pt idx="9">
                  <c:v>118.60886320911573</c:v>
                </c:pt>
                <c:pt idx="10">
                  <c:v>169.78598495833546</c:v>
                </c:pt>
                <c:pt idx="11">
                  <c:v>196.01672621964008</c:v>
                </c:pt>
                <c:pt idx="12">
                  <c:v>151.81847366880078</c:v>
                </c:pt>
                <c:pt idx="13">
                  <c:v>176.66891075613742</c:v>
                </c:pt>
                <c:pt idx="14">
                  <c:v>182.59261792815394</c:v>
                </c:pt>
                <c:pt idx="15">
                  <c:v>197.87736933603753</c:v>
                </c:pt>
                <c:pt idx="16">
                  <c:v>190.69241603571035</c:v>
                </c:pt>
                <c:pt idx="17">
                  <c:v>211.12524791979786</c:v>
                </c:pt>
                <c:pt idx="18">
                  <c:v>210.70881132786275</c:v>
                </c:pt>
                <c:pt idx="19">
                  <c:v>283.73031551156168</c:v>
                </c:pt>
                <c:pt idx="20">
                  <c:v>297.53708478749854</c:v>
                </c:pt>
                <c:pt idx="21">
                  <c:v>240.40061254161765</c:v>
                </c:pt>
                <c:pt idx="22">
                  <c:v>248.87715676305422</c:v>
                </c:pt>
                <c:pt idx="23">
                  <c:v>304.79903299608918</c:v>
                </c:pt>
                <c:pt idx="24">
                  <c:v>293.90576235329047</c:v>
                </c:pt>
                <c:pt idx="25">
                  <c:v>299.31320055698643</c:v>
                </c:pt>
                <c:pt idx="26">
                  <c:v>340.59455357307274</c:v>
                </c:pt>
                <c:pt idx="27">
                  <c:v>377.86312517027289</c:v>
                </c:pt>
                <c:pt idx="28">
                  <c:v>379.96274896837411</c:v>
                </c:pt>
                <c:pt idx="29">
                  <c:v>313.0929438529019</c:v>
                </c:pt>
                <c:pt idx="30">
                  <c:v>349.35507776347856</c:v>
                </c:pt>
                <c:pt idx="31">
                  <c:v>366.92035840141517</c:v>
                </c:pt>
                <c:pt idx="32">
                  <c:v>372.68626288065059</c:v>
                </c:pt>
                <c:pt idx="33">
                  <c:v>403.26137656293849</c:v>
                </c:pt>
                <c:pt idx="34">
                  <c:v>380.82333427177747</c:v>
                </c:pt>
                <c:pt idx="35">
                  <c:v>429.97268058494456</c:v>
                </c:pt>
                <c:pt idx="36">
                  <c:v>417.49015489746938</c:v>
                </c:pt>
                <c:pt idx="37">
                  <c:v>471.20390245018024</c:v>
                </c:pt>
                <c:pt idx="38">
                  <c:v>459.61987719379977</c:v>
                </c:pt>
                <c:pt idx="39">
                  <c:v>445.65812155262392</c:v>
                </c:pt>
                <c:pt idx="40">
                  <c:v>464.19051733410083</c:v>
                </c:pt>
                <c:pt idx="41">
                  <c:v>441.00019540382493</c:v>
                </c:pt>
                <c:pt idx="42">
                  <c:v>435.67432161037215</c:v>
                </c:pt>
                <c:pt idx="43">
                  <c:v>522.48829594041524</c:v>
                </c:pt>
                <c:pt idx="44">
                  <c:v>518.02982777722457</c:v>
                </c:pt>
                <c:pt idx="45">
                  <c:v>486.75740662641948</c:v>
                </c:pt>
                <c:pt idx="46">
                  <c:v>483.8583106358297</c:v>
                </c:pt>
                <c:pt idx="47">
                  <c:v>542.57279164066551</c:v>
                </c:pt>
                <c:pt idx="48">
                  <c:v>565.90711255680753</c:v>
                </c:pt>
                <c:pt idx="49">
                  <c:v>500.36586223432215</c:v>
                </c:pt>
                <c:pt idx="50">
                  <c:v>601.68663683731108</c:v>
                </c:pt>
                <c:pt idx="51">
                  <c:v>547.5738862184561</c:v>
                </c:pt>
                <c:pt idx="52">
                  <c:v>560.31449676336649</c:v>
                </c:pt>
                <c:pt idx="53">
                  <c:v>550.63378554509995</c:v>
                </c:pt>
                <c:pt idx="54">
                  <c:v>645.79874233109228</c:v>
                </c:pt>
                <c:pt idx="55">
                  <c:v>593.77928689042176</c:v>
                </c:pt>
                <c:pt idx="56">
                  <c:v>573.59160668475522</c:v>
                </c:pt>
                <c:pt idx="57">
                  <c:v>638.40843283019467</c:v>
                </c:pt>
                <c:pt idx="58">
                  <c:v>623.7541246335511</c:v>
                </c:pt>
                <c:pt idx="59">
                  <c:v>695.87616263934126</c:v>
                </c:pt>
                <c:pt idx="60">
                  <c:v>706.4523524880525</c:v>
                </c:pt>
                <c:pt idx="61">
                  <c:v>624.28799609624332</c:v>
                </c:pt>
                <c:pt idx="62">
                  <c:v>672.19735879290658</c:v>
                </c:pt>
                <c:pt idx="63">
                  <c:v>699.47507002834277</c:v>
                </c:pt>
                <c:pt idx="64">
                  <c:v>688.88765103270725</c:v>
                </c:pt>
                <c:pt idx="65">
                  <c:v>667.13467497290128</c:v>
                </c:pt>
                <c:pt idx="66">
                  <c:v>700.75213141718461</c:v>
                </c:pt>
                <c:pt idx="67">
                  <c:v>754.67311455731578</c:v>
                </c:pt>
                <c:pt idx="68">
                  <c:v>713.05575516749457</c:v>
                </c:pt>
                <c:pt idx="69">
                  <c:v>706.92759032209642</c:v>
                </c:pt>
                <c:pt idx="70">
                  <c:v>781.45224643474535</c:v>
                </c:pt>
                <c:pt idx="71">
                  <c:v>730.05931574254271</c:v>
                </c:pt>
                <c:pt idx="72">
                  <c:v>802.64142111603178</c:v>
                </c:pt>
                <c:pt idx="73">
                  <c:v>820.01912690505458</c:v>
                </c:pt>
                <c:pt idx="74">
                  <c:v>832.48195743183737</c:v>
                </c:pt>
                <c:pt idx="75">
                  <c:v>799.59390726762717</c:v>
                </c:pt>
                <c:pt idx="76">
                  <c:v>846.47239754495899</c:v>
                </c:pt>
                <c:pt idx="77">
                  <c:v>856.81076417583949</c:v>
                </c:pt>
                <c:pt idx="78">
                  <c:v>818.36619517841541</c:v>
                </c:pt>
                <c:pt idx="79">
                  <c:v>885.68449123972027</c:v>
                </c:pt>
                <c:pt idx="80">
                  <c:v>824.17607294597849</c:v>
                </c:pt>
                <c:pt idx="81">
                  <c:v>887.92107262378158</c:v>
                </c:pt>
                <c:pt idx="82">
                  <c:v>858.54692620076514</c:v>
                </c:pt>
                <c:pt idx="83">
                  <c:v>865.31312336570011</c:v>
                </c:pt>
                <c:pt idx="84">
                  <c:v>865.33560636913194</c:v>
                </c:pt>
                <c:pt idx="85">
                  <c:v>940.34523678257074</c:v>
                </c:pt>
                <c:pt idx="86">
                  <c:v>881.26628992586461</c:v>
                </c:pt>
                <c:pt idx="87">
                  <c:v>976.0846889419654</c:v>
                </c:pt>
                <c:pt idx="88">
                  <c:v>984.23914126144803</c:v>
                </c:pt>
                <c:pt idx="89">
                  <c:v>923.98588084085281</c:v>
                </c:pt>
                <c:pt idx="90">
                  <c:v>962.20661816481913</c:v>
                </c:pt>
                <c:pt idx="91">
                  <c:v>991.63129466264013</c:v>
                </c:pt>
                <c:pt idx="92">
                  <c:v>989.5437729664402</c:v>
                </c:pt>
                <c:pt idx="93">
                  <c:v>1019.3546982182163</c:v>
                </c:pt>
                <c:pt idx="94">
                  <c:v>1033.5226376247717</c:v>
                </c:pt>
                <c:pt idx="95">
                  <c:v>996.63150292376986</c:v>
                </c:pt>
                <c:pt idx="96">
                  <c:v>1014.7516570939484</c:v>
                </c:pt>
                <c:pt idx="97">
                  <c:v>1001.3149108859225</c:v>
                </c:pt>
                <c:pt idx="98">
                  <c:v>1038.6256341670371</c:v>
                </c:pt>
                <c:pt idx="99">
                  <c:v>1024.4514403978822</c:v>
                </c:pt>
              </c:numCache>
            </c:numRef>
          </c:xVal>
          <c:yVal>
            <c:numRef>
              <c:f>'指数、対数'!$K$5:$K$104</c:f>
              <c:numCache>
                <c:formatCode>#,##0</c:formatCode>
                <c:ptCount val="100"/>
                <c:pt idx="0">
                  <c:v>45.714361853607215</c:v>
                </c:pt>
                <c:pt idx="1">
                  <c:v>93.447089422063357</c:v>
                </c:pt>
                <c:pt idx="2">
                  <c:v>99.033391062133731</c:v>
                </c:pt>
                <c:pt idx="3">
                  <c:v>76.045216116673117</c:v>
                </c:pt>
                <c:pt idx="4">
                  <c:v>78.696693952151776</c:v>
                </c:pt>
                <c:pt idx="5">
                  <c:v>69.601063030776885</c:v>
                </c:pt>
                <c:pt idx="6">
                  <c:v>125.79131428395682</c:v>
                </c:pt>
                <c:pt idx="7">
                  <c:v>111.20461786405603</c:v>
                </c:pt>
                <c:pt idx="8">
                  <c:v>96.062966957217228</c:v>
                </c:pt>
                <c:pt idx="9">
                  <c:v>79.676301574538755</c:v>
                </c:pt>
                <c:pt idx="10">
                  <c:v>130.69411906879509</c:v>
                </c:pt>
                <c:pt idx="11">
                  <c:v>111.15278560365074</c:v>
                </c:pt>
                <c:pt idx="12">
                  <c:v>93.961690228151369</c:v>
                </c:pt>
                <c:pt idx="13">
                  <c:v>160.69244950338603</c:v>
                </c:pt>
                <c:pt idx="14">
                  <c:v>135.57876627695117</c:v>
                </c:pt>
                <c:pt idx="15">
                  <c:v>86.45125933467456</c:v>
                </c:pt>
                <c:pt idx="16">
                  <c:v>110.00861100143841</c:v>
                </c:pt>
                <c:pt idx="17">
                  <c:v>180.91076124746323</c:v>
                </c:pt>
                <c:pt idx="18">
                  <c:v>151.28535489725289</c:v>
                </c:pt>
                <c:pt idx="19">
                  <c:v>180.7680462248739</c:v>
                </c:pt>
                <c:pt idx="20">
                  <c:v>130.21268797507753</c:v>
                </c:pt>
                <c:pt idx="21">
                  <c:v>142.36058520300716</c:v>
                </c:pt>
                <c:pt idx="22">
                  <c:v>161.39383332565956</c:v>
                </c:pt>
                <c:pt idx="23">
                  <c:v>194.40867698328103</c:v>
                </c:pt>
                <c:pt idx="24">
                  <c:v>219.37570523037812</c:v>
                </c:pt>
                <c:pt idx="25">
                  <c:v>168.83664827555225</c:v>
                </c:pt>
                <c:pt idx="26">
                  <c:v>189.90326603147145</c:v>
                </c:pt>
                <c:pt idx="27">
                  <c:v>167.03266399799702</c:v>
                </c:pt>
                <c:pt idx="28">
                  <c:v>227.59049494357544</c:v>
                </c:pt>
                <c:pt idx="29">
                  <c:v>233.02821121946107</c:v>
                </c:pt>
                <c:pt idx="30">
                  <c:v>186.57444943238221</c:v>
                </c:pt>
                <c:pt idx="31">
                  <c:v>160.68094327260309</c:v>
                </c:pt>
                <c:pt idx="32">
                  <c:v>200.290937018043</c:v>
                </c:pt>
                <c:pt idx="33">
                  <c:v>216.00590654112938</c:v>
                </c:pt>
                <c:pt idx="34">
                  <c:v>219.15879539224369</c:v>
                </c:pt>
                <c:pt idx="35">
                  <c:v>262.08304642281769</c:v>
                </c:pt>
                <c:pt idx="36">
                  <c:v>228.03043950457678</c:v>
                </c:pt>
                <c:pt idx="37">
                  <c:v>289.75783092383375</c:v>
                </c:pt>
                <c:pt idx="38">
                  <c:v>225.20751967216259</c:v>
                </c:pt>
                <c:pt idx="39">
                  <c:v>297.31634759192588</c:v>
                </c:pt>
                <c:pt idx="40">
                  <c:v>261.81316346911416</c:v>
                </c:pt>
                <c:pt idx="41">
                  <c:v>256.31190209601857</c:v>
                </c:pt>
                <c:pt idx="42">
                  <c:v>304.12294710614003</c:v>
                </c:pt>
                <c:pt idx="43">
                  <c:v>315.55512301542433</c:v>
                </c:pt>
                <c:pt idx="44">
                  <c:v>276.00428865816707</c:v>
                </c:pt>
                <c:pt idx="45">
                  <c:v>280.95972978834772</c:v>
                </c:pt>
                <c:pt idx="46">
                  <c:v>270.38847449636228</c:v>
                </c:pt>
                <c:pt idx="47">
                  <c:v>305.12645282127511</c:v>
                </c:pt>
                <c:pt idx="48">
                  <c:v>278.24955962430283</c:v>
                </c:pt>
                <c:pt idx="49">
                  <c:v>339.87996236174774</c:v>
                </c:pt>
                <c:pt idx="50">
                  <c:v>263.36072872665619</c:v>
                </c:pt>
                <c:pt idx="51">
                  <c:v>334.67069591975883</c:v>
                </c:pt>
                <c:pt idx="52">
                  <c:v>278.0789881552825</c:v>
                </c:pt>
                <c:pt idx="53">
                  <c:v>347.79666907946449</c:v>
                </c:pt>
                <c:pt idx="54">
                  <c:v>279.15933301757116</c:v>
                </c:pt>
                <c:pt idx="55">
                  <c:v>357.19242688350045</c:v>
                </c:pt>
                <c:pt idx="56">
                  <c:v>318.57888658826062</c:v>
                </c:pt>
                <c:pt idx="57">
                  <c:v>297.03216645292116</c:v>
                </c:pt>
                <c:pt idx="58">
                  <c:v>347.97959068275412</c:v>
                </c:pt>
                <c:pt idx="59">
                  <c:v>306.14678306467027</c:v>
                </c:pt>
                <c:pt idx="60">
                  <c:v>398.84668805192132</c:v>
                </c:pt>
                <c:pt idx="61">
                  <c:v>350.94675284202805</c:v>
                </c:pt>
                <c:pt idx="62">
                  <c:v>386.39023003449307</c:v>
                </c:pt>
                <c:pt idx="63">
                  <c:v>347.75178986790422</c:v>
                </c:pt>
                <c:pt idx="64">
                  <c:v>386.31276396613265</c:v>
                </c:pt>
                <c:pt idx="65">
                  <c:v>366.49096022400414</c:v>
                </c:pt>
                <c:pt idx="66">
                  <c:v>367.05695726964905</c:v>
                </c:pt>
                <c:pt idx="67">
                  <c:v>395.71806781712138</c:v>
                </c:pt>
                <c:pt idx="68">
                  <c:v>428.11327552142336</c:v>
                </c:pt>
                <c:pt idx="69">
                  <c:v>393.33469776541421</c:v>
                </c:pt>
                <c:pt idx="70">
                  <c:v>379.43054927313318</c:v>
                </c:pt>
                <c:pt idx="71">
                  <c:v>448.2137818727461</c:v>
                </c:pt>
                <c:pt idx="72">
                  <c:v>399.08130603963173</c:v>
                </c:pt>
                <c:pt idx="73">
                  <c:v>392.50403637095684</c:v>
                </c:pt>
                <c:pt idx="74">
                  <c:v>437.03055597699142</c:v>
                </c:pt>
                <c:pt idx="75">
                  <c:v>431.23887584214043</c:v>
                </c:pt>
                <c:pt idx="76">
                  <c:v>430.41215753945909</c:v>
                </c:pt>
                <c:pt idx="77">
                  <c:v>462.33083142916382</c:v>
                </c:pt>
                <c:pt idx="78">
                  <c:v>410.51299664424516</c:v>
                </c:pt>
                <c:pt idx="79">
                  <c:v>490.54352607282505</c:v>
                </c:pt>
                <c:pt idx="80">
                  <c:v>469.17782942483569</c:v>
                </c:pt>
                <c:pt idx="81">
                  <c:v>467.60448750463968</c:v>
                </c:pt>
                <c:pt idx="82">
                  <c:v>457.78207742811423</c:v>
                </c:pt>
                <c:pt idx="83">
                  <c:v>420.60970961003432</c:v>
                </c:pt>
                <c:pt idx="84">
                  <c:v>455.53421652556983</c:v>
                </c:pt>
                <c:pt idx="85">
                  <c:v>499.86882976046093</c:v>
                </c:pt>
                <c:pt idx="86">
                  <c:v>509.18547172007447</c:v>
                </c:pt>
                <c:pt idx="87">
                  <c:v>509.65750154218756</c:v>
                </c:pt>
                <c:pt idx="88">
                  <c:v>504.2790474955188</c:v>
                </c:pt>
                <c:pt idx="89">
                  <c:v>543.50129673656829</c:v>
                </c:pt>
                <c:pt idx="90">
                  <c:v>526.81324305777605</c:v>
                </c:pt>
                <c:pt idx="91">
                  <c:v>464.31340418219355</c:v>
                </c:pt>
                <c:pt idx="92">
                  <c:v>548.4265552561269</c:v>
                </c:pt>
                <c:pt idx="93">
                  <c:v>477.67220600077127</c:v>
                </c:pt>
                <c:pt idx="94">
                  <c:v>559.68925650119354</c:v>
                </c:pt>
                <c:pt idx="95">
                  <c:v>492.4838702049268</c:v>
                </c:pt>
                <c:pt idx="96">
                  <c:v>522.64278217167066</c:v>
                </c:pt>
                <c:pt idx="97">
                  <c:v>564.28283224814106</c:v>
                </c:pt>
                <c:pt idx="98">
                  <c:v>569.29785458864035</c:v>
                </c:pt>
                <c:pt idx="99">
                  <c:v>581.50872237798615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9-4A21-B3A3-21A76A9CA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878511"/>
        <c:axId val="1519082383"/>
      </c:scatterChart>
      <c:valAx>
        <c:axId val="153287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9082383"/>
        <c:crosses val="autoZero"/>
        <c:crossBetween val="midCat"/>
      </c:valAx>
      <c:valAx>
        <c:axId val="1519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287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DM</a:t>
            </a:r>
            <a:r>
              <a:rPr lang="ja-JP" altLang="en-US"/>
              <a:t>数（横）</a:t>
            </a:r>
            <a:r>
              <a:rPr lang="en-US" altLang="ja-JP"/>
              <a:t>×</a:t>
            </a:r>
            <a:r>
              <a:rPr lang="ja-JP" altLang="en-US"/>
              <a:t>問い合わせ件数（縦）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1.7408898095607864E-2"/>
                  <c:y val="-7.01943871835615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'指数、対数'!$T$5:$T$104</c:f>
              <c:numCache>
                <c:formatCode>#,##0</c:formatCode>
                <c:ptCount val="100"/>
                <c:pt idx="0">
                  <c:v>101.51794841838216</c:v>
                </c:pt>
                <c:pt idx="1">
                  <c:v>104.56348687093363</c:v>
                </c:pt>
                <c:pt idx="2">
                  <c:v>107.70039147706164</c:v>
                </c:pt>
                <c:pt idx="3">
                  <c:v>110.9314032213735</c:v>
                </c:pt>
                <c:pt idx="4">
                  <c:v>114.25934531801471</c:v>
                </c:pt>
                <c:pt idx="5">
                  <c:v>117.68712567755516</c:v>
                </c:pt>
                <c:pt idx="6">
                  <c:v>121.21773944788181</c:v>
                </c:pt>
                <c:pt idx="7">
                  <c:v>124.85427163131827</c:v>
                </c:pt>
                <c:pt idx="8">
                  <c:v>128.59989978025783</c:v>
                </c:pt>
                <c:pt idx="9">
                  <c:v>132.45789677366557</c:v>
                </c:pt>
                <c:pt idx="10">
                  <c:v>136.43163367687555</c:v>
                </c:pt>
                <c:pt idx="11">
                  <c:v>140.52458268718181</c:v>
                </c:pt>
                <c:pt idx="12">
                  <c:v>144.74032016779725</c:v>
                </c:pt>
                <c:pt idx="13">
                  <c:v>149.08252977283118</c:v>
                </c:pt>
                <c:pt idx="14">
                  <c:v>153.55500566601611</c:v>
                </c:pt>
                <c:pt idx="15">
                  <c:v>158.16165583599661</c:v>
                </c:pt>
                <c:pt idx="16">
                  <c:v>162.90650551107652</c:v>
                </c:pt>
                <c:pt idx="17">
                  <c:v>167.7937006764088</c:v>
                </c:pt>
                <c:pt idx="18">
                  <c:v>172.82751169670107</c:v>
                </c:pt>
                <c:pt idx="19">
                  <c:v>178.0123370476021</c:v>
                </c:pt>
                <c:pt idx="20">
                  <c:v>183.35270715903016</c:v>
                </c:pt>
                <c:pt idx="21">
                  <c:v>188.85328837380106</c:v>
                </c:pt>
                <c:pt idx="22">
                  <c:v>194.51888702501509</c:v>
                </c:pt>
                <c:pt idx="23">
                  <c:v>200.35445363576554</c:v>
                </c:pt>
                <c:pt idx="24">
                  <c:v>206.36508724483852</c:v>
                </c:pt>
                <c:pt idx="25">
                  <c:v>212.5560398621837</c:v>
                </c:pt>
                <c:pt idx="26">
                  <c:v>218.93272105804922</c:v>
                </c:pt>
                <c:pt idx="27">
                  <c:v>225.5007026897907</c:v>
                </c:pt>
                <c:pt idx="28">
                  <c:v>232.26572377048441</c:v>
                </c:pt>
                <c:pt idx="29">
                  <c:v>239.23369548359895</c:v>
                </c:pt>
                <c:pt idx="30">
                  <c:v>246.41070634810691</c:v>
                </c:pt>
                <c:pt idx="31">
                  <c:v>253.80302753855014</c:v>
                </c:pt>
                <c:pt idx="32">
                  <c:v>261.41711836470665</c:v>
                </c:pt>
                <c:pt idx="33">
                  <c:v>269.25963191564784</c:v>
                </c:pt>
                <c:pt idx="34">
                  <c:v>277.33742087311731</c:v>
                </c:pt>
                <c:pt idx="35">
                  <c:v>285.65754349931086</c:v>
                </c:pt>
                <c:pt idx="36">
                  <c:v>294.22726980429019</c:v>
                </c:pt>
                <c:pt idx="37">
                  <c:v>303.05408789841891</c:v>
                </c:pt>
                <c:pt idx="38">
                  <c:v>312.14571053537151</c:v>
                </c:pt>
                <c:pt idx="39">
                  <c:v>321.51008185143269</c:v>
                </c:pt>
                <c:pt idx="40">
                  <c:v>331.15538430697569</c:v>
                </c:pt>
                <c:pt idx="41">
                  <c:v>341.09004583618497</c:v>
                </c:pt>
                <c:pt idx="42">
                  <c:v>351.32274721127055</c:v>
                </c:pt>
                <c:pt idx="43">
                  <c:v>361.86242962760866</c:v>
                </c:pt>
                <c:pt idx="44">
                  <c:v>372.71830251643695</c:v>
                </c:pt>
                <c:pt idx="45">
                  <c:v>383.89985159193009</c:v>
                </c:pt>
                <c:pt idx="46">
                  <c:v>395.416847139688</c:v>
                </c:pt>
                <c:pt idx="47">
                  <c:v>407.27935255387865</c:v>
                </c:pt>
                <c:pt idx="48">
                  <c:v>419.49773313049502</c:v>
                </c:pt>
                <c:pt idx="49">
                  <c:v>432.08266512440986</c:v>
                </c:pt>
                <c:pt idx="50">
                  <c:v>445.04514507814218</c:v>
                </c:pt>
                <c:pt idx="51">
                  <c:v>458.39649943048647</c:v>
                </c:pt>
                <c:pt idx="52">
                  <c:v>472.14839441340109</c:v>
                </c:pt>
                <c:pt idx="53">
                  <c:v>486.31284624580314</c:v>
                </c:pt>
                <c:pt idx="54">
                  <c:v>500.90223163317722</c:v>
                </c:pt>
                <c:pt idx="55">
                  <c:v>515.92929858217258</c:v>
                </c:pt>
                <c:pt idx="56">
                  <c:v>531.40717753963781</c:v>
                </c:pt>
                <c:pt idx="57">
                  <c:v>547.34939286582699</c:v>
                </c:pt>
                <c:pt idx="58">
                  <c:v>563.76987465180184</c:v>
                </c:pt>
                <c:pt idx="59">
                  <c:v>580.68297089135592</c:v>
                </c:pt>
                <c:pt idx="60">
                  <c:v>598.1034600180966</c:v>
                </c:pt>
                <c:pt idx="61">
                  <c:v>616.04656381863947</c:v>
                </c:pt>
                <c:pt idx="62">
                  <c:v>634.52796073319871</c:v>
                </c:pt>
                <c:pt idx="63">
                  <c:v>653.56379955519469</c:v>
                </c:pt>
                <c:pt idx="64">
                  <c:v>673.17071354185055</c:v>
                </c:pt>
                <c:pt idx="65">
                  <c:v>693.36583494810611</c:v>
                </c:pt>
                <c:pt idx="66">
                  <c:v>714.16680999654932</c:v>
                </c:pt>
                <c:pt idx="67">
                  <c:v>735.59181429644582</c:v>
                </c:pt>
                <c:pt idx="68">
                  <c:v>757.65956872533923</c:v>
                </c:pt>
                <c:pt idx="69">
                  <c:v>780.38935578709948</c:v>
                </c:pt>
                <c:pt idx="70">
                  <c:v>803.80103646071245</c:v>
                </c:pt>
                <c:pt idx="71">
                  <c:v>827.91506755453383</c:v>
                </c:pt>
                <c:pt idx="72">
                  <c:v>852.75251958116985</c:v>
                </c:pt>
                <c:pt idx="73">
                  <c:v>878.33509516860499</c:v>
                </c:pt>
                <c:pt idx="74">
                  <c:v>904.68514802366315</c:v>
                </c:pt>
                <c:pt idx="75">
                  <c:v>931.82570246437308</c:v>
                </c:pt>
                <c:pt idx="76">
                  <c:v>959.78047353830425</c:v>
                </c:pt>
                <c:pt idx="77">
                  <c:v>988.57388774445337</c:v>
                </c:pt>
                <c:pt idx="78">
                  <c:v>1018.231104376787</c:v>
                </c:pt>
                <c:pt idx="79">
                  <c:v>1048.7780375080906</c:v>
                </c:pt>
                <c:pt idx="80">
                  <c:v>1080.2413786333334</c:v>
                </c:pt>
                <c:pt idx="81">
                  <c:v>1112.6486199923334</c:v>
                </c:pt>
                <c:pt idx="82">
                  <c:v>1146.0280785921034</c:v>
                </c:pt>
                <c:pt idx="83">
                  <c:v>1180.4089209498666</c:v>
                </c:pt>
                <c:pt idx="84">
                  <c:v>1215.8211885783626</c:v>
                </c:pt>
                <c:pt idx="85">
                  <c:v>1252.2958242357136</c:v>
                </c:pt>
                <c:pt idx="86">
                  <c:v>1289.864698962785</c:v>
                </c:pt>
                <c:pt idx="87">
                  <c:v>1328.5606399316687</c:v>
                </c:pt>
                <c:pt idx="88">
                  <c:v>1368.4174591296187</c:v>
                </c:pt>
                <c:pt idx="89">
                  <c:v>1409.4699829035073</c:v>
                </c:pt>
                <c:pt idx="90">
                  <c:v>1451.7540823906127</c:v>
                </c:pt>
                <c:pt idx="91">
                  <c:v>1495.3067048623311</c:v>
                </c:pt>
                <c:pt idx="92">
                  <c:v>1540.1659060082011</c:v>
                </c:pt>
                <c:pt idx="93">
                  <c:v>1586.3708831884471</c:v>
                </c:pt>
                <c:pt idx="94">
                  <c:v>1633.9620096841006</c:v>
                </c:pt>
                <c:pt idx="95">
                  <c:v>1682.9808699746236</c:v>
                </c:pt>
                <c:pt idx="96">
                  <c:v>1733.4702960738623</c:v>
                </c:pt>
                <c:pt idx="97">
                  <c:v>1785.4744049560782</c:v>
                </c:pt>
                <c:pt idx="98">
                  <c:v>1839.0386371047605</c:v>
                </c:pt>
                <c:pt idx="99">
                  <c:v>1894.2097962179034</c:v>
                </c:pt>
              </c:numCache>
            </c:numRef>
          </c:xVal>
          <c:yVal>
            <c:numRef>
              <c:f>'指数、対数'!$U$5:$U$104</c:f>
              <c:numCache>
                <c:formatCode>#,##0</c:formatCode>
                <c:ptCount val="100"/>
                <c:pt idx="0">
                  <c:v>45.257218235071143</c:v>
                </c:pt>
                <c:pt idx="1">
                  <c:v>92.512618527842719</c:v>
                </c:pt>
                <c:pt idx="2">
                  <c:v>98.043057151512386</c:v>
                </c:pt>
                <c:pt idx="3">
                  <c:v>75.284763955506392</c:v>
                </c:pt>
                <c:pt idx="4">
                  <c:v>77.909727012630256</c:v>
                </c:pt>
                <c:pt idx="5">
                  <c:v>68.905052400469117</c:v>
                </c:pt>
                <c:pt idx="6">
                  <c:v>124.53340114111725</c:v>
                </c:pt>
                <c:pt idx="7">
                  <c:v>110.09257168541548</c:v>
                </c:pt>
                <c:pt idx="8">
                  <c:v>95.102337287645057</c:v>
                </c:pt>
                <c:pt idx="9">
                  <c:v>78.879538558793371</c:v>
                </c:pt>
                <c:pt idx="10">
                  <c:v>129.38717787810714</c:v>
                </c:pt>
                <c:pt idx="11">
                  <c:v>110.04125774761424</c:v>
                </c:pt>
                <c:pt idx="12">
                  <c:v>93.022073325869854</c:v>
                </c:pt>
                <c:pt idx="13">
                  <c:v>159.08552500835216</c:v>
                </c:pt>
                <c:pt idx="14">
                  <c:v>134.22297861418167</c:v>
                </c:pt>
                <c:pt idx="15">
                  <c:v>85.586746741327815</c:v>
                </c:pt>
                <c:pt idx="16">
                  <c:v>108.90852489142402</c:v>
                </c:pt>
                <c:pt idx="17">
                  <c:v>179.10165363498859</c:v>
                </c:pt>
                <c:pt idx="18">
                  <c:v>149.77250134828034</c:v>
                </c:pt>
                <c:pt idx="19">
                  <c:v>178.96036576262514</c:v>
                </c:pt>
                <c:pt idx="20">
                  <c:v>128.91056109532676</c:v>
                </c:pt>
                <c:pt idx="21">
                  <c:v>140.93697935097708</c:v>
                </c:pt>
                <c:pt idx="22">
                  <c:v>159.77989499240297</c:v>
                </c:pt>
                <c:pt idx="23">
                  <c:v>192.46459021344822</c:v>
                </c:pt>
                <c:pt idx="24">
                  <c:v>217.18194817807432</c:v>
                </c:pt>
                <c:pt idx="25">
                  <c:v>167.14828179279672</c:v>
                </c:pt>
                <c:pt idx="26">
                  <c:v>188.00423337115674</c:v>
                </c:pt>
                <c:pt idx="27">
                  <c:v>165.36233735801704</c:v>
                </c:pt>
                <c:pt idx="28">
                  <c:v>225.31458999413968</c:v>
                </c:pt>
                <c:pt idx="29">
                  <c:v>230.69792910726645</c:v>
                </c:pt>
                <c:pt idx="30">
                  <c:v>184.70870493805839</c:v>
                </c:pt>
                <c:pt idx="31">
                  <c:v>159.07413383987705</c:v>
                </c:pt>
                <c:pt idx="32">
                  <c:v>198.28802764786258</c:v>
                </c:pt>
                <c:pt idx="33">
                  <c:v>213.84584747571807</c:v>
                </c:pt>
                <c:pt idx="34">
                  <c:v>216.96720743832125</c:v>
                </c:pt>
                <c:pt idx="35">
                  <c:v>259.46221595858952</c:v>
                </c:pt>
                <c:pt idx="36">
                  <c:v>225.75013510953102</c:v>
                </c:pt>
                <c:pt idx="37">
                  <c:v>286.86025261459542</c:v>
                </c:pt>
                <c:pt idx="38">
                  <c:v>222.95544447544097</c:v>
                </c:pt>
                <c:pt idx="39">
                  <c:v>294.34318411600663</c:v>
                </c:pt>
                <c:pt idx="40">
                  <c:v>259.19503183442299</c:v>
                </c:pt>
                <c:pt idx="41">
                  <c:v>253.74878307505838</c:v>
                </c:pt>
                <c:pt idx="42">
                  <c:v>301.08171763507863</c:v>
                </c:pt>
                <c:pt idx="43">
                  <c:v>312.3995717852701</c:v>
                </c:pt>
                <c:pt idx="44">
                  <c:v>273.24424577158538</c:v>
                </c:pt>
                <c:pt idx="45">
                  <c:v>278.15013249046422</c:v>
                </c:pt>
                <c:pt idx="46">
                  <c:v>267.68458975139868</c:v>
                </c:pt>
                <c:pt idx="47">
                  <c:v>302.07518829306235</c:v>
                </c:pt>
                <c:pt idx="48">
                  <c:v>275.46706402805978</c:v>
                </c:pt>
                <c:pt idx="49">
                  <c:v>336.48116273813025</c:v>
                </c:pt>
                <c:pt idx="50">
                  <c:v>250.19269229032338</c:v>
                </c:pt>
                <c:pt idx="51">
                  <c:v>317.93716112377086</c:v>
                </c:pt>
                <c:pt idx="52">
                  <c:v>264.17503874751839</c:v>
                </c:pt>
                <c:pt idx="53">
                  <c:v>330.40683562549123</c:v>
                </c:pt>
                <c:pt idx="54">
                  <c:v>265.20136636669258</c:v>
                </c:pt>
                <c:pt idx="55">
                  <c:v>339.33280553932542</c:v>
                </c:pt>
                <c:pt idx="56">
                  <c:v>302.64994225884755</c:v>
                </c:pt>
                <c:pt idx="57">
                  <c:v>282.18055813027507</c:v>
                </c:pt>
                <c:pt idx="58">
                  <c:v>330.58061114861641</c:v>
                </c:pt>
                <c:pt idx="59">
                  <c:v>290.83944391143677</c:v>
                </c:pt>
                <c:pt idx="60">
                  <c:v>378.90435364932523</c:v>
                </c:pt>
                <c:pt idx="61">
                  <c:v>333.39941519992664</c:v>
                </c:pt>
                <c:pt idx="62">
                  <c:v>367.07071853276841</c:v>
                </c:pt>
                <c:pt idx="63">
                  <c:v>330.36420037450898</c:v>
                </c:pt>
                <c:pt idx="64">
                  <c:v>366.99712576782599</c:v>
                </c:pt>
                <c:pt idx="65">
                  <c:v>348.16641221280389</c:v>
                </c:pt>
                <c:pt idx="66">
                  <c:v>348.70410940616659</c:v>
                </c:pt>
                <c:pt idx="67">
                  <c:v>375.93216442626527</c:v>
                </c:pt>
                <c:pt idx="68">
                  <c:v>406.70761174535215</c:v>
                </c:pt>
                <c:pt idx="69">
                  <c:v>373.66796287714345</c:v>
                </c:pt>
                <c:pt idx="70">
                  <c:v>360.4590218094765</c:v>
                </c:pt>
                <c:pt idx="71">
                  <c:v>425.80309277910879</c:v>
                </c:pt>
                <c:pt idx="72">
                  <c:v>379.12724073765014</c:v>
                </c:pt>
                <c:pt idx="73">
                  <c:v>372.87883455240899</c:v>
                </c:pt>
                <c:pt idx="74">
                  <c:v>415.17902817814183</c:v>
                </c:pt>
                <c:pt idx="75">
                  <c:v>388.11498825792637</c:v>
                </c:pt>
                <c:pt idx="76">
                  <c:v>387.3709417855132</c:v>
                </c:pt>
                <c:pt idx="77">
                  <c:v>416.09774828624745</c:v>
                </c:pt>
                <c:pt idx="78">
                  <c:v>369.46169697982066</c:v>
                </c:pt>
                <c:pt idx="79">
                  <c:v>441.48917346554254</c:v>
                </c:pt>
                <c:pt idx="80">
                  <c:v>422.26004648235215</c:v>
                </c:pt>
                <c:pt idx="81">
                  <c:v>420.8440387541757</c:v>
                </c:pt>
                <c:pt idx="82">
                  <c:v>412.00386968530285</c:v>
                </c:pt>
                <c:pt idx="83">
                  <c:v>378.54873864903089</c:v>
                </c:pt>
                <c:pt idx="84">
                  <c:v>409.98079487301288</c:v>
                </c:pt>
                <c:pt idx="85">
                  <c:v>449.88194678441482</c:v>
                </c:pt>
                <c:pt idx="86">
                  <c:v>458.26692454806704</c:v>
                </c:pt>
                <c:pt idx="87">
                  <c:v>433.20887631085941</c:v>
                </c:pt>
                <c:pt idx="88">
                  <c:v>428.63719037119097</c:v>
                </c:pt>
                <c:pt idx="89">
                  <c:v>461.97610222608301</c:v>
                </c:pt>
                <c:pt idx="90">
                  <c:v>447.7912565991096</c:v>
                </c:pt>
                <c:pt idx="91">
                  <c:v>394.6663935548645</c:v>
                </c:pt>
                <c:pt idx="92">
                  <c:v>466.16257196770783</c:v>
                </c:pt>
                <c:pt idx="93">
                  <c:v>406.02137510065558</c:v>
                </c:pt>
                <c:pt idx="94">
                  <c:v>475.73586802601449</c:v>
                </c:pt>
                <c:pt idx="95">
                  <c:v>418.61128967418779</c:v>
                </c:pt>
                <c:pt idx="96">
                  <c:v>444.24636484592003</c:v>
                </c:pt>
                <c:pt idx="97">
                  <c:v>479.64040741091986</c:v>
                </c:pt>
                <c:pt idx="98">
                  <c:v>483.90317640034431</c:v>
                </c:pt>
                <c:pt idx="99">
                  <c:v>494.28241402128822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9E-4404-B2B8-07B9691EC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505839"/>
        <c:axId val="865248943"/>
      </c:scatterChart>
      <c:valAx>
        <c:axId val="144050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248943"/>
        <c:crosses val="autoZero"/>
        <c:crossBetween val="midCat"/>
      </c:valAx>
      <c:valAx>
        <c:axId val="8652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050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平均値・中央値・ヒストグラム!$C$47</c:f>
          <c:strCache>
            <c:ptCount val="1"/>
            <c:pt idx="0">
              <c:v>新人A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4A-4DC5-886E-BD4FD8F01B3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4A-4DC5-886E-BD4FD8F01B3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4A-4DC5-886E-BD4FD8F01B3F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4A-4DC5-886E-BD4FD8F01B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平均値・中央値・ヒストグラム!$B$48:$B$56</c:f>
              <c:strCache>
                <c:ptCount val="9"/>
                <c:pt idx="0">
                  <c:v>8回目</c:v>
                </c:pt>
                <c:pt idx="1">
                  <c:v>5回目</c:v>
                </c:pt>
                <c:pt idx="2">
                  <c:v>3回目</c:v>
                </c:pt>
                <c:pt idx="3">
                  <c:v>2回目</c:v>
                </c:pt>
                <c:pt idx="4">
                  <c:v>9回目</c:v>
                </c:pt>
                <c:pt idx="5">
                  <c:v>7回目</c:v>
                </c:pt>
                <c:pt idx="6">
                  <c:v>1回目</c:v>
                </c:pt>
                <c:pt idx="7">
                  <c:v>6回目</c:v>
                </c:pt>
                <c:pt idx="8">
                  <c:v>4回目</c:v>
                </c:pt>
              </c:strCache>
            </c:strRef>
          </c:cat>
          <c:val>
            <c:numRef>
              <c:f>平均値・中央値・ヒストグラム!$C$48:$C$56</c:f>
              <c:numCache>
                <c:formatCode>#,##0</c:formatCode>
                <c:ptCount val="9"/>
                <c:pt idx="0">
                  <c:v>800</c:v>
                </c:pt>
                <c:pt idx="1">
                  <c:v>600</c:v>
                </c:pt>
                <c:pt idx="2">
                  <c:v>500</c:v>
                </c:pt>
                <c:pt idx="3">
                  <c:v>150</c:v>
                </c:pt>
                <c:pt idx="4">
                  <c:v>150</c:v>
                </c:pt>
                <c:pt idx="5">
                  <c:v>140</c:v>
                </c:pt>
                <c:pt idx="6">
                  <c:v>120</c:v>
                </c:pt>
                <c:pt idx="7">
                  <c:v>110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4A-4DC5-886E-BD4FD8F01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090719263"/>
        <c:axId val="1062948559"/>
      </c:barChart>
      <c:catAx>
        <c:axId val="109071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2948559"/>
        <c:crosses val="autoZero"/>
        <c:auto val="1"/>
        <c:lblAlgn val="ctr"/>
        <c:lblOffset val="100"/>
        <c:noMultiLvlLbl val="0"/>
      </c:catAx>
      <c:valAx>
        <c:axId val="106294855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71926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広告宣伝費（横）</a:t>
            </a:r>
            <a:r>
              <a:rPr lang="en-US" altLang="ja-JP"/>
              <a:t>×</a:t>
            </a:r>
            <a:r>
              <a:rPr lang="ja-JP" altLang="en-US"/>
              <a:t>獲得顧客数（縦）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4.874264754731146E-2"/>
                  <c:y val="2.2780170288891714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'指数、対数'!$O$5:$O$104</c:f>
              <c:numCache>
                <c:formatCode>#,##0</c:formatCode>
                <c:ptCount val="100"/>
                <c:pt idx="0">
                  <c:v>101.51794841838216</c:v>
                </c:pt>
                <c:pt idx="1">
                  <c:v>30.969670207916149</c:v>
                </c:pt>
                <c:pt idx="2">
                  <c:v>68.47164852415402</c:v>
                </c:pt>
                <c:pt idx="3">
                  <c:v>129.22763295090667</c:v>
                </c:pt>
                <c:pt idx="4">
                  <c:v>134.51415393293181</c:v>
                </c:pt>
                <c:pt idx="5">
                  <c:v>153.75912470112362</c:v>
                </c:pt>
                <c:pt idx="6">
                  <c:v>96.768511962471251</c:v>
                </c:pt>
                <c:pt idx="7">
                  <c:v>176.46788881445832</c:v>
                </c:pt>
                <c:pt idx="8">
                  <c:v>97.119354571570682</c:v>
                </c:pt>
                <c:pt idx="9">
                  <c:v>118.60886320911573</c:v>
                </c:pt>
                <c:pt idx="10">
                  <c:v>169.78598495833546</c:v>
                </c:pt>
                <c:pt idx="11">
                  <c:v>196.01672621964008</c:v>
                </c:pt>
                <c:pt idx="12">
                  <c:v>151.81847366880078</c:v>
                </c:pt>
                <c:pt idx="13">
                  <c:v>176.66891075613742</c:v>
                </c:pt>
                <c:pt idx="14">
                  <c:v>182.59261792815394</c:v>
                </c:pt>
                <c:pt idx="15">
                  <c:v>197.87736933603753</c:v>
                </c:pt>
                <c:pt idx="16">
                  <c:v>190.69241603571035</c:v>
                </c:pt>
                <c:pt idx="17">
                  <c:v>211.12524791979786</c:v>
                </c:pt>
                <c:pt idx="18">
                  <c:v>210.70881132786275</c:v>
                </c:pt>
                <c:pt idx="19">
                  <c:v>283.73031551156168</c:v>
                </c:pt>
                <c:pt idx="20">
                  <c:v>297.53708478749854</c:v>
                </c:pt>
                <c:pt idx="21">
                  <c:v>240.40061254161765</c:v>
                </c:pt>
                <c:pt idx="22">
                  <c:v>248.87715676305422</c:v>
                </c:pt>
                <c:pt idx="23">
                  <c:v>304.79903299608918</c:v>
                </c:pt>
                <c:pt idx="24">
                  <c:v>293.90576235329047</c:v>
                </c:pt>
                <c:pt idx="25">
                  <c:v>299.31320055698643</c:v>
                </c:pt>
                <c:pt idx="26">
                  <c:v>340.59455357307274</c:v>
                </c:pt>
                <c:pt idx="27">
                  <c:v>377.86312517027289</c:v>
                </c:pt>
                <c:pt idx="28">
                  <c:v>379.96274896837411</c:v>
                </c:pt>
                <c:pt idx="29">
                  <c:v>313.0929438529019</c:v>
                </c:pt>
                <c:pt idx="30">
                  <c:v>349.35507776347856</c:v>
                </c:pt>
                <c:pt idx="31">
                  <c:v>366.92035840141517</c:v>
                </c:pt>
                <c:pt idx="32">
                  <c:v>372.68626288065059</c:v>
                </c:pt>
                <c:pt idx="33">
                  <c:v>403.26137656293849</c:v>
                </c:pt>
                <c:pt idx="34">
                  <c:v>380.82333427177747</c:v>
                </c:pt>
                <c:pt idx="35">
                  <c:v>429.97268058494456</c:v>
                </c:pt>
                <c:pt idx="36">
                  <c:v>417.49015489746938</c:v>
                </c:pt>
                <c:pt idx="37">
                  <c:v>471.20390245018024</c:v>
                </c:pt>
                <c:pt idx="38">
                  <c:v>459.61987719379977</c:v>
                </c:pt>
                <c:pt idx="39">
                  <c:v>445.65812155262392</c:v>
                </c:pt>
                <c:pt idx="40">
                  <c:v>464.19051733410083</c:v>
                </c:pt>
                <c:pt idx="41">
                  <c:v>441.00019540382493</c:v>
                </c:pt>
                <c:pt idx="42">
                  <c:v>435.67432161037215</c:v>
                </c:pt>
                <c:pt idx="43">
                  <c:v>522.48829594041524</c:v>
                </c:pt>
                <c:pt idx="44">
                  <c:v>518.02982777722457</c:v>
                </c:pt>
                <c:pt idx="45">
                  <c:v>486.75740662641948</c:v>
                </c:pt>
                <c:pt idx="46">
                  <c:v>483.8583106358297</c:v>
                </c:pt>
                <c:pt idx="47">
                  <c:v>542.57279164066551</c:v>
                </c:pt>
                <c:pt idx="48">
                  <c:v>565.90711255680753</c:v>
                </c:pt>
                <c:pt idx="49">
                  <c:v>500.36586223432215</c:v>
                </c:pt>
                <c:pt idx="50">
                  <c:v>601.68663683731108</c:v>
                </c:pt>
                <c:pt idx="51">
                  <c:v>547.5738862184561</c:v>
                </c:pt>
                <c:pt idx="52">
                  <c:v>560.31449676336649</c:v>
                </c:pt>
                <c:pt idx="53">
                  <c:v>550.63378554509995</c:v>
                </c:pt>
                <c:pt idx="54">
                  <c:v>645.79874233109228</c:v>
                </c:pt>
                <c:pt idx="55">
                  <c:v>593.77928689042176</c:v>
                </c:pt>
                <c:pt idx="56">
                  <c:v>573.59160668475522</c:v>
                </c:pt>
                <c:pt idx="57">
                  <c:v>638.40843283019467</c:v>
                </c:pt>
                <c:pt idx="58">
                  <c:v>623.7541246335511</c:v>
                </c:pt>
                <c:pt idx="59">
                  <c:v>695.87616263934126</c:v>
                </c:pt>
                <c:pt idx="60">
                  <c:v>706.4523524880525</c:v>
                </c:pt>
                <c:pt idx="61">
                  <c:v>624.28799609624332</c:v>
                </c:pt>
                <c:pt idx="62">
                  <c:v>672.19735879290658</c:v>
                </c:pt>
                <c:pt idx="63">
                  <c:v>699.47507002834277</c:v>
                </c:pt>
                <c:pt idx="64">
                  <c:v>688.88765103270725</c:v>
                </c:pt>
                <c:pt idx="65">
                  <c:v>667.13467497290128</c:v>
                </c:pt>
                <c:pt idx="66">
                  <c:v>700.75213141718461</c:v>
                </c:pt>
                <c:pt idx="67">
                  <c:v>754.67311455731578</c:v>
                </c:pt>
                <c:pt idx="68">
                  <c:v>713.05575516749457</c:v>
                </c:pt>
                <c:pt idx="69">
                  <c:v>706.92759032209642</c:v>
                </c:pt>
                <c:pt idx="70">
                  <c:v>781.45224643474535</c:v>
                </c:pt>
                <c:pt idx="71">
                  <c:v>730.05931574254271</c:v>
                </c:pt>
                <c:pt idx="72">
                  <c:v>802.64142111603178</c:v>
                </c:pt>
                <c:pt idx="73">
                  <c:v>820.01912690505458</c:v>
                </c:pt>
                <c:pt idx="74">
                  <c:v>832.48195743183737</c:v>
                </c:pt>
                <c:pt idx="75">
                  <c:v>799.59390726762717</c:v>
                </c:pt>
                <c:pt idx="76">
                  <c:v>846.47239754495899</c:v>
                </c:pt>
                <c:pt idx="77">
                  <c:v>856.81076417583949</c:v>
                </c:pt>
                <c:pt idx="78">
                  <c:v>818.36619517841541</c:v>
                </c:pt>
                <c:pt idx="79">
                  <c:v>885.68449123972027</c:v>
                </c:pt>
                <c:pt idx="80">
                  <c:v>824.17607294597849</c:v>
                </c:pt>
                <c:pt idx="81">
                  <c:v>887.92107262378158</c:v>
                </c:pt>
                <c:pt idx="82">
                  <c:v>858.54692620076514</c:v>
                </c:pt>
                <c:pt idx="83">
                  <c:v>865.31312336570011</c:v>
                </c:pt>
                <c:pt idx="84">
                  <c:v>865.33560636913194</c:v>
                </c:pt>
                <c:pt idx="85">
                  <c:v>940.34523678257074</c:v>
                </c:pt>
                <c:pt idx="86">
                  <c:v>881.26628992586461</c:v>
                </c:pt>
                <c:pt idx="87">
                  <c:v>976.0846889419654</c:v>
                </c:pt>
                <c:pt idx="88">
                  <c:v>984.23914126144803</c:v>
                </c:pt>
                <c:pt idx="89">
                  <c:v>923.98588084085281</c:v>
                </c:pt>
                <c:pt idx="90">
                  <c:v>962.20661816481913</c:v>
                </c:pt>
                <c:pt idx="91">
                  <c:v>991.63129466264013</c:v>
                </c:pt>
                <c:pt idx="92">
                  <c:v>989.5437729664402</c:v>
                </c:pt>
                <c:pt idx="93">
                  <c:v>1019.3546982182163</c:v>
                </c:pt>
                <c:pt idx="94">
                  <c:v>1033.5226376247717</c:v>
                </c:pt>
                <c:pt idx="95">
                  <c:v>996.63150292376986</c:v>
                </c:pt>
                <c:pt idx="96">
                  <c:v>1014.7516570939484</c:v>
                </c:pt>
                <c:pt idx="97">
                  <c:v>1001.3149108859225</c:v>
                </c:pt>
                <c:pt idx="98">
                  <c:v>1038.6256341670371</c:v>
                </c:pt>
                <c:pt idx="99">
                  <c:v>1024.4514403978822</c:v>
                </c:pt>
              </c:numCache>
            </c:numRef>
          </c:xVal>
          <c:yVal>
            <c:numRef>
              <c:f>'指数、対数'!$P$5:$P$104</c:f>
              <c:numCache>
                <c:formatCode>#,##0</c:formatCode>
                <c:ptCount val="100"/>
                <c:pt idx="0">
                  <c:v>91.428723707214431</c:v>
                </c:pt>
                <c:pt idx="1">
                  <c:v>96.000159892575155</c:v>
                </c:pt>
                <c:pt idx="2">
                  <c:v>100.80016788720391</c:v>
                </c:pt>
                <c:pt idx="3">
                  <c:v>105.84017628156411</c:v>
                </c:pt>
                <c:pt idx="4">
                  <c:v>111.13218509564233</c:v>
                </c:pt>
                <c:pt idx="5">
                  <c:v>116.68879435042444</c:v>
                </c:pt>
                <c:pt idx="6">
                  <c:v>122.52323406794567</c:v>
                </c:pt>
                <c:pt idx="7">
                  <c:v>128.64939577134297</c:v>
                </c:pt>
                <c:pt idx="8">
                  <c:v>135.08186555991011</c:v>
                </c:pt>
                <c:pt idx="9">
                  <c:v>141.83595883790562</c:v>
                </c:pt>
                <c:pt idx="10">
                  <c:v>148.92775677980092</c:v>
                </c:pt>
                <c:pt idx="11">
                  <c:v>156.37414461879098</c:v>
                </c:pt>
                <c:pt idx="12">
                  <c:v>164.19285184973054</c:v>
                </c:pt>
                <c:pt idx="13">
                  <c:v>172.40249444221709</c:v>
                </c:pt>
                <c:pt idx="14">
                  <c:v>181.02261916432795</c:v>
                </c:pt>
                <c:pt idx="15">
                  <c:v>190.07375012254437</c:v>
                </c:pt>
                <c:pt idx="16">
                  <c:v>199.57743762867159</c:v>
                </c:pt>
                <c:pt idx="17">
                  <c:v>209.55630951010517</c:v>
                </c:pt>
                <c:pt idx="18">
                  <c:v>220.03412498561045</c:v>
                </c:pt>
                <c:pt idx="19">
                  <c:v>231.03583123489099</c:v>
                </c:pt>
                <c:pt idx="20">
                  <c:v>242.58762279663554</c:v>
                </c:pt>
                <c:pt idx="21">
                  <c:v>254.71700393646734</c:v>
                </c:pt>
                <c:pt idx="22">
                  <c:v>267.45285413329071</c:v>
                </c:pt>
                <c:pt idx="23">
                  <c:v>280.82549683995524</c:v>
                </c:pt>
                <c:pt idx="24">
                  <c:v>294.86677168195303</c:v>
                </c:pt>
                <c:pt idx="25">
                  <c:v>309.6101102660507</c:v>
                </c:pt>
                <c:pt idx="26">
                  <c:v>325.09061577935324</c:v>
                </c:pt>
                <c:pt idx="27">
                  <c:v>341.3451465683209</c:v>
                </c:pt>
                <c:pt idx="28">
                  <c:v>358.41240389673698</c:v>
                </c:pt>
                <c:pt idx="29">
                  <c:v>376.33302409157386</c:v>
                </c:pt>
                <c:pt idx="30">
                  <c:v>395.14967529615257</c:v>
                </c:pt>
                <c:pt idx="31">
                  <c:v>414.90715906096023</c:v>
                </c:pt>
                <c:pt idx="32">
                  <c:v>435.65251701400825</c:v>
                </c:pt>
                <c:pt idx="33">
                  <c:v>457.43514286470867</c:v>
                </c:pt>
                <c:pt idx="34">
                  <c:v>480.30690000794414</c:v>
                </c:pt>
                <c:pt idx="35">
                  <c:v>504.32224500834138</c:v>
                </c:pt>
                <c:pt idx="36">
                  <c:v>529.53835725875842</c:v>
                </c:pt>
                <c:pt idx="37">
                  <c:v>556.01527512169639</c:v>
                </c:pt>
                <c:pt idx="38">
                  <c:v>583.81603887778124</c:v>
                </c:pt>
                <c:pt idx="39">
                  <c:v>613.00684082167038</c:v>
                </c:pt>
                <c:pt idx="40">
                  <c:v>643.65718286275387</c:v>
                </c:pt>
                <c:pt idx="41">
                  <c:v>675.84004200589163</c:v>
                </c:pt>
                <c:pt idx="42">
                  <c:v>709.6320441061863</c:v>
                </c:pt>
                <c:pt idx="43">
                  <c:v>745.1136463114957</c:v>
                </c:pt>
                <c:pt idx="44">
                  <c:v>782.36932862707056</c:v>
                </c:pt>
                <c:pt idx="45">
                  <c:v>821.48779505842413</c:v>
                </c:pt>
                <c:pt idx="46">
                  <c:v>862.56218481134533</c:v>
                </c:pt>
                <c:pt idx="47">
                  <c:v>905.69029405191259</c:v>
                </c:pt>
                <c:pt idx="48">
                  <c:v>950.97480875450822</c:v>
                </c:pt>
                <c:pt idx="49">
                  <c:v>998.52354919223365</c:v>
                </c:pt>
                <c:pt idx="50">
                  <c:v>1048.4497266518454</c:v>
                </c:pt>
                <c:pt idx="51">
                  <c:v>1100.8722129844377</c:v>
                </c:pt>
                <c:pt idx="52">
                  <c:v>1155.9158236336598</c:v>
                </c:pt>
                <c:pt idx="53">
                  <c:v>1213.7116148153427</c:v>
                </c:pt>
                <c:pt idx="54">
                  <c:v>1274.3971955561099</c:v>
                </c:pt>
                <c:pt idx="55">
                  <c:v>1338.1170553339155</c:v>
                </c:pt>
                <c:pt idx="56">
                  <c:v>1405.0229081006114</c:v>
                </c:pt>
                <c:pt idx="57">
                  <c:v>1475.2740535056421</c:v>
                </c:pt>
                <c:pt idx="58">
                  <c:v>1549.0377561809244</c:v>
                </c:pt>
                <c:pt idx="59">
                  <c:v>1626.4896439899705</c:v>
                </c:pt>
                <c:pt idx="60">
                  <c:v>1707.8141261894691</c:v>
                </c:pt>
                <c:pt idx="61">
                  <c:v>1793.2048324989426</c:v>
                </c:pt>
                <c:pt idx="62">
                  <c:v>1882.8650741238898</c:v>
                </c:pt>
                <c:pt idx="63">
                  <c:v>1977.0083278300845</c:v>
                </c:pt>
                <c:pt idx="64">
                  <c:v>2075.8587442215889</c:v>
                </c:pt>
                <c:pt idx="65">
                  <c:v>2179.6516814326683</c:v>
                </c:pt>
                <c:pt idx="66">
                  <c:v>2288.6342655043018</c:v>
                </c:pt>
                <c:pt idx="67">
                  <c:v>2403.0659787795171</c:v>
                </c:pt>
                <c:pt idx="68">
                  <c:v>2523.2192777184932</c:v>
                </c:pt>
                <c:pt idx="69">
                  <c:v>2649.3802416044182</c:v>
                </c:pt>
                <c:pt idx="70">
                  <c:v>2781.8492536846393</c:v>
                </c:pt>
                <c:pt idx="71">
                  <c:v>2920.9417163688713</c:v>
                </c:pt>
                <c:pt idx="72">
                  <c:v>3066.9888021873148</c:v>
                </c:pt>
                <c:pt idx="73">
                  <c:v>3220.3382422966806</c:v>
                </c:pt>
                <c:pt idx="74">
                  <c:v>3381.3551544115148</c:v>
                </c:pt>
                <c:pt idx="75">
                  <c:v>3550.4229121320909</c:v>
                </c:pt>
                <c:pt idx="76">
                  <c:v>3727.9440577386954</c:v>
                </c:pt>
                <c:pt idx="77">
                  <c:v>3914.3412606256302</c:v>
                </c:pt>
                <c:pt idx="78">
                  <c:v>4110.0583236569119</c:v>
                </c:pt>
                <c:pt idx="79">
                  <c:v>4315.5612398397579</c:v>
                </c:pt>
                <c:pt idx="80">
                  <c:v>4531.3393018317456</c:v>
                </c:pt>
                <c:pt idx="81">
                  <c:v>4757.9062669233335</c:v>
                </c:pt>
                <c:pt idx="82">
                  <c:v>4995.8015802695008</c:v>
                </c:pt>
                <c:pt idx="83">
                  <c:v>5245.5916592829763</c:v>
                </c:pt>
                <c:pt idx="84">
                  <c:v>5507.8712422471253</c:v>
                </c:pt>
                <c:pt idx="85">
                  <c:v>5783.2648043594818</c:v>
                </c:pt>
                <c:pt idx="86">
                  <c:v>6072.4280445774557</c:v>
                </c:pt>
                <c:pt idx="87">
                  <c:v>6376.0494468063289</c:v>
                </c:pt>
                <c:pt idx="88">
                  <c:v>6694.8519191466457</c:v>
                </c:pt>
                <c:pt idx="89">
                  <c:v>7029.5945151039787</c:v>
                </c:pt>
                <c:pt idx="90">
                  <c:v>7381.0742408591777</c:v>
                </c:pt>
                <c:pt idx="91">
                  <c:v>7750.1279529021367</c:v>
                </c:pt>
                <c:pt idx="92">
                  <c:v>8137.6343505472441</c:v>
                </c:pt>
                <c:pt idx="93">
                  <c:v>8544.5160680746067</c:v>
                </c:pt>
                <c:pt idx="94">
                  <c:v>8971.741871478338</c:v>
                </c:pt>
                <c:pt idx="95">
                  <c:v>9420.3289650522547</c:v>
                </c:pt>
                <c:pt idx="96">
                  <c:v>9891.3454133048672</c:v>
                </c:pt>
                <c:pt idx="97">
                  <c:v>10385.912683970111</c:v>
                </c:pt>
                <c:pt idx="98">
                  <c:v>10905.208318168618</c:v>
                </c:pt>
                <c:pt idx="99">
                  <c:v>11450.468734077049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80-4B2E-8022-185518501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920511"/>
        <c:axId val="1519071983"/>
      </c:scatterChart>
      <c:valAx>
        <c:axId val="153292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9071983"/>
        <c:crosses val="autoZero"/>
        <c:crossBetween val="midCat"/>
      </c:valAx>
      <c:valAx>
        <c:axId val="15190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292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DM</a:t>
            </a:r>
            <a:r>
              <a:rPr lang="ja-JP" altLang="en-US"/>
              <a:t>数（横）</a:t>
            </a:r>
            <a:r>
              <a:rPr lang="en-US" altLang="ja-JP"/>
              <a:t>×</a:t>
            </a:r>
            <a:r>
              <a:rPr lang="ja-JP" altLang="en-US"/>
              <a:t>問い合わせ件数（縦）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'指数、対数'!$T$5:$T$104</c:f>
              <c:numCache>
                <c:formatCode>#,##0</c:formatCode>
                <c:ptCount val="100"/>
                <c:pt idx="0">
                  <c:v>101.51794841838216</c:v>
                </c:pt>
                <c:pt idx="1">
                  <c:v>104.56348687093363</c:v>
                </c:pt>
                <c:pt idx="2">
                  <c:v>107.70039147706164</c:v>
                </c:pt>
                <c:pt idx="3">
                  <c:v>110.9314032213735</c:v>
                </c:pt>
                <c:pt idx="4">
                  <c:v>114.25934531801471</c:v>
                </c:pt>
                <c:pt idx="5">
                  <c:v>117.68712567755516</c:v>
                </c:pt>
                <c:pt idx="6">
                  <c:v>121.21773944788181</c:v>
                </c:pt>
                <c:pt idx="7">
                  <c:v>124.85427163131827</c:v>
                </c:pt>
                <c:pt idx="8">
                  <c:v>128.59989978025783</c:v>
                </c:pt>
                <c:pt idx="9">
                  <c:v>132.45789677366557</c:v>
                </c:pt>
                <c:pt idx="10">
                  <c:v>136.43163367687555</c:v>
                </c:pt>
                <c:pt idx="11">
                  <c:v>140.52458268718181</c:v>
                </c:pt>
                <c:pt idx="12">
                  <c:v>144.74032016779725</c:v>
                </c:pt>
                <c:pt idx="13">
                  <c:v>149.08252977283118</c:v>
                </c:pt>
                <c:pt idx="14">
                  <c:v>153.55500566601611</c:v>
                </c:pt>
                <c:pt idx="15">
                  <c:v>158.16165583599661</c:v>
                </c:pt>
                <c:pt idx="16">
                  <c:v>162.90650551107652</c:v>
                </c:pt>
                <c:pt idx="17">
                  <c:v>167.7937006764088</c:v>
                </c:pt>
                <c:pt idx="18">
                  <c:v>172.82751169670107</c:v>
                </c:pt>
                <c:pt idx="19">
                  <c:v>178.0123370476021</c:v>
                </c:pt>
                <c:pt idx="20">
                  <c:v>183.35270715903016</c:v>
                </c:pt>
                <c:pt idx="21">
                  <c:v>188.85328837380106</c:v>
                </c:pt>
                <c:pt idx="22">
                  <c:v>194.51888702501509</c:v>
                </c:pt>
                <c:pt idx="23">
                  <c:v>200.35445363576554</c:v>
                </c:pt>
                <c:pt idx="24">
                  <c:v>206.36508724483852</c:v>
                </c:pt>
                <c:pt idx="25">
                  <c:v>212.5560398621837</c:v>
                </c:pt>
                <c:pt idx="26">
                  <c:v>218.93272105804922</c:v>
                </c:pt>
                <c:pt idx="27">
                  <c:v>225.5007026897907</c:v>
                </c:pt>
                <c:pt idx="28">
                  <c:v>232.26572377048441</c:v>
                </c:pt>
                <c:pt idx="29">
                  <c:v>239.23369548359895</c:v>
                </c:pt>
                <c:pt idx="30">
                  <c:v>246.41070634810691</c:v>
                </c:pt>
                <c:pt idx="31">
                  <c:v>253.80302753855014</c:v>
                </c:pt>
                <c:pt idx="32">
                  <c:v>261.41711836470665</c:v>
                </c:pt>
                <c:pt idx="33">
                  <c:v>269.25963191564784</c:v>
                </c:pt>
                <c:pt idx="34">
                  <c:v>277.33742087311731</c:v>
                </c:pt>
                <c:pt idx="35">
                  <c:v>285.65754349931086</c:v>
                </c:pt>
                <c:pt idx="36">
                  <c:v>294.22726980429019</c:v>
                </c:pt>
                <c:pt idx="37">
                  <c:v>303.05408789841891</c:v>
                </c:pt>
                <c:pt idx="38">
                  <c:v>312.14571053537151</c:v>
                </c:pt>
                <c:pt idx="39">
                  <c:v>321.51008185143269</c:v>
                </c:pt>
                <c:pt idx="40">
                  <c:v>331.15538430697569</c:v>
                </c:pt>
                <c:pt idx="41">
                  <c:v>341.09004583618497</c:v>
                </c:pt>
                <c:pt idx="42">
                  <c:v>351.32274721127055</c:v>
                </c:pt>
                <c:pt idx="43">
                  <c:v>361.86242962760866</c:v>
                </c:pt>
                <c:pt idx="44">
                  <c:v>372.71830251643695</c:v>
                </c:pt>
                <c:pt idx="45">
                  <c:v>383.89985159193009</c:v>
                </c:pt>
                <c:pt idx="46">
                  <c:v>395.416847139688</c:v>
                </c:pt>
                <c:pt idx="47">
                  <c:v>407.27935255387865</c:v>
                </c:pt>
                <c:pt idx="48">
                  <c:v>419.49773313049502</c:v>
                </c:pt>
                <c:pt idx="49">
                  <c:v>432.08266512440986</c:v>
                </c:pt>
                <c:pt idx="50">
                  <c:v>445.04514507814218</c:v>
                </c:pt>
                <c:pt idx="51">
                  <c:v>458.39649943048647</c:v>
                </c:pt>
                <c:pt idx="52">
                  <c:v>472.14839441340109</c:v>
                </c:pt>
                <c:pt idx="53">
                  <c:v>486.31284624580314</c:v>
                </c:pt>
                <c:pt idx="54">
                  <c:v>500.90223163317722</c:v>
                </c:pt>
                <c:pt idx="55">
                  <c:v>515.92929858217258</c:v>
                </c:pt>
                <c:pt idx="56">
                  <c:v>531.40717753963781</c:v>
                </c:pt>
                <c:pt idx="57">
                  <c:v>547.34939286582699</c:v>
                </c:pt>
                <c:pt idx="58">
                  <c:v>563.76987465180184</c:v>
                </c:pt>
                <c:pt idx="59">
                  <c:v>580.68297089135592</c:v>
                </c:pt>
                <c:pt idx="60">
                  <c:v>598.1034600180966</c:v>
                </c:pt>
                <c:pt idx="61">
                  <c:v>616.04656381863947</c:v>
                </c:pt>
                <c:pt idx="62">
                  <c:v>634.52796073319871</c:v>
                </c:pt>
                <c:pt idx="63">
                  <c:v>653.56379955519469</c:v>
                </c:pt>
                <c:pt idx="64">
                  <c:v>673.17071354185055</c:v>
                </c:pt>
                <c:pt idx="65">
                  <c:v>693.36583494810611</c:v>
                </c:pt>
                <c:pt idx="66">
                  <c:v>714.16680999654932</c:v>
                </c:pt>
                <c:pt idx="67">
                  <c:v>735.59181429644582</c:v>
                </c:pt>
                <c:pt idx="68">
                  <c:v>757.65956872533923</c:v>
                </c:pt>
                <c:pt idx="69">
                  <c:v>780.38935578709948</c:v>
                </c:pt>
                <c:pt idx="70">
                  <c:v>803.80103646071245</c:v>
                </c:pt>
                <c:pt idx="71">
                  <c:v>827.91506755453383</c:v>
                </c:pt>
                <c:pt idx="72">
                  <c:v>852.75251958116985</c:v>
                </c:pt>
                <c:pt idx="73">
                  <c:v>878.33509516860499</c:v>
                </c:pt>
                <c:pt idx="74">
                  <c:v>904.68514802366315</c:v>
                </c:pt>
                <c:pt idx="75">
                  <c:v>931.82570246437308</c:v>
                </c:pt>
                <c:pt idx="76">
                  <c:v>959.78047353830425</c:v>
                </c:pt>
                <c:pt idx="77">
                  <c:v>988.57388774445337</c:v>
                </c:pt>
                <c:pt idx="78">
                  <c:v>1018.231104376787</c:v>
                </c:pt>
                <c:pt idx="79">
                  <c:v>1048.7780375080906</c:v>
                </c:pt>
                <c:pt idx="80">
                  <c:v>1080.2413786333334</c:v>
                </c:pt>
                <c:pt idx="81">
                  <c:v>1112.6486199923334</c:v>
                </c:pt>
                <c:pt idx="82">
                  <c:v>1146.0280785921034</c:v>
                </c:pt>
                <c:pt idx="83">
                  <c:v>1180.4089209498666</c:v>
                </c:pt>
                <c:pt idx="84">
                  <c:v>1215.8211885783626</c:v>
                </c:pt>
                <c:pt idx="85">
                  <c:v>1252.2958242357136</c:v>
                </c:pt>
                <c:pt idx="86">
                  <c:v>1289.864698962785</c:v>
                </c:pt>
                <c:pt idx="87">
                  <c:v>1328.5606399316687</c:v>
                </c:pt>
                <c:pt idx="88">
                  <c:v>1368.4174591296187</c:v>
                </c:pt>
                <c:pt idx="89">
                  <c:v>1409.4699829035073</c:v>
                </c:pt>
                <c:pt idx="90">
                  <c:v>1451.7540823906127</c:v>
                </c:pt>
                <c:pt idx="91">
                  <c:v>1495.3067048623311</c:v>
                </c:pt>
                <c:pt idx="92">
                  <c:v>1540.1659060082011</c:v>
                </c:pt>
                <c:pt idx="93">
                  <c:v>1586.3708831884471</c:v>
                </c:pt>
                <c:pt idx="94">
                  <c:v>1633.9620096841006</c:v>
                </c:pt>
                <c:pt idx="95">
                  <c:v>1682.9808699746236</c:v>
                </c:pt>
                <c:pt idx="96">
                  <c:v>1733.4702960738623</c:v>
                </c:pt>
                <c:pt idx="97">
                  <c:v>1785.4744049560782</c:v>
                </c:pt>
                <c:pt idx="98">
                  <c:v>1839.0386371047605</c:v>
                </c:pt>
                <c:pt idx="99">
                  <c:v>1894.2097962179034</c:v>
                </c:pt>
              </c:numCache>
            </c:numRef>
          </c:xVal>
          <c:yVal>
            <c:numRef>
              <c:f>'指数、対数'!$U$5:$U$104</c:f>
              <c:numCache>
                <c:formatCode>#,##0</c:formatCode>
                <c:ptCount val="100"/>
                <c:pt idx="0">
                  <c:v>45.257218235071143</c:v>
                </c:pt>
                <c:pt idx="1">
                  <c:v>92.512618527842719</c:v>
                </c:pt>
                <c:pt idx="2">
                  <c:v>98.043057151512386</c:v>
                </c:pt>
                <c:pt idx="3">
                  <c:v>75.284763955506392</c:v>
                </c:pt>
                <c:pt idx="4">
                  <c:v>77.909727012630256</c:v>
                </c:pt>
                <c:pt idx="5">
                  <c:v>68.905052400469117</c:v>
                </c:pt>
                <c:pt idx="6">
                  <c:v>124.53340114111725</c:v>
                </c:pt>
                <c:pt idx="7">
                  <c:v>110.09257168541548</c:v>
                </c:pt>
                <c:pt idx="8">
                  <c:v>95.102337287645057</c:v>
                </c:pt>
                <c:pt idx="9">
                  <c:v>78.879538558793371</c:v>
                </c:pt>
                <c:pt idx="10">
                  <c:v>129.38717787810714</c:v>
                </c:pt>
                <c:pt idx="11">
                  <c:v>110.04125774761424</c:v>
                </c:pt>
                <c:pt idx="12">
                  <c:v>93.022073325869854</c:v>
                </c:pt>
                <c:pt idx="13">
                  <c:v>159.08552500835216</c:v>
                </c:pt>
                <c:pt idx="14">
                  <c:v>134.22297861418167</c:v>
                </c:pt>
                <c:pt idx="15">
                  <c:v>85.586746741327815</c:v>
                </c:pt>
                <c:pt idx="16">
                  <c:v>108.90852489142402</c:v>
                </c:pt>
                <c:pt idx="17">
                  <c:v>179.10165363498859</c:v>
                </c:pt>
                <c:pt idx="18">
                  <c:v>149.77250134828034</c:v>
                </c:pt>
                <c:pt idx="19">
                  <c:v>178.96036576262514</c:v>
                </c:pt>
                <c:pt idx="20">
                  <c:v>128.91056109532676</c:v>
                </c:pt>
                <c:pt idx="21">
                  <c:v>140.93697935097708</c:v>
                </c:pt>
                <c:pt idx="22">
                  <c:v>159.77989499240297</c:v>
                </c:pt>
                <c:pt idx="23">
                  <c:v>192.46459021344822</c:v>
                </c:pt>
                <c:pt idx="24">
                  <c:v>217.18194817807432</c:v>
                </c:pt>
                <c:pt idx="25">
                  <c:v>167.14828179279672</c:v>
                </c:pt>
                <c:pt idx="26">
                  <c:v>188.00423337115674</c:v>
                </c:pt>
                <c:pt idx="27">
                  <c:v>165.36233735801704</c:v>
                </c:pt>
                <c:pt idx="28">
                  <c:v>225.31458999413968</c:v>
                </c:pt>
                <c:pt idx="29">
                  <c:v>230.69792910726645</c:v>
                </c:pt>
                <c:pt idx="30">
                  <c:v>184.70870493805839</c:v>
                </c:pt>
                <c:pt idx="31">
                  <c:v>159.07413383987705</c:v>
                </c:pt>
                <c:pt idx="32">
                  <c:v>198.28802764786258</c:v>
                </c:pt>
                <c:pt idx="33">
                  <c:v>213.84584747571807</c:v>
                </c:pt>
                <c:pt idx="34">
                  <c:v>216.96720743832125</c:v>
                </c:pt>
                <c:pt idx="35">
                  <c:v>259.46221595858952</c:v>
                </c:pt>
                <c:pt idx="36">
                  <c:v>225.75013510953102</c:v>
                </c:pt>
                <c:pt idx="37">
                  <c:v>286.86025261459542</c:v>
                </c:pt>
                <c:pt idx="38">
                  <c:v>222.95544447544097</c:v>
                </c:pt>
                <c:pt idx="39">
                  <c:v>294.34318411600663</c:v>
                </c:pt>
                <c:pt idx="40">
                  <c:v>259.19503183442299</c:v>
                </c:pt>
                <c:pt idx="41">
                  <c:v>253.74878307505838</c:v>
                </c:pt>
                <c:pt idx="42">
                  <c:v>301.08171763507863</c:v>
                </c:pt>
                <c:pt idx="43">
                  <c:v>312.3995717852701</c:v>
                </c:pt>
                <c:pt idx="44">
                  <c:v>273.24424577158538</c:v>
                </c:pt>
                <c:pt idx="45">
                  <c:v>278.15013249046422</c:v>
                </c:pt>
                <c:pt idx="46">
                  <c:v>267.68458975139868</c:v>
                </c:pt>
                <c:pt idx="47">
                  <c:v>302.07518829306235</c:v>
                </c:pt>
                <c:pt idx="48">
                  <c:v>275.46706402805978</c:v>
                </c:pt>
                <c:pt idx="49">
                  <c:v>336.48116273813025</c:v>
                </c:pt>
                <c:pt idx="50">
                  <c:v>250.19269229032338</c:v>
                </c:pt>
                <c:pt idx="51">
                  <c:v>317.93716112377086</c:v>
                </c:pt>
                <c:pt idx="52">
                  <c:v>264.17503874751839</c:v>
                </c:pt>
                <c:pt idx="53">
                  <c:v>330.40683562549123</c:v>
                </c:pt>
                <c:pt idx="54">
                  <c:v>265.20136636669258</c:v>
                </c:pt>
                <c:pt idx="55">
                  <c:v>339.33280553932542</c:v>
                </c:pt>
                <c:pt idx="56">
                  <c:v>302.64994225884755</c:v>
                </c:pt>
                <c:pt idx="57">
                  <c:v>282.18055813027507</c:v>
                </c:pt>
                <c:pt idx="58">
                  <c:v>330.58061114861641</c:v>
                </c:pt>
                <c:pt idx="59">
                  <c:v>290.83944391143677</c:v>
                </c:pt>
                <c:pt idx="60">
                  <c:v>378.90435364932523</c:v>
                </c:pt>
                <c:pt idx="61">
                  <c:v>333.39941519992664</c:v>
                </c:pt>
                <c:pt idx="62">
                  <c:v>367.07071853276841</c:v>
                </c:pt>
                <c:pt idx="63">
                  <c:v>330.36420037450898</c:v>
                </c:pt>
                <c:pt idx="64">
                  <c:v>366.99712576782599</c:v>
                </c:pt>
                <c:pt idx="65">
                  <c:v>348.16641221280389</c:v>
                </c:pt>
                <c:pt idx="66">
                  <c:v>348.70410940616659</c:v>
                </c:pt>
                <c:pt idx="67">
                  <c:v>375.93216442626527</c:v>
                </c:pt>
                <c:pt idx="68">
                  <c:v>406.70761174535215</c:v>
                </c:pt>
                <c:pt idx="69">
                  <c:v>373.66796287714345</c:v>
                </c:pt>
                <c:pt idx="70">
                  <c:v>360.4590218094765</c:v>
                </c:pt>
                <c:pt idx="71">
                  <c:v>425.80309277910879</c:v>
                </c:pt>
                <c:pt idx="72">
                  <c:v>379.12724073765014</c:v>
                </c:pt>
                <c:pt idx="73">
                  <c:v>372.87883455240899</c:v>
                </c:pt>
                <c:pt idx="74">
                  <c:v>415.17902817814183</c:v>
                </c:pt>
                <c:pt idx="75">
                  <c:v>388.11498825792637</c:v>
                </c:pt>
                <c:pt idx="76">
                  <c:v>387.3709417855132</c:v>
                </c:pt>
                <c:pt idx="77">
                  <c:v>416.09774828624745</c:v>
                </c:pt>
                <c:pt idx="78">
                  <c:v>369.46169697982066</c:v>
                </c:pt>
                <c:pt idx="79">
                  <c:v>441.48917346554254</c:v>
                </c:pt>
                <c:pt idx="80">
                  <c:v>422.26004648235215</c:v>
                </c:pt>
                <c:pt idx="81">
                  <c:v>420.8440387541757</c:v>
                </c:pt>
                <c:pt idx="82">
                  <c:v>412.00386968530285</c:v>
                </c:pt>
                <c:pt idx="83">
                  <c:v>378.54873864903089</c:v>
                </c:pt>
                <c:pt idx="84">
                  <c:v>409.98079487301288</c:v>
                </c:pt>
                <c:pt idx="85">
                  <c:v>449.88194678441482</c:v>
                </c:pt>
                <c:pt idx="86">
                  <c:v>458.26692454806704</c:v>
                </c:pt>
                <c:pt idx="87">
                  <c:v>433.20887631085941</c:v>
                </c:pt>
                <c:pt idx="88">
                  <c:v>428.63719037119097</c:v>
                </c:pt>
                <c:pt idx="89">
                  <c:v>461.97610222608301</c:v>
                </c:pt>
                <c:pt idx="90">
                  <c:v>447.7912565991096</c:v>
                </c:pt>
                <c:pt idx="91">
                  <c:v>394.6663935548645</c:v>
                </c:pt>
                <c:pt idx="92">
                  <c:v>466.16257196770783</c:v>
                </c:pt>
                <c:pt idx="93">
                  <c:v>406.02137510065558</c:v>
                </c:pt>
                <c:pt idx="94">
                  <c:v>475.73586802601449</c:v>
                </c:pt>
                <c:pt idx="95">
                  <c:v>418.61128967418779</c:v>
                </c:pt>
                <c:pt idx="96">
                  <c:v>444.24636484592003</c:v>
                </c:pt>
                <c:pt idx="97">
                  <c:v>479.64040741091986</c:v>
                </c:pt>
                <c:pt idx="98">
                  <c:v>483.90317640034431</c:v>
                </c:pt>
                <c:pt idx="99">
                  <c:v>494.28241402128822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1-440B-8A7C-288F37E3B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505839"/>
        <c:axId val="865248943"/>
      </c:scatterChart>
      <c:valAx>
        <c:axId val="144050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248943"/>
        <c:crosses val="autoZero"/>
        <c:crossBetween val="midCat"/>
      </c:valAx>
      <c:valAx>
        <c:axId val="8652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050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広告宣伝費（横）</a:t>
            </a:r>
            <a:r>
              <a:rPr lang="en-US" altLang="ja-JP"/>
              <a:t>×</a:t>
            </a:r>
            <a:r>
              <a:rPr lang="ja-JP" altLang="en-US"/>
              <a:t>獲得顧客数（縦）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'指数、対数'!$O$5:$O$104</c:f>
              <c:numCache>
                <c:formatCode>#,##0</c:formatCode>
                <c:ptCount val="100"/>
                <c:pt idx="0">
                  <c:v>101.51794841838216</c:v>
                </c:pt>
                <c:pt idx="1">
                  <c:v>30.969670207916149</c:v>
                </c:pt>
                <c:pt idx="2">
                  <c:v>68.47164852415402</c:v>
                </c:pt>
                <c:pt idx="3">
                  <c:v>129.22763295090667</c:v>
                </c:pt>
                <c:pt idx="4">
                  <c:v>134.51415393293181</c:v>
                </c:pt>
                <c:pt idx="5">
                  <c:v>153.75912470112362</c:v>
                </c:pt>
                <c:pt idx="6">
                  <c:v>96.768511962471251</c:v>
                </c:pt>
                <c:pt idx="7">
                  <c:v>176.46788881445832</c:v>
                </c:pt>
                <c:pt idx="8">
                  <c:v>97.119354571570682</c:v>
                </c:pt>
                <c:pt idx="9">
                  <c:v>118.60886320911573</c:v>
                </c:pt>
                <c:pt idx="10">
                  <c:v>169.78598495833546</c:v>
                </c:pt>
                <c:pt idx="11">
                  <c:v>196.01672621964008</c:v>
                </c:pt>
                <c:pt idx="12">
                  <c:v>151.81847366880078</c:v>
                </c:pt>
                <c:pt idx="13">
                  <c:v>176.66891075613742</c:v>
                </c:pt>
                <c:pt idx="14">
                  <c:v>182.59261792815394</c:v>
                </c:pt>
                <c:pt idx="15">
                  <c:v>197.87736933603753</c:v>
                </c:pt>
                <c:pt idx="16">
                  <c:v>190.69241603571035</c:v>
                </c:pt>
                <c:pt idx="17">
                  <c:v>211.12524791979786</c:v>
                </c:pt>
                <c:pt idx="18">
                  <c:v>210.70881132786275</c:v>
                </c:pt>
                <c:pt idx="19">
                  <c:v>283.73031551156168</c:v>
                </c:pt>
                <c:pt idx="20">
                  <c:v>297.53708478749854</c:v>
                </c:pt>
                <c:pt idx="21">
                  <c:v>240.40061254161765</c:v>
                </c:pt>
                <c:pt idx="22">
                  <c:v>248.87715676305422</c:v>
                </c:pt>
                <c:pt idx="23">
                  <c:v>304.79903299608918</c:v>
                </c:pt>
                <c:pt idx="24">
                  <c:v>293.90576235329047</c:v>
                </c:pt>
                <c:pt idx="25">
                  <c:v>299.31320055698643</c:v>
                </c:pt>
                <c:pt idx="26">
                  <c:v>340.59455357307274</c:v>
                </c:pt>
                <c:pt idx="27">
                  <c:v>377.86312517027289</c:v>
                </c:pt>
                <c:pt idx="28">
                  <c:v>379.96274896837411</c:v>
                </c:pt>
                <c:pt idx="29">
                  <c:v>313.0929438529019</c:v>
                </c:pt>
                <c:pt idx="30">
                  <c:v>349.35507776347856</c:v>
                </c:pt>
                <c:pt idx="31">
                  <c:v>366.92035840141517</c:v>
                </c:pt>
                <c:pt idx="32">
                  <c:v>372.68626288065059</c:v>
                </c:pt>
                <c:pt idx="33">
                  <c:v>403.26137656293849</c:v>
                </c:pt>
                <c:pt idx="34">
                  <c:v>380.82333427177747</c:v>
                </c:pt>
                <c:pt idx="35">
                  <c:v>429.97268058494456</c:v>
                </c:pt>
                <c:pt idx="36">
                  <c:v>417.49015489746938</c:v>
                </c:pt>
                <c:pt idx="37">
                  <c:v>471.20390245018024</c:v>
                </c:pt>
                <c:pt idx="38">
                  <c:v>459.61987719379977</c:v>
                </c:pt>
                <c:pt idx="39">
                  <c:v>445.65812155262392</c:v>
                </c:pt>
                <c:pt idx="40">
                  <c:v>464.19051733410083</c:v>
                </c:pt>
                <c:pt idx="41">
                  <c:v>441.00019540382493</c:v>
                </c:pt>
                <c:pt idx="42">
                  <c:v>435.67432161037215</c:v>
                </c:pt>
                <c:pt idx="43">
                  <c:v>522.48829594041524</c:v>
                </c:pt>
                <c:pt idx="44">
                  <c:v>518.02982777722457</c:v>
                </c:pt>
                <c:pt idx="45">
                  <c:v>486.75740662641948</c:v>
                </c:pt>
                <c:pt idx="46">
                  <c:v>483.8583106358297</c:v>
                </c:pt>
                <c:pt idx="47">
                  <c:v>542.57279164066551</c:v>
                </c:pt>
                <c:pt idx="48">
                  <c:v>565.90711255680753</c:v>
                </c:pt>
                <c:pt idx="49">
                  <c:v>500.36586223432215</c:v>
                </c:pt>
                <c:pt idx="50">
                  <c:v>601.68663683731108</c:v>
                </c:pt>
                <c:pt idx="51">
                  <c:v>547.5738862184561</c:v>
                </c:pt>
                <c:pt idx="52">
                  <c:v>560.31449676336649</c:v>
                </c:pt>
                <c:pt idx="53">
                  <c:v>550.63378554509995</c:v>
                </c:pt>
                <c:pt idx="54">
                  <c:v>645.79874233109228</c:v>
                </c:pt>
                <c:pt idx="55">
                  <c:v>593.77928689042176</c:v>
                </c:pt>
                <c:pt idx="56">
                  <c:v>573.59160668475522</c:v>
                </c:pt>
                <c:pt idx="57">
                  <c:v>638.40843283019467</c:v>
                </c:pt>
                <c:pt idx="58">
                  <c:v>623.7541246335511</c:v>
                </c:pt>
                <c:pt idx="59">
                  <c:v>695.87616263934126</c:v>
                </c:pt>
                <c:pt idx="60">
                  <c:v>706.4523524880525</c:v>
                </c:pt>
                <c:pt idx="61">
                  <c:v>624.28799609624332</c:v>
                </c:pt>
                <c:pt idx="62">
                  <c:v>672.19735879290658</c:v>
                </c:pt>
                <c:pt idx="63">
                  <c:v>699.47507002834277</c:v>
                </c:pt>
                <c:pt idx="64">
                  <c:v>688.88765103270725</c:v>
                </c:pt>
                <c:pt idx="65">
                  <c:v>667.13467497290128</c:v>
                </c:pt>
                <c:pt idx="66">
                  <c:v>700.75213141718461</c:v>
                </c:pt>
                <c:pt idx="67">
                  <c:v>754.67311455731578</c:v>
                </c:pt>
                <c:pt idx="68">
                  <c:v>713.05575516749457</c:v>
                </c:pt>
                <c:pt idx="69">
                  <c:v>706.92759032209642</c:v>
                </c:pt>
                <c:pt idx="70">
                  <c:v>781.45224643474535</c:v>
                </c:pt>
                <c:pt idx="71">
                  <c:v>730.05931574254271</c:v>
                </c:pt>
                <c:pt idx="72">
                  <c:v>802.64142111603178</c:v>
                </c:pt>
                <c:pt idx="73">
                  <c:v>820.01912690505458</c:v>
                </c:pt>
                <c:pt idx="74">
                  <c:v>832.48195743183737</c:v>
                </c:pt>
                <c:pt idx="75">
                  <c:v>799.59390726762717</c:v>
                </c:pt>
                <c:pt idx="76">
                  <c:v>846.47239754495899</c:v>
                </c:pt>
                <c:pt idx="77">
                  <c:v>856.81076417583949</c:v>
                </c:pt>
                <c:pt idx="78">
                  <c:v>818.36619517841541</c:v>
                </c:pt>
                <c:pt idx="79">
                  <c:v>885.68449123972027</c:v>
                </c:pt>
                <c:pt idx="80">
                  <c:v>824.17607294597849</c:v>
                </c:pt>
                <c:pt idx="81">
                  <c:v>887.92107262378158</c:v>
                </c:pt>
                <c:pt idx="82">
                  <c:v>858.54692620076514</c:v>
                </c:pt>
                <c:pt idx="83">
                  <c:v>865.31312336570011</c:v>
                </c:pt>
                <c:pt idx="84">
                  <c:v>865.33560636913194</c:v>
                </c:pt>
                <c:pt idx="85">
                  <c:v>940.34523678257074</c:v>
                </c:pt>
                <c:pt idx="86">
                  <c:v>881.26628992586461</c:v>
                </c:pt>
                <c:pt idx="87">
                  <c:v>976.0846889419654</c:v>
                </c:pt>
                <c:pt idx="88">
                  <c:v>984.23914126144803</c:v>
                </c:pt>
                <c:pt idx="89">
                  <c:v>923.98588084085281</c:v>
                </c:pt>
                <c:pt idx="90">
                  <c:v>962.20661816481913</c:v>
                </c:pt>
                <c:pt idx="91">
                  <c:v>991.63129466264013</c:v>
                </c:pt>
                <c:pt idx="92">
                  <c:v>989.5437729664402</c:v>
                </c:pt>
                <c:pt idx="93">
                  <c:v>1019.3546982182163</c:v>
                </c:pt>
                <c:pt idx="94">
                  <c:v>1033.5226376247717</c:v>
                </c:pt>
                <c:pt idx="95">
                  <c:v>996.63150292376986</c:v>
                </c:pt>
                <c:pt idx="96">
                  <c:v>1014.7516570939484</c:v>
                </c:pt>
                <c:pt idx="97">
                  <c:v>1001.3149108859225</c:v>
                </c:pt>
                <c:pt idx="98">
                  <c:v>1038.6256341670371</c:v>
                </c:pt>
                <c:pt idx="99">
                  <c:v>1024.4514403978822</c:v>
                </c:pt>
              </c:numCache>
            </c:numRef>
          </c:xVal>
          <c:yVal>
            <c:numRef>
              <c:f>'指数、対数'!$P$5:$P$104</c:f>
              <c:numCache>
                <c:formatCode>#,##0</c:formatCode>
                <c:ptCount val="100"/>
                <c:pt idx="0">
                  <c:v>91.428723707214431</c:v>
                </c:pt>
                <c:pt idx="1">
                  <c:v>96.000159892575155</c:v>
                </c:pt>
                <c:pt idx="2">
                  <c:v>100.80016788720391</c:v>
                </c:pt>
                <c:pt idx="3">
                  <c:v>105.84017628156411</c:v>
                </c:pt>
                <c:pt idx="4">
                  <c:v>111.13218509564233</c:v>
                </c:pt>
                <c:pt idx="5">
                  <c:v>116.68879435042444</c:v>
                </c:pt>
                <c:pt idx="6">
                  <c:v>122.52323406794567</c:v>
                </c:pt>
                <c:pt idx="7">
                  <c:v>128.64939577134297</c:v>
                </c:pt>
                <c:pt idx="8">
                  <c:v>135.08186555991011</c:v>
                </c:pt>
                <c:pt idx="9">
                  <c:v>141.83595883790562</c:v>
                </c:pt>
                <c:pt idx="10">
                  <c:v>148.92775677980092</c:v>
                </c:pt>
                <c:pt idx="11">
                  <c:v>156.37414461879098</c:v>
                </c:pt>
                <c:pt idx="12">
                  <c:v>164.19285184973054</c:v>
                </c:pt>
                <c:pt idx="13">
                  <c:v>172.40249444221709</c:v>
                </c:pt>
                <c:pt idx="14">
                  <c:v>181.02261916432795</c:v>
                </c:pt>
                <c:pt idx="15">
                  <c:v>190.07375012254437</c:v>
                </c:pt>
                <c:pt idx="16">
                  <c:v>199.57743762867159</c:v>
                </c:pt>
                <c:pt idx="17">
                  <c:v>209.55630951010517</c:v>
                </c:pt>
                <c:pt idx="18">
                  <c:v>220.03412498561045</c:v>
                </c:pt>
                <c:pt idx="19">
                  <c:v>231.03583123489099</c:v>
                </c:pt>
                <c:pt idx="20">
                  <c:v>242.58762279663554</c:v>
                </c:pt>
                <c:pt idx="21">
                  <c:v>254.71700393646734</c:v>
                </c:pt>
                <c:pt idx="22">
                  <c:v>267.45285413329071</c:v>
                </c:pt>
                <c:pt idx="23">
                  <c:v>280.82549683995524</c:v>
                </c:pt>
                <c:pt idx="24">
                  <c:v>294.86677168195303</c:v>
                </c:pt>
                <c:pt idx="25">
                  <c:v>309.6101102660507</c:v>
                </c:pt>
                <c:pt idx="26">
                  <c:v>325.09061577935324</c:v>
                </c:pt>
                <c:pt idx="27">
                  <c:v>341.3451465683209</c:v>
                </c:pt>
                <c:pt idx="28">
                  <c:v>358.41240389673698</c:v>
                </c:pt>
                <c:pt idx="29">
                  <c:v>376.33302409157386</c:v>
                </c:pt>
                <c:pt idx="30">
                  <c:v>395.14967529615257</c:v>
                </c:pt>
                <c:pt idx="31">
                  <c:v>414.90715906096023</c:v>
                </c:pt>
                <c:pt idx="32">
                  <c:v>435.65251701400825</c:v>
                </c:pt>
                <c:pt idx="33">
                  <c:v>457.43514286470867</c:v>
                </c:pt>
                <c:pt idx="34">
                  <c:v>480.30690000794414</c:v>
                </c:pt>
                <c:pt idx="35">
                  <c:v>504.32224500834138</c:v>
                </c:pt>
                <c:pt idx="36">
                  <c:v>529.53835725875842</c:v>
                </c:pt>
                <c:pt idx="37">
                  <c:v>556.01527512169639</c:v>
                </c:pt>
                <c:pt idx="38">
                  <c:v>583.81603887778124</c:v>
                </c:pt>
                <c:pt idx="39">
                  <c:v>613.00684082167038</c:v>
                </c:pt>
                <c:pt idx="40">
                  <c:v>643.65718286275387</c:v>
                </c:pt>
                <c:pt idx="41">
                  <c:v>675.84004200589163</c:v>
                </c:pt>
                <c:pt idx="42">
                  <c:v>709.6320441061863</c:v>
                </c:pt>
                <c:pt idx="43">
                  <c:v>745.1136463114957</c:v>
                </c:pt>
                <c:pt idx="44">
                  <c:v>782.36932862707056</c:v>
                </c:pt>
                <c:pt idx="45">
                  <c:v>821.48779505842413</c:v>
                </c:pt>
                <c:pt idx="46">
                  <c:v>862.56218481134533</c:v>
                </c:pt>
                <c:pt idx="47">
                  <c:v>905.69029405191259</c:v>
                </c:pt>
                <c:pt idx="48">
                  <c:v>950.97480875450822</c:v>
                </c:pt>
                <c:pt idx="49">
                  <c:v>998.52354919223365</c:v>
                </c:pt>
                <c:pt idx="50">
                  <c:v>1048.4497266518454</c:v>
                </c:pt>
                <c:pt idx="51">
                  <c:v>1100.8722129844377</c:v>
                </c:pt>
                <c:pt idx="52">
                  <c:v>1155.9158236336598</c:v>
                </c:pt>
                <c:pt idx="53">
                  <c:v>1213.7116148153427</c:v>
                </c:pt>
                <c:pt idx="54">
                  <c:v>1274.3971955561099</c:v>
                </c:pt>
                <c:pt idx="55">
                  <c:v>1338.1170553339155</c:v>
                </c:pt>
                <c:pt idx="56">
                  <c:v>1405.0229081006114</c:v>
                </c:pt>
                <c:pt idx="57">
                  <c:v>1475.2740535056421</c:v>
                </c:pt>
                <c:pt idx="58">
                  <c:v>1549.0377561809244</c:v>
                </c:pt>
                <c:pt idx="59">
                  <c:v>1626.4896439899705</c:v>
                </c:pt>
                <c:pt idx="60">
                  <c:v>1707.8141261894691</c:v>
                </c:pt>
                <c:pt idx="61">
                  <c:v>1793.2048324989426</c:v>
                </c:pt>
                <c:pt idx="62">
                  <c:v>1882.8650741238898</c:v>
                </c:pt>
                <c:pt idx="63">
                  <c:v>1977.0083278300845</c:v>
                </c:pt>
                <c:pt idx="64">
                  <c:v>2075.8587442215889</c:v>
                </c:pt>
                <c:pt idx="65">
                  <c:v>2179.6516814326683</c:v>
                </c:pt>
                <c:pt idx="66">
                  <c:v>2288.6342655043018</c:v>
                </c:pt>
                <c:pt idx="67">
                  <c:v>2403.0659787795171</c:v>
                </c:pt>
                <c:pt idx="68">
                  <c:v>2523.2192777184932</c:v>
                </c:pt>
                <c:pt idx="69">
                  <c:v>2649.3802416044182</c:v>
                </c:pt>
                <c:pt idx="70">
                  <c:v>2781.8492536846393</c:v>
                </c:pt>
                <c:pt idx="71">
                  <c:v>2920.9417163688713</c:v>
                </c:pt>
                <c:pt idx="72">
                  <c:v>3066.9888021873148</c:v>
                </c:pt>
                <c:pt idx="73">
                  <c:v>3220.3382422966806</c:v>
                </c:pt>
                <c:pt idx="74">
                  <c:v>3381.3551544115148</c:v>
                </c:pt>
                <c:pt idx="75">
                  <c:v>3550.4229121320909</c:v>
                </c:pt>
                <c:pt idx="76">
                  <c:v>3727.9440577386954</c:v>
                </c:pt>
                <c:pt idx="77">
                  <c:v>3914.3412606256302</c:v>
                </c:pt>
                <c:pt idx="78">
                  <c:v>4110.0583236569119</c:v>
                </c:pt>
                <c:pt idx="79">
                  <c:v>4315.5612398397579</c:v>
                </c:pt>
                <c:pt idx="80">
                  <c:v>4531.3393018317456</c:v>
                </c:pt>
                <c:pt idx="81">
                  <c:v>4757.9062669233335</c:v>
                </c:pt>
                <c:pt idx="82">
                  <c:v>4995.8015802695008</c:v>
                </c:pt>
                <c:pt idx="83">
                  <c:v>5245.5916592829763</c:v>
                </c:pt>
                <c:pt idx="84">
                  <c:v>5507.8712422471253</c:v>
                </c:pt>
                <c:pt idx="85">
                  <c:v>5783.2648043594818</c:v>
                </c:pt>
                <c:pt idx="86">
                  <c:v>6072.4280445774557</c:v>
                </c:pt>
                <c:pt idx="87">
                  <c:v>6376.0494468063289</c:v>
                </c:pt>
                <c:pt idx="88">
                  <c:v>6694.8519191466457</c:v>
                </c:pt>
                <c:pt idx="89">
                  <c:v>7029.5945151039787</c:v>
                </c:pt>
                <c:pt idx="90">
                  <c:v>7381.0742408591777</c:v>
                </c:pt>
                <c:pt idx="91">
                  <c:v>7750.1279529021367</c:v>
                </c:pt>
                <c:pt idx="92">
                  <c:v>8137.6343505472441</c:v>
                </c:pt>
                <c:pt idx="93">
                  <c:v>8544.5160680746067</c:v>
                </c:pt>
                <c:pt idx="94">
                  <c:v>8971.741871478338</c:v>
                </c:pt>
                <c:pt idx="95">
                  <c:v>9420.3289650522547</c:v>
                </c:pt>
                <c:pt idx="96">
                  <c:v>9891.3454133048672</c:v>
                </c:pt>
                <c:pt idx="97">
                  <c:v>10385.912683970111</c:v>
                </c:pt>
                <c:pt idx="98">
                  <c:v>10905.208318168618</c:v>
                </c:pt>
                <c:pt idx="99">
                  <c:v>11450.468734077049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A-44E3-8444-470C07B2A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920511"/>
        <c:axId val="1519071983"/>
      </c:scatterChart>
      <c:valAx>
        <c:axId val="153292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9071983"/>
        <c:crosses val="autoZero"/>
        <c:crossBetween val="midCat"/>
      </c:valAx>
      <c:valAx>
        <c:axId val="15190719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292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広告宣伝費（横）</a:t>
            </a:r>
            <a:r>
              <a:rPr lang="en-US" altLang="ja-JP"/>
              <a:t>×</a:t>
            </a:r>
            <a:r>
              <a:rPr lang="ja-JP" altLang="en-US"/>
              <a:t>獲得顧客数（縦）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604809951998309"/>
                  <c:y val="1.606980039806324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'指数、対数'!$J$5:$J$104</c:f>
              <c:numCache>
                <c:formatCode>#,##0</c:formatCode>
                <c:ptCount val="100"/>
                <c:pt idx="0">
                  <c:v>101.51794841838216</c:v>
                </c:pt>
                <c:pt idx="1">
                  <c:v>30.969670207916149</c:v>
                </c:pt>
                <c:pt idx="2">
                  <c:v>68.47164852415402</c:v>
                </c:pt>
                <c:pt idx="3">
                  <c:v>129.22763295090667</c:v>
                </c:pt>
                <c:pt idx="4">
                  <c:v>134.51415393293181</c:v>
                </c:pt>
                <c:pt idx="5">
                  <c:v>153.75912470112362</c:v>
                </c:pt>
                <c:pt idx="6">
                  <c:v>96.768511962471251</c:v>
                </c:pt>
                <c:pt idx="7">
                  <c:v>176.46788881445832</c:v>
                </c:pt>
                <c:pt idx="8">
                  <c:v>97.119354571570682</c:v>
                </c:pt>
                <c:pt idx="9">
                  <c:v>118.60886320911573</c:v>
                </c:pt>
                <c:pt idx="10">
                  <c:v>169.78598495833546</c:v>
                </c:pt>
                <c:pt idx="11">
                  <c:v>196.01672621964008</c:v>
                </c:pt>
                <c:pt idx="12">
                  <c:v>151.81847366880078</c:v>
                </c:pt>
                <c:pt idx="13">
                  <c:v>176.66891075613742</c:v>
                </c:pt>
                <c:pt idx="14">
                  <c:v>182.59261792815394</c:v>
                </c:pt>
                <c:pt idx="15">
                  <c:v>197.87736933603753</c:v>
                </c:pt>
                <c:pt idx="16">
                  <c:v>190.69241603571035</c:v>
                </c:pt>
                <c:pt idx="17">
                  <c:v>211.12524791979786</c:v>
                </c:pt>
                <c:pt idx="18">
                  <c:v>210.70881132786275</c:v>
                </c:pt>
                <c:pt idx="19">
                  <c:v>283.73031551156168</c:v>
                </c:pt>
                <c:pt idx="20">
                  <c:v>297.53708478749854</c:v>
                </c:pt>
                <c:pt idx="21">
                  <c:v>240.40061254161765</c:v>
                </c:pt>
                <c:pt idx="22">
                  <c:v>248.87715676305422</c:v>
                </c:pt>
                <c:pt idx="23">
                  <c:v>304.79903299608918</c:v>
                </c:pt>
                <c:pt idx="24">
                  <c:v>293.90576235329047</c:v>
                </c:pt>
                <c:pt idx="25">
                  <c:v>299.31320055698643</c:v>
                </c:pt>
                <c:pt idx="26">
                  <c:v>340.59455357307274</c:v>
                </c:pt>
                <c:pt idx="27">
                  <c:v>377.86312517027289</c:v>
                </c:pt>
                <c:pt idx="28">
                  <c:v>379.96274896837411</c:v>
                </c:pt>
                <c:pt idx="29">
                  <c:v>313.0929438529019</c:v>
                </c:pt>
                <c:pt idx="30">
                  <c:v>349.35507776347856</c:v>
                </c:pt>
                <c:pt idx="31">
                  <c:v>366.92035840141517</c:v>
                </c:pt>
                <c:pt idx="32">
                  <c:v>372.68626288065059</c:v>
                </c:pt>
                <c:pt idx="33">
                  <c:v>403.26137656293849</c:v>
                </c:pt>
                <c:pt idx="34">
                  <c:v>380.82333427177747</c:v>
                </c:pt>
                <c:pt idx="35">
                  <c:v>429.97268058494456</c:v>
                </c:pt>
                <c:pt idx="36">
                  <c:v>417.49015489746938</c:v>
                </c:pt>
                <c:pt idx="37">
                  <c:v>471.20390245018024</c:v>
                </c:pt>
                <c:pt idx="38">
                  <c:v>459.61987719379977</c:v>
                </c:pt>
                <c:pt idx="39">
                  <c:v>445.65812155262392</c:v>
                </c:pt>
                <c:pt idx="40">
                  <c:v>464.19051733410083</c:v>
                </c:pt>
                <c:pt idx="41">
                  <c:v>441.00019540382493</c:v>
                </c:pt>
                <c:pt idx="42">
                  <c:v>435.67432161037215</c:v>
                </c:pt>
                <c:pt idx="43">
                  <c:v>522.48829594041524</c:v>
                </c:pt>
                <c:pt idx="44">
                  <c:v>518.02982777722457</c:v>
                </c:pt>
                <c:pt idx="45">
                  <c:v>486.75740662641948</c:v>
                </c:pt>
                <c:pt idx="46">
                  <c:v>483.8583106358297</c:v>
                </c:pt>
                <c:pt idx="47">
                  <c:v>542.57279164066551</c:v>
                </c:pt>
                <c:pt idx="48">
                  <c:v>565.90711255680753</c:v>
                </c:pt>
                <c:pt idx="49">
                  <c:v>500.36586223432215</c:v>
                </c:pt>
                <c:pt idx="50">
                  <c:v>601.68663683731108</c:v>
                </c:pt>
                <c:pt idx="51">
                  <c:v>547.5738862184561</c:v>
                </c:pt>
                <c:pt idx="52">
                  <c:v>560.31449676336649</c:v>
                </c:pt>
                <c:pt idx="53">
                  <c:v>550.63378554509995</c:v>
                </c:pt>
                <c:pt idx="54">
                  <c:v>645.79874233109228</c:v>
                </c:pt>
                <c:pt idx="55">
                  <c:v>593.77928689042176</c:v>
                </c:pt>
                <c:pt idx="56">
                  <c:v>573.59160668475522</c:v>
                </c:pt>
                <c:pt idx="57">
                  <c:v>638.40843283019467</c:v>
                </c:pt>
                <c:pt idx="58">
                  <c:v>623.7541246335511</c:v>
                </c:pt>
                <c:pt idx="59">
                  <c:v>695.87616263934126</c:v>
                </c:pt>
                <c:pt idx="60">
                  <c:v>706.4523524880525</c:v>
                </c:pt>
                <c:pt idx="61">
                  <c:v>624.28799609624332</c:v>
                </c:pt>
                <c:pt idx="62">
                  <c:v>672.19735879290658</c:v>
                </c:pt>
                <c:pt idx="63">
                  <c:v>699.47507002834277</c:v>
                </c:pt>
                <c:pt idx="64">
                  <c:v>688.88765103270725</c:v>
                </c:pt>
                <c:pt idx="65">
                  <c:v>667.13467497290128</c:v>
                </c:pt>
                <c:pt idx="66">
                  <c:v>700.75213141718461</c:v>
                </c:pt>
                <c:pt idx="67">
                  <c:v>754.67311455731578</c:v>
                </c:pt>
                <c:pt idx="68">
                  <c:v>713.05575516749457</c:v>
                </c:pt>
                <c:pt idx="69">
                  <c:v>706.92759032209642</c:v>
                </c:pt>
                <c:pt idx="70">
                  <c:v>781.45224643474535</c:v>
                </c:pt>
                <c:pt idx="71">
                  <c:v>730.05931574254271</c:v>
                </c:pt>
                <c:pt idx="72">
                  <c:v>802.64142111603178</c:v>
                </c:pt>
                <c:pt idx="73">
                  <c:v>820.01912690505458</c:v>
                </c:pt>
                <c:pt idx="74">
                  <c:v>832.48195743183737</c:v>
                </c:pt>
                <c:pt idx="75">
                  <c:v>799.59390726762717</c:v>
                </c:pt>
                <c:pt idx="76">
                  <c:v>846.47239754495899</c:v>
                </c:pt>
                <c:pt idx="77">
                  <c:v>856.81076417583949</c:v>
                </c:pt>
                <c:pt idx="78">
                  <c:v>818.36619517841541</c:v>
                </c:pt>
                <c:pt idx="79">
                  <c:v>885.68449123972027</c:v>
                </c:pt>
                <c:pt idx="80">
                  <c:v>824.17607294597849</c:v>
                </c:pt>
                <c:pt idx="81">
                  <c:v>887.92107262378158</c:v>
                </c:pt>
                <c:pt idx="82">
                  <c:v>858.54692620076514</c:v>
                </c:pt>
                <c:pt idx="83">
                  <c:v>865.31312336570011</c:v>
                </c:pt>
                <c:pt idx="84">
                  <c:v>865.33560636913194</c:v>
                </c:pt>
                <c:pt idx="85">
                  <c:v>940.34523678257074</c:v>
                </c:pt>
                <c:pt idx="86">
                  <c:v>881.26628992586461</c:v>
                </c:pt>
                <c:pt idx="87">
                  <c:v>976.0846889419654</c:v>
                </c:pt>
                <c:pt idx="88">
                  <c:v>984.23914126144803</c:v>
                </c:pt>
                <c:pt idx="89">
                  <c:v>923.98588084085281</c:v>
                </c:pt>
                <c:pt idx="90">
                  <c:v>962.20661816481913</c:v>
                </c:pt>
                <c:pt idx="91">
                  <c:v>991.63129466264013</c:v>
                </c:pt>
                <c:pt idx="92">
                  <c:v>989.5437729664402</c:v>
                </c:pt>
                <c:pt idx="93">
                  <c:v>1019.3546982182163</c:v>
                </c:pt>
                <c:pt idx="94">
                  <c:v>1033.5226376247717</c:v>
                </c:pt>
                <c:pt idx="95">
                  <c:v>996.63150292376986</c:v>
                </c:pt>
                <c:pt idx="96">
                  <c:v>1014.7516570939484</c:v>
                </c:pt>
                <c:pt idx="97">
                  <c:v>1001.3149108859225</c:v>
                </c:pt>
                <c:pt idx="98">
                  <c:v>1038.6256341670371</c:v>
                </c:pt>
                <c:pt idx="99">
                  <c:v>1024.4514403978822</c:v>
                </c:pt>
              </c:numCache>
            </c:numRef>
          </c:xVal>
          <c:yVal>
            <c:numRef>
              <c:f>'指数、対数'!$K$5:$K$104</c:f>
              <c:numCache>
                <c:formatCode>#,##0</c:formatCode>
                <c:ptCount val="100"/>
                <c:pt idx="0">
                  <c:v>45.714361853607215</c:v>
                </c:pt>
                <c:pt idx="1">
                  <c:v>93.447089422063357</c:v>
                </c:pt>
                <c:pt idx="2">
                  <c:v>99.033391062133731</c:v>
                </c:pt>
                <c:pt idx="3">
                  <c:v>76.045216116673117</c:v>
                </c:pt>
                <c:pt idx="4">
                  <c:v>78.696693952151776</c:v>
                </c:pt>
                <c:pt idx="5">
                  <c:v>69.601063030776885</c:v>
                </c:pt>
                <c:pt idx="6">
                  <c:v>125.79131428395682</c:v>
                </c:pt>
                <c:pt idx="7">
                  <c:v>111.20461786405603</c:v>
                </c:pt>
                <c:pt idx="8">
                  <c:v>96.062966957217228</c:v>
                </c:pt>
                <c:pt idx="9">
                  <c:v>79.676301574538755</c:v>
                </c:pt>
                <c:pt idx="10">
                  <c:v>130.69411906879509</c:v>
                </c:pt>
                <c:pt idx="11">
                  <c:v>111.15278560365074</c:v>
                </c:pt>
                <c:pt idx="12">
                  <c:v>93.961690228151369</c:v>
                </c:pt>
                <c:pt idx="13">
                  <c:v>160.69244950338603</c:v>
                </c:pt>
                <c:pt idx="14">
                  <c:v>135.57876627695117</c:v>
                </c:pt>
                <c:pt idx="15">
                  <c:v>86.45125933467456</c:v>
                </c:pt>
                <c:pt idx="16">
                  <c:v>110.00861100143841</c:v>
                </c:pt>
                <c:pt idx="17">
                  <c:v>180.91076124746323</c:v>
                </c:pt>
                <c:pt idx="18">
                  <c:v>151.28535489725289</c:v>
                </c:pt>
                <c:pt idx="19">
                  <c:v>180.7680462248739</c:v>
                </c:pt>
                <c:pt idx="20">
                  <c:v>130.21268797507753</c:v>
                </c:pt>
                <c:pt idx="21">
                  <c:v>142.36058520300716</c:v>
                </c:pt>
                <c:pt idx="22">
                  <c:v>161.39383332565956</c:v>
                </c:pt>
                <c:pt idx="23">
                  <c:v>194.40867698328103</c:v>
                </c:pt>
                <c:pt idx="24">
                  <c:v>219.37570523037812</c:v>
                </c:pt>
                <c:pt idx="25">
                  <c:v>168.83664827555225</c:v>
                </c:pt>
                <c:pt idx="26">
                  <c:v>189.90326603147145</c:v>
                </c:pt>
                <c:pt idx="27">
                  <c:v>167.03266399799702</c:v>
                </c:pt>
                <c:pt idx="28">
                  <c:v>227.59049494357544</c:v>
                </c:pt>
                <c:pt idx="29">
                  <c:v>233.02821121946107</c:v>
                </c:pt>
                <c:pt idx="30">
                  <c:v>186.57444943238221</c:v>
                </c:pt>
                <c:pt idx="31">
                  <c:v>160.68094327260309</c:v>
                </c:pt>
                <c:pt idx="32">
                  <c:v>200.290937018043</c:v>
                </c:pt>
                <c:pt idx="33">
                  <c:v>216.00590654112938</c:v>
                </c:pt>
                <c:pt idx="34">
                  <c:v>219.15879539224369</c:v>
                </c:pt>
                <c:pt idx="35">
                  <c:v>262.08304642281769</c:v>
                </c:pt>
                <c:pt idx="36">
                  <c:v>228.03043950457678</c:v>
                </c:pt>
                <c:pt idx="37">
                  <c:v>289.75783092383375</c:v>
                </c:pt>
                <c:pt idx="38">
                  <c:v>225.20751967216259</c:v>
                </c:pt>
                <c:pt idx="39">
                  <c:v>297.31634759192588</c:v>
                </c:pt>
                <c:pt idx="40">
                  <c:v>261.81316346911416</c:v>
                </c:pt>
                <c:pt idx="41">
                  <c:v>256.31190209601857</c:v>
                </c:pt>
                <c:pt idx="42">
                  <c:v>304.12294710614003</c:v>
                </c:pt>
                <c:pt idx="43">
                  <c:v>315.55512301542433</c:v>
                </c:pt>
                <c:pt idx="44">
                  <c:v>276.00428865816707</c:v>
                </c:pt>
                <c:pt idx="45">
                  <c:v>280.95972978834772</c:v>
                </c:pt>
                <c:pt idx="46">
                  <c:v>270.38847449636228</c:v>
                </c:pt>
                <c:pt idx="47">
                  <c:v>305.12645282127511</c:v>
                </c:pt>
                <c:pt idx="48">
                  <c:v>278.24955962430283</c:v>
                </c:pt>
                <c:pt idx="49">
                  <c:v>339.87996236174774</c:v>
                </c:pt>
                <c:pt idx="50">
                  <c:v>263.36072872665619</c:v>
                </c:pt>
                <c:pt idx="51">
                  <c:v>334.67069591975883</c:v>
                </c:pt>
                <c:pt idx="52">
                  <c:v>278.0789881552825</c:v>
                </c:pt>
                <c:pt idx="53">
                  <c:v>347.79666907946449</c:v>
                </c:pt>
                <c:pt idx="54">
                  <c:v>279.15933301757116</c:v>
                </c:pt>
                <c:pt idx="55">
                  <c:v>357.19242688350045</c:v>
                </c:pt>
                <c:pt idx="56">
                  <c:v>318.57888658826062</c:v>
                </c:pt>
                <c:pt idx="57">
                  <c:v>297.03216645292116</c:v>
                </c:pt>
                <c:pt idx="58">
                  <c:v>347.97959068275412</c:v>
                </c:pt>
                <c:pt idx="59">
                  <c:v>306.14678306467027</c:v>
                </c:pt>
                <c:pt idx="60">
                  <c:v>398.84668805192132</c:v>
                </c:pt>
                <c:pt idx="61">
                  <c:v>350.94675284202805</c:v>
                </c:pt>
                <c:pt idx="62">
                  <c:v>386.39023003449307</c:v>
                </c:pt>
                <c:pt idx="63">
                  <c:v>347.75178986790422</c:v>
                </c:pt>
                <c:pt idx="64">
                  <c:v>386.31276396613265</c:v>
                </c:pt>
                <c:pt idx="65">
                  <c:v>366.49096022400414</c:v>
                </c:pt>
                <c:pt idx="66">
                  <c:v>367.05695726964905</c:v>
                </c:pt>
                <c:pt idx="67">
                  <c:v>395.71806781712138</c:v>
                </c:pt>
                <c:pt idx="68">
                  <c:v>428.11327552142336</c:v>
                </c:pt>
                <c:pt idx="69">
                  <c:v>393.33469776541421</c:v>
                </c:pt>
                <c:pt idx="70">
                  <c:v>379.43054927313318</c:v>
                </c:pt>
                <c:pt idx="71">
                  <c:v>448.2137818727461</c:v>
                </c:pt>
                <c:pt idx="72">
                  <c:v>399.08130603963173</c:v>
                </c:pt>
                <c:pt idx="73">
                  <c:v>392.50403637095684</c:v>
                </c:pt>
                <c:pt idx="74">
                  <c:v>437.03055597699142</c:v>
                </c:pt>
                <c:pt idx="75">
                  <c:v>431.23887584214043</c:v>
                </c:pt>
                <c:pt idx="76">
                  <c:v>430.41215753945909</c:v>
                </c:pt>
                <c:pt idx="77">
                  <c:v>462.33083142916382</c:v>
                </c:pt>
                <c:pt idx="78">
                  <c:v>410.51299664424516</c:v>
                </c:pt>
                <c:pt idx="79">
                  <c:v>490.54352607282505</c:v>
                </c:pt>
                <c:pt idx="80">
                  <c:v>469.17782942483569</c:v>
                </c:pt>
                <c:pt idx="81">
                  <c:v>467.60448750463968</c:v>
                </c:pt>
                <c:pt idx="82">
                  <c:v>457.78207742811423</c:v>
                </c:pt>
                <c:pt idx="83">
                  <c:v>420.60970961003432</c:v>
                </c:pt>
                <c:pt idx="84">
                  <c:v>455.53421652556983</c:v>
                </c:pt>
                <c:pt idx="85">
                  <c:v>499.86882976046093</c:v>
                </c:pt>
                <c:pt idx="86">
                  <c:v>509.18547172007447</c:v>
                </c:pt>
                <c:pt idx="87">
                  <c:v>509.65750154218756</c:v>
                </c:pt>
                <c:pt idx="88">
                  <c:v>504.2790474955188</c:v>
                </c:pt>
                <c:pt idx="89">
                  <c:v>543.50129673656829</c:v>
                </c:pt>
                <c:pt idx="90">
                  <c:v>526.81324305777605</c:v>
                </c:pt>
                <c:pt idx="91">
                  <c:v>464.31340418219355</c:v>
                </c:pt>
                <c:pt idx="92">
                  <c:v>548.4265552561269</c:v>
                </c:pt>
                <c:pt idx="93">
                  <c:v>477.67220600077127</c:v>
                </c:pt>
                <c:pt idx="94">
                  <c:v>559.68925650119354</c:v>
                </c:pt>
                <c:pt idx="95">
                  <c:v>492.4838702049268</c:v>
                </c:pt>
                <c:pt idx="96">
                  <c:v>522.64278217167066</c:v>
                </c:pt>
                <c:pt idx="97">
                  <c:v>564.28283224814106</c:v>
                </c:pt>
                <c:pt idx="98">
                  <c:v>569.29785458864035</c:v>
                </c:pt>
                <c:pt idx="99">
                  <c:v>581.50872237798615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2-4599-B03E-DF7153FB8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878511"/>
        <c:axId val="1519082383"/>
      </c:scatterChart>
      <c:valAx>
        <c:axId val="153287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9082383"/>
        <c:crosses val="autoZero"/>
        <c:crossBetween val="midCat"/>
      </c:valAx>
      <c:valAx>
        <c:axId val="1519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287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'多項、累乗'!$C$2</c:f>
          <c:strCache>
            <c:ptCount val="1"/>
            <c:pt idx="0">
              <c:v>広告宣伝費（横）×1ユーザー獲得費（縦）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'多項、累乗'!$C$3:$C$8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'多項、累乗'!$D$3:$D$8</c:f>
              <c:numCache>
                <c:formatCode>General</c:formatCode>
                <c:ptCount val="6"/>
                <c:pt idx="0">
                  <c:v>900</c:v>
                </c:pt>
                <c:pt idx="1">
                  <c:v>400</c:v>
                </c:pt>
                <c:pt idx="2">
                  <c:v>300</c:v>
                </c:pt>
                <c:pt idx="3">
                  <c:v>250</c:v>
                </c:pt>
                <c:pt idx="4">
                  <c:v>500</c:v>
                </c:pt>
                <c:pt idx="5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3-4D61-819C-514B583F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871711"/>
        <c:axId val="1519111087"/>
      </c:scatterChart>
      <c:valAx>
        <c:axId val="153287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9111087"/>
        <c:crosses val="autoZero"/>
        <c:crossBetween val="midCat"/>
      </c:valAx>
      <c:valAx>
        <c:axId val="15191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287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'多項、累乗'!$C$2</c:f>
          <c:strCache>
            <c:ptCount val="1"/>
            <c:pt idx="0">
              <c:v>広告宣伝費（横）×1ユーザー獲得費（縦）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8750928373337141E-2"/>
                  <c:y val="-0.13136954257417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'多項、累乗'!$C$3:$C$8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'多項、累乗'!$D$3:$D$8</c:f>
              <c:numCache>
                <c:formatCode>General</c:formatCode>
                <c:ptCount val="6"/>
                <c:pt idx="0">
                  <c:v>900</c:v>
                </c:pt>
                <c:pt idx="1">
                  <c:v>400</c:v>
                </c:pt>
                <c:pt idx="2">
                  <c:v>300</c:v>
                </c:pt>
                <c:pt idx="3">
                  <c:v>250</c:v>
                </c:pt>
                <c:pt idx="4">
                  <c:v>500</c:v>
                </c:pt>
                <c:pt idx="5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0-4E4D-B8EE-E8D54CFFF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871711"/>
        <c:axId val="1519111087"/>
      </c:scatterChart>
      <c:valAx>
        <c:axId val="153287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9111087"/>
        <c:crosses val="autoZero"/>
        <c:crossBetween val="midCat"/>
      </c:valAx>
      <c:valAx>
        <c:axId val="15191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287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'多項、累乗'!$C$16</c:f>
          <c:strCache>
            <c:ptCount val="1"/>
            <c:pt idx="0">
              <c:v>経過月数（横）×継続利用者数（縦）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0.10572331583552055"/>
                  <c:y val="-0.26360600758238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'多項、累乗'!$C$17:$C$24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'多項、累乗'!$D$17:$D$24</c:f>
              <c:numCache>
                <c:formatCode>#,##0</c:formatCode>
                <c:ptCount val="8"/>
                <c:pt idx="0">
                  <c:v>120</c:v>
                </c:pt>
                <c:pt idx="1">
                  <c:v>65</c:v>
                </c:pt>
                <c:pt idx="2">
                  <c:v>40</c:v>
                </c:pt>
                <c:pt idx="3">
                  <c:v>35</c:v>
                </c:pt>
                <c:pt idx="4">
                  <c:v>25</c:v>
                </c:pt>
                <c:pt idx="5">
                  <c:v>20</c:v>
                </c:pt>
                <c:pt idx="6">
                  <c:v>17.5</c:v>
                </c:pt>
                <c:pt idx="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B-439B-BABB-21941285B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112207"/>
        <c:axId val="1516630799"/>
      </c:scatterChart>
      <c:valAx>
        <c:axId val="152711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630799"/>
        <c:crosses val="autoZero"/>
        <c:crossBetween val="midCat"/>
      </c:valAx>
      <c:valAx>
        <c:axId val="151663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711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'多項、累乗'!$C$16</c:f>
          <c:strCache>
            <c:ptCount val="1"/>
            <c:pt idx="0">
              <c:v>経過月数（横）×継続利用者数（縦）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0.12794553805774278"/>
                  <c:y val="-0.335726888305628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'多項、累乗'!$C$17:$C$24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'多項、累乗'!$D$17:$D$24</c:f>
              <c:numCache>
                <c:formatCode>#,##0</c:formatCode>
                <c:ptCount val="8"/>
                <c:pt idx="0">
                  <c:v>120</c:v>
                </c:pt>
                <c:pt idx="1">
                  <c:v>65</c:v>
                </c:pt>
                <c:pt idx="2">
                  <c:v>40</c:v>
                </c:pt>
                <c:pt idx="3">
                  <c:v>35</c:v>
                </c:pt>
                <c:pt idx="4">
                  <c:v>25</c:v>
                </c:pt>
                <c:pt idx="5">
                  <c:v>20</c:v>
                </c:pt>
                <c:pt idx="6">
                  <c:v>17.5</c:v>
                </c:pt>
                <c:pt idx="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79-41F8-8DBA-9E96E8EFB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112207"/>
        <c:axId val="1516630799"/>
      </c:scatterChart>
      <c:valAx>
        <c:axId val="152711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630799"/>
        <c:crosses val="autoZero"/>
        <c:crossBetween val="midCat"/>
      </c:valAx>
      <c:valAx>
        <c:axId val="1516630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711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'多項、累乗'!$C$2</c:f>
          <c:strCache>
            <c:ptCount val="1"/>
            <c:pt idx="0">
              <c:v>広告宣伝費（横）×1ユーザー獲得費（縦）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'多項、累乗'!$C$3:$C$8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'多項、累乗'!$D$3:$D$8</c:f>
              <c:numCache>
                <c:formatCode>General</c:formatCode>
                <c:ptCount val="6"/>
                <c:pt idx="0">
                  <c:v>900</c:v>
                </c:pt>
                <c:pt idx="1">
                  <c:v>400</c:v>
                </c:pt>
                <c:pt idx="2">
                  <c:v>300</c:v>
                </c:pt>
                <c:pt idx="3">
                  <c:v>250</c:v>
                </c:pt>
                <c:pt idx="4">
                  <c:v>500</c:v>
                </c:pt>
                <c:pt idx="5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7B-487D-90F0-A6129CBCE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871711"/>
        <c:axId val="1519111087"/>
      </c:scatterChart>
      <c:valAx>
        <c:axId val="153287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9111087"/>
        <c:crosses val="autoZero"/>
        <c:crossBetween val="midCat"/>
      </c:valAx>
      <c:valAx>
        <c:axId val="15191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287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'多項、累乗'!$C$16</c:f>
          <c:strCache>
            <c:ptCount val="1"/>
            <c:pt idx="0">
              <c:v>経過月数（横）×継続利用者数（縦）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'多項、累乗'!$C$17:$C$24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'多項、累乗'!$D$17:$D$24</c:f>
              <c:numCache>
                <c:formatCode>#,##0</c:formatCode>
                <c:ptCount val="8"/>
                <c:pt idx="0">
                  <c:v>120</c:v>
                </c:pt>
                <c:pt idx="1">
                  <c:v>65</c:v>
                </c:pt>
                <c:pt idx="2">
                  <c:v>40</c:v>
                </c:pt>
                <c:pt idx="3">
                  <c:v>35</c:v>
                </c:pt>
                <c:pt idx="4">
                  <c:v>25</c:v>
                </c:pt>
                <c:pt idx="5">
                  <c:v>20</c:v>
                </c:pt>
                <c:pt idx="6">
                  <c:v>17.5</c:v>
                </c:pt>
                <c:pt idx="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A-49E4-9C51-D82B8B7A6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112207"/>
        <c:axId val="1516630799"/>
      </c:scatterChart>
      <c:valAx>
        <c:axId val="152711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630799"/>
        <c:crosses val="autoZero"/>
        <c:crossBetween val="midCat"/>
      </c:valAx>
      <c:valAx>
        <c:axId val="1516630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711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平均値・中央値・ヒストグラム!$C$61</c:f>
          <c:strCache>
            <c:ptCount val="1"/>
            <c:pt idx="0">
              <c:v>ベテランB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DB-4B96-BC16-CB611136FD2A}"/>
              </c:ext>
            </c:extLst>
          </c:dPt>
          <c:cat>
            <c:strRef>
              <c:f>平均値・中央値・ヒストグラム!$B$62:$B$70</c:f>
              <c:strCache>
                <c:ptCount val="9"/>
                <c:pt idx="0">
                  <c:v>5回目</c:v>
                </c:pt>
                <c:pt idx="1">
                  <c:v>8回目</c:v>
                </c:pt>
                <c:pt idx="2">
                  <c:v>4回目</c:v>
                </c:pt>
                <c:pt idx="3">
                  <c:v>7回目</c:v>
                </c:pt>
                <c:pt idx="4">
                  <c:v>3回目</c:v>
                </c:pt>
                <c:pt idx="5">
                  <c:v>6回目</c:v>
                </c:pt>
                <c:pt idx="6">
                  <c:v>1回目</c:v>
                </c:pt>
                <c:pt idx="7">
                  <c:v>9回目</c:v>
                </c:pt>
                <c:pt idx="8">
                  <c:v>2回目</c:v>
                </c:pt>
              </c:strCache>
            </c:strRef>
          </c:cat>
          <c:val>
            <c:numRef>
              <c:f>平均値・中央値・ヒストグラム!$C$62:$C$70</c:f>
              <c:numCache>
                <c:formatCode>#,##0</c:formatCode>
                <c:ptCount val="9"/>
                <c:pt idx="0">
                  <c:v>200</c:v>
                </c:pt>
                <c:pt idx="1">
                  <c:v>180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160</c:v>
                </c:pt>
                <c:pt idx="6">
                  <c:v>150</c:v>
                </c:pt>
                <c:pt idx="7">
                  <c:v>150</c:v>
                </c:pt>
                <c:pt idx="8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B-4B96-BC16-CB611136F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090719263"/>
        <c:axId val="1062948559"/>
      </c:barChart>
      <c:catAx>
        <c:axId val="109071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2948559"/>
        <c:crosses val="autoZero"/>
        <c:auto val="1"/>
        <c:lblAlgn val="ctr"/>
        <c:lblOffset val="100"/>
        <c:noMultiLvlLbl val="0"/>
      </c:catAx>
      <c:valAx>
        <c:axId val="106294855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71926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'多項、累乗'!$C$2</c:f>
          <c:strCache>
            <c:ptCount val="1"/>
            <c:pt idx="0">
              <c:v>広告宣伝費（横）×1ユーザー獲得費（縦）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'多項、累乗'!$C$34:$C$48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'多項、累乗'!$D$34:$D$48</c:f>
              <c:numCache>
                <c:formatCode>General</c:formatCode>
                <c:ptCount val="15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650</c:v>
                </c:pt>
                <c:pt idx="7">
                  <c:v>500</c:v>
                </c:pt>
                <c:pt idx="8">
                  <c:v>300</c:v>
                </c:pt>
                <c:pt idx="9">
                  <c:v>200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5-4291-86C7-EEACC81A3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871711"/>
        <c:axId val="1519111087"/>
      </c:scatterChart>
      <c:valAx>
        <c:axId val="153287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9111087"/>
        <c:crosses val="autoZero"/>
        <c:crossBetween val="midCat"/>
      </c:valAx>
      <c:valAx>
        <c:axId val="15191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287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マーケ最適化_1!$B$2</c:f>
          <c:strCache>
            <c:ptCount val="1"/>
            <c:pt idx="0">
              <c:v>広告宣伝費（横）×1ユーザー獲得費（縦）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6523001174175131"/>
                  <c:y val="-6.32487560921456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マーケ最適化_1!$B$3:$B$8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マーケ最適化_1!$C$3:$C$8</c:f>
              <c:numCache>
                <c:formatCode>General</c:formatCode>
                <c:ptCount val="6"/>
                <c:pt idx="0">
                  <c:v>900</c:v>
                </c:pt>
                <c:pt idx="1">
                  <c:v>400</c:v>
                </c:pt>
                <c:pt idx="2">
                  <c:v>300</c:v>
                </c:pt>
                <c:pt idx="3">
                  <c:v>250</c:v>
                </c:pt>
                <c:pt idx="4">
                  <c:v>500</c:v>
                </c:pt>
                <c:pt idx="5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31-4809-889C-4A675C69D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871711"/>
        <c:axId val="1519111087"/>
      </c:scatterChart>
      <c:valAx>
        <c:axId val="153287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9111087"/>
        <c:crosses val="autoZero"/>
        <c:crossBetween val="midCat"/>
      </c:valAx>
      <c:valAx>
        <c:axId val="15191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287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ウェブサイト</a:t>
            </a:r>
            <a:r>
              <a:rPr lang="en-US" altLang="ja-JP"/>
              <a:t>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371828521434822E-2"/>
                  <c:y val="0.50726851851851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マーケ最適化_2!$C$5:$C$16</c:f>
              <c:numCache>
                <c:formatCode>#,##0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</c:numCache>
            </c:numRef>
          </c:xVal>
          <c:yVal>
            <c:numRef>
              <c:f>マーケ最適化_2!$D$5:$D$16</c:f>
              <c:numCache>
                <c:formatCode>#,##0</c:formatCode>
                <c:ptCount val="12"/>
                <c:pt idx="0">
                  <c:v>204</c:v>
                </c:pt>
                <c:pt idx="1">
                  <c:v>239</c:v>
                </c:pt>
                <c:pt idx="2">
                  <c:v>256</c:v>
                </c:pt>
                <c:pt idx="3">
                  <c:v>340</c:v>
                </c:pt>
                <c:pt idx="4">
                  <c:v>445</c:v>
                </c:pt>
                <c:pt idx="5">
                  <c:v>438</c:v>
                </c:pt>
                <c:pt idx="6">
                  <c:v>471</c:v>
                </c:pt>
                <c:pt idx="7">
                  <c:v>452</c:v>
                </c:pt>
                <c:pt idx="8">
                  <c:v>506</c:v>
                </c:pt>
                <c:pt idx="9">
                  <c:v>634</c:v>
                </c:pt>
                <c:pt idx="10">
                  <c:v>683</c:v>
                </c:pt>
                <c:pt idx="11">
                  <c:v>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B-4D59-BF5F-0CBB07A90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43248"/>
        <c:axId val="446613968"/>
      </c:scatterChart>
      <c:valAx>
        <c:axId val="44984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613968"/>
        <c:crosses val="autoZero"/>
        <c:crossBetween val="midCat"/>
      </c:valAx>
      <c:valAx>
        <c:axId val="4466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84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ウェブサイト</a:t>
            </a:r>
            <a:r>
              <a:rPr lang="en-US" altLang="ja-JP"/>
              <a:t>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1846894138232721"/>
                  <c:y val="0.42244714202391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マーケ最適化_2!$E$5:$E$16</c:f>
              <c:numCache>
                <c:formatCode>#,##0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</c:numCache>
            </c:numRef>
          </c:xVal>
          <c:yVal>
            <c:numRef>
              <c:f>マーケ最適化_2!$F$5:$F$16</c:f>
              <c:numCache>
                <c:formatCode>#,##0</c:formatCode>
                <c:ptCount val="12"/>
                <c:pt idx="0">
                  <c:v>204</c:v>
                </c:pt>
                <c:pt idx="1">
                  <c:v>306</c:v>
                </c:pt>
                <c:pt idx="2">
                  <c:v>428.4</c:v>
                </c:pt>
                <c:pt idx="3">
                  <c:v>556.91999999999996</c:v>
                </c:pt>
                <c:pt idx="4">
                  <c:v>668.30399999999997</c:v>
                </c:pt>
                <c:pt idx="5">
                  <c:v>700</c:v>
                </c:pt>
                <c:pt idx="6">
                  <c:v>735</c:v>
                </c:pt>
                <c:pt idx="7">
                  <c:v>735</c:v>
                </c:pt>
                <c:pt idx="8">
                  <c:v>750</c:v>
                </c:pt>
                <c:pt idx="9">
                  <c:v>700</c:v>
                </c:pt>
                <c:pt idx="10">
                  <c:v>650</c:v>
                </c:pt>
                <c:pt idx="11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F-4769-AB14-9F50E47A6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28720"/>
        <c:axId val="446595664"/>
      </c:scatterChart>
      <c:valAx>
        <c:axId val="41392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595664"/>
        <c:crosses val="autoZero"/>
        <c:crossBetween val="midCat"/>
      </c:valAx>
      <c:valAx>
        <c:axId val="4465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92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信頼区間_1!$C$14:$C$21</c:f>
              <c:numCache>
                <c:formatCode>#,##0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D63D-4390-8D4B-F06001C4A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809376"/>
        <c:axId val="819922784"/>
      </c:barChart>
      <c:catAx>
        <c:axId val="58480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922784"/>
        <c:crosses val="autoZero"/>
        <c:auto val="1"/>
        <c:lblAlgn val="ctr"/>
        <c:lblOffset val="100"/>
        <c:noMultiLvlLbl val="0"/>
      </c:catAx>
      <c:valAx>
        <c:axId val="8199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8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信頼区間_1!$C$14:$C$21</c:f>
              <c:numCache>
                <c:formatCode>#,##0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3A3C-4970-B3D6-4367D0078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809376"/>
        <c:axId val="819922784"/>
      </c:barChart>
      <c:catAx>
        <c:axId val="58480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922784"/>
        <c:crosses val="autoZero"/>
        <c:auto val="1"/>
        <c:lblAlgn val="ctr"/>
        <c:lblOffset val="100"/>
        <c:noMultiLvlLbl val="0"/>
      </c:catAx>
      <c:valAx>
        <c:axId val="8199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8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販売数の推移（</a:t>
            </a:r>
            <a:r>
              <a:rPr lang="en-US" altLang="ja-JP"/>
              <a:t>8</a:t>
            </a:r>
            <a:r>
              <a:rPr lang="ja-JP" altLang="en-US"/>
              <a:t>日間）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信頼区間_1!$D$14:$D$21</c:f>
              <c:numCache>
                <c:formatCode>#,##0</c:formatCode>
                <c:ptCount val="8"/>
                <c:pt idx="0">
                  <c:v>90</c:v>
                </c:pt>
                <c:pt idx="1">
                  <c:v>95</c:v>
                </c:pt>
                <c:pt idx="2">
                  <c:v>110</c:v>
                </c:pt>
                <c:pt idx="3">
                  <c:v>105</c:v>
                </c:pt>
                <c:pt idx="4">
                  <c:v>85</c:v>
                </c:pt>
                <c:pt idx="5">
                  <c:v>115</c:v>
                </c:pt>
                <c:pt idx="6">
                  <c:v>92</c:v>
                </c:pt>
                <c:pt idx="7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8-406B-9E6C-603D7197A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2118744464"/>
        <c:axId val="2117294032"/>
      </c:barChart>
      <c:catAx>
        <c:axId val="211874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7294032"/>
        <c:crosses val="autoZero"/>
        <c:auto val="1"/>
        <c:lblAlgn val="ctr"/>
        <c:lblOffset val="100"/>
        <c:noMultiLvlLbl val="0"/>
      </c:catAx>
      <c:valAx>
        <c:axId val="2117294032"/>
        <c:scaling>
          <c:orientation val="minMax"/>
          <c:max val="12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874446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販売数の推移（</a:t>
            </a:r>
            <a:r>
              <a:rPr lang="en-US" altLang="ja-JP"/>
              <a:t>32</a:t>
            </a:r>
            <a:r>
              <a:rPr lang="ja-JP" altLang="en-US"/>
              <a:t>日間）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信頼区間_1!$F$14:$F$45</c:f>
              <c:numCache>
                <c:formatCode>#,##0</c:formatCode>
                <c:ptCount val="32"/>
                <c:pt idx="0">
                  <c:v>90</c:v>
                </c:pt>
                <c:pt idx="1">
                  <c:v>95</c:v>
                </c:pt>
                <c:pt idx="2">
                  <c:v>110</c:v>
                </c:pt>
                <c:pt idx="3">
                  <c:v>105</c:v>
                </c:pt>
                <c:pt idx="4">
                  <c:v>85</c:v>
                </c:pt>
                <c:pt idx="5">
                  <c:v>115</c:v>
                </c:pt>
                <c:pt idx="6">
                  <c:v>92</c:v>
                </c:pt>
                <c:pt idx="7">
                  <c:v>108</c:v>
                </c:pt>
                <c:pt idx="8">
                  <c:v>90</c:v>
                </c:pt>
                <c:pt idx="9">
                  <c:v>95</c:v>
                </c:pt>
                <c:pt idx="10">
                  <c:v>110</c:v>
                </c:pt>
                <c:pt idx="11">
                  <c:v>105</c:v>
                </c:pt>
                <c:pt idx="12">
                  <c:v>85</c:v>
                </c:pt>
                <c:pt idx="13">
                  <c:v>115</c:v>
                </c:pt>
                <c:pt idx="14">
                  <c:v>92</c:v>
                </c:pt>
                <c:pt idx="15">
                  <c:v>108</c:v>
                </c:pt>
                <c:pt idx="16">
                  <c:v>90</c:v>
                </c:pt>
                <c:pt idx="17">
                  <c:v>95</c:v>
                </c:pt>
                <c:pt idx="18">
                  <c:v>110</c:v>
                </c:pt>
                <c:pt idx="19">
                  <c:v>105</c:v>
                </c:pt>
                <c:pt idx="20">
                  <c:v>85</c:v>
                </c:pt>
                <c:pt idx="21">
                  <c:v>115</c:v>
                </c:pt>
                <c:pt idx="22">
                  <c:v>92</c:v>
                </c:pt>
                <c:pt idx="23">
                  <c:v>108</c:v>
                </c:pt>
                <c:pt idx="24">
                  <c:v>90</c:v>
                </c:pt>
                <c:pt idx="25">
                  <c:v>95</c:v>
                </c:pt>
                <c:pt idx="26">
                  <c:v>110</c:v>
                </c:pt>
                <c:pt idx="27">
                  <c:v>105</c:v>
                </c:pt>
                <c:pt idx="28">
                  <c:v>85</c:v>
                </c:pt>
                <c:pt idx="29">
                  <c:v>115</c:v>
                </c:pt>
                <c:pt idx="30">
                  <c:v>92</c:v>
                </c:pt>
                <c:pt idx="3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B-43B1-B589-BFA63661A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89911824"/>
        <c:axId val="2117299440"/>
      </c:barChart>
      <c:catAx>
        <c:axId val="8991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7299440"/>
        <c:crosses val="autoZero"/>
        <c:auto val="1"/>
        <c:lblAlgn val="ctr"/>
        <c:lblOffset val="100"/>
        <c:noMultiLvlLbl val="0"/>
      </c:catAx>
      <c:valAx>
        <c:axId val="2117299440"/>
        <c:scaling>
          <c:orientation val="minMax"/>
          <c:max val="12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9118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信頼区間_1!$C$14:$C$21</c:f>
              <c:numCache>
                <c:formatCode>#,##0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B34E-426A-A6ED-04969DEF3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809376"/>
        <c:axId val="819922784"/>
      </c:barChart>
      <c:catAx>
        <c:axId val="58480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922784"/>
        <c:crosses val="autoZero"/>
        <c:auto val="1"/>
        <c:lblAlgn val="ctr"/>
        <c:lblOffset val="100"/>
        <c:noMultiLvlLbl val="0"/>
      </c:catAx>
      <c:valAx>
        <c:axId val="8199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8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信頼区間_1!$C$14:$C$21</c:f>
              <c:numCache>
                <c:formatCode>#,##0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97FD-43A2-B5A0-CB12DD1FB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809376"/>
        <c:axId val="819922784"/>
      </c:barChart>
      <c:catAx>
        <c:axId val="58480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922784"/>
        <c:crosses val="autoZero"/>
        <c:auto val="1"/>
        <c:lblAlgn val="ctr"/>
        <c:lblOffset val="100"/>
        <c:noMultiLvlLbl val="0"/>
      </c:catAx>
      <c:valAx>
        <c:axId val="8199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8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平均値・中央値・ヒストグラム!$B$4:$B$12</c:f>
              <c:strCache>
                <c:ptCount val="9"/>
                <c:pt idx="0">
                  <c:v>1回目</c:v>
                </c:pt>
                <c:pt idx="1">
                  <c:v>2回目</c:v>
                </c:pt>
                <c:pt idx="2">
                  <c:v>3回目</c:v>
                </c:pt>
                <c:pt idx="3">
                  <c:v>4回目</c:v>
                </c:pt>
                <c:pt idx="4">
                  <c:v>5回目</c:v>
                </c:pt>
                <c:pt idx="5">
                  <c:v>6回目</c:v>
                </c:pt>
                <c:pt idx="6">
                  <c:v>7回目</c:v>
                </c:pt>
                <c:pt idx="7">
                  <c:v>8回目</c:v>
                </c:pt>
                <c:pt idx="8">
                  <c:v>9回目</c:v>
                </c:pt>
              </c:strCache>
            </c:strRef>
          </c:cat>
          <c:val>
            <c:numRef>
              <c:f>平均値・中央値・ヒストグラム!$C$4:$C$12</c:f>
              <c:numCache>
                <c:formatCode>#,##0</c:formatCode>
                <c:ptCount val="9"/>
                <c:pt idx="0">
                  <c:v>120</c:v>
                </c:pt>
                <c:pt idx="1">
                  <c:v>150</c:v>
                </c:pt>
                <c:pt idx="2">
                  <c:v>500</c:v>
                </c:pt>
                <c:pt idx="3">
                  <c:v>100</c:v>
                </c:pt>
                <c:pt idx="4">
                  <c:v>600</c:v>
                </c:pt>
                <c:pt idx="5">
                  <c:v>110</c:v>
                </c:pt>
                <c:pt idx="6">
                  <c:v>140</c:v>
                </c:pt>
                <c:pt idx="7">
                  <c:v>800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2-9A4D-9A5F-F9AC311E1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0611888"/>
        <c:axId val="270055263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平均値・中央値・ヒストグラム!$B$4:$B$12</c:f>
              <c:strCache>
                <c:ptCount val="9"/>
                <c:pt idx="0">
                  <c:v>1回目</c:v>
                </c:pt>
                <c:pt idx="1">
                  <c:v>2回目</c:v>
                </c:pt>
                <c:pt idx="2">
                  <c:v>3回目</c:v>
                </c:pt>
                <c:pt idx="3">
                  <c:v>4回目</c:v>
                </c:pt>
                <c:pt idx="4">
                  <c:v>5回目</c:v>
                </c:pt>
                <c:pt idx="5">
                  <c:v>6回目</c:v>
                </c:pt>
                <c:pt idx="6">
                  <c:v>7回目</c:v>
                </c:pt>
                <c:pt idx="7">
                  <c:v>8回目</c:v>
                </c:pt>
                <c:pt idx="8">
                  <c:v>9回目</c:v>
                </c:pt>
              </c:strCache>
            </c:strRef>
          </c:cat>
          <c:val>
            <c:numRef>
              <c:f>平均値・中央値・ヒストグラム!$F$4:$F$12</c:f>
              <c:numCache>
                <c:formatCode>#,##0</c:formatCode>
                <c:ptCount val="9"/>
                <c:pt idx="0">
                  <c:v>296.66666666666669</c:v>
                </c:pt>
                <c:pt idx="1">
                  <c:v>296.66666666666669</c:v>
                </c:pt>
                <c:pt idx="2">
                  <c:v>296.66666666666669</c:v>
                </c:pt>
                <c:pt idx="3">
                  <c:v>296.66666666666669</c:v>
                </c:pt>
                <c:pt idx="4">
                  <c:v>296.66666666666669</c:v>
                </c:pt>
                <c:pt idx="5">
                  <c:v>296.66666666666669</c:v>
                </c:pt>
                <c:pt idx="6">
                  <c:v>296.66666666666669</c:v>
                </c:pt>
                <c:pt idx="7">
                  <c:v>296.66666666666669</c:v>
                </c:pt>
                <c:pt idx="8">
                  <c:v>296.66666666666669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2-9A4D-9A5F-F9AC311E1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11888"/>
        <c:axId val="270055263"/>
      </c:lineChart>
      <c:catAx>
        <c:axId val="184061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055263"/>
        <c:crosses val="autoZero"/>
        <c:auto val="1"/>
        <c:lblAlgn val="ctr"/>
        <c:lblOffset val="100"/>
        <c:noMultiLvlLbl val="0"/>
      </c:catAx>
      <c:valAx>
        <c:axId val="2700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061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販売数の推移（</a:t>
            </a:r>
            <a:r>
              <a:rPr lang="en-US" altLang="ja-JP"/>
              <a:t>8</a:t>
            </a:r>
            <a:r>
              <a:rPr lang="ja-JP" altLang="en-US"/>
              <a:t>日間）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信頼区間_1!$D$14:$D$21</c:f>
              <c:numCache>
                <c:formatCode>#,##0</c:formatCode>
                <c:ptCount val="8"/>
                <c:pt idx="0">
                  <c:v>90</c:v>
                </c:pt>
                <c:pt idx="1">
                  <c:v>95</c:v>
                </c:pt>
                <c:pt idx="2">
                  <c:v>110</c:v>
                </c:pt>
                <c:pt idx="3">
                  <c:v>105</c:v>
                </c:pt>
                <c:pt idx="4">
                  <c:v>85</c:v>
                </c:pt>
                <c:pt idx="5">
                  <c:v>115</c:v>
                </c:pt>
                <c:pt idx="6">
                  <c:v>92</c:v>
                </c:pt>
                <c:pt idx="7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F-499A-99CB-52F864170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2118744464"/>
        <c:axId val="2117294032"/>
      </c:barChart>
      <c:catAx>
        <c:axId val="211874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7294032"/>
        <c:crosses val="autoZero"/>
        <c:auto val="1"/>
        <c:lblAlgn val="ctr"/>
        <c:lblOffset val="100"/>
        <c:noMultiLvlLbl val="0"/>
      </c:catAx>
      <c:valAx>
        <c:axId val="2117294032"/>
        <c:scaling>
          <c:orientation val="minMax"/>
          <c:max val="12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874446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販売数の推移（</a:t>
            </a:r>
            <a:r>
              <a:rPr lang="en-US" altLang="ja-JP"/>
              <a:t>32</a:t>
            </a:r>
            <a:r>
              <a:rPr lang="ja-JP" altLang="en-US"/>
              <a:t>日間）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信頼区間_1!$F$14:$F$45</c:f>
              <c:numCache>
                <c:formatCode>#,##0</c:formatCode>
                <c:ptCount val="32"/>
                <c:pt idx="0">
                  <c:v>90</c:v>
                </c:pt>
                <c:pt idx="1">
                  <c:v>95</c:v>
                </c:pt>
                <c:pt idx="2">
                  <c:v>110</c:v>
                </c:pt>
                <c:pt idx="3">
                  <c:v>105</c:v>
                </c:pt>
                <c:pt idx="4">
                  <c:v>85</c:v>
                </c:pt>
                <c:pt idx="5">
                  <c:v>115</c:v>
                </c:pt>
                <c:pt idx="6">
                  <c:v>92</c:v>
                </c:pt>
                <c:pt idx="7">
                  <c:v>108</c:v>
                </c:pt>
                <c:pt idx="8">
                  <c:v>90</c:v>
                </c:pt>
                <c:pt idx="9">
                  <c:v>95</c:v>
                </c:pt>
                <c:pt idx="10">
                  <c:v>110</c:v>
                </c:pt>
                <c:pt idx="11">
                  <c:v>105</c:v>
                </c:pt>
                <c:pt idx="12">
                  <c:v>85</c:v>
                </c:pt>
                <c:pt idx="13">
                  <c:v>115</c:v>
                </c:pt>
                <c:pt idx="14">
                  <c:v>92</c:v>
                </c:pt>
                <c:pt idx="15">
                  <c:v>108</c:v>
                </c:pt>
                <c:pt idx="16">
                  <c:v>90</c:v>
                </c:pt>
                <c:pt idx="17">
                  <c:v>95</c:v>
                </c:pt>
                <c:pt idx="18">
                  <c:v>110</c:v>
                </c:pt>
                <c:pt idx="19">
                  <c:v>105</c:v>
                </c:pt>
                <c:pt idx="20">
                  <c:v>85</c:v>
                </c:pt>
                <c:pt idx="21">
                  <c:v>115</c:v>
                </c:pt>
                <c:pt idx="22">
                  <c:v>92</c:v>
                </c:pt>
                <c:pt idx="23">
                  <c:v>108</c:v>
                </c:pt>
                <c:pt idx="24">
                  <c:v>90</c:v>
                </c:pt>
                <c:pt idx="25">
                  <c:v>95</c:v>
                </c:pt>
                <c:pt idx="26">
                  <c:v>110</c:v>
                </c:pt>
                <c:pt idx="27">
                  <c:v>105</c:v>
                </c:pt>
                <c:pt idx="28">
                  <c:v>85</c:v>
                </c:pt>
                <c:pt idx="29">
                  <c:v>115</c:v>
                </c:pt>
                <c:pt idx="30">
                  <c:v>92</c:v>
                </c:pt>
                <c:pt idx="3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7-491B-8289-112C167FF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89911824"/>
        <c:axId val="2117299440"/>
      </c:barChart>
      <c:catAx>
        <c:axId val="8991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7299440"/>
        <c:crosses val="autoZero"/>
        <c:auto val="1"/>
        <c:lblAlgn val="ctr"/>
        <c:lblOffset val="100"/>
        <c:noMultiLvlLbl val="0"/>
      </c:catAx>
      <c:valAx>
        <c:axId val="2117299440"/>
        <c:scaling>
          <c:orientation val="minMax"/>
          <c:max val="12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9118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信頼区間_2!$C$14:$C$21</c:f>
              <c:numCache>
                <c:formatCode>#,##0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1137-4828-BAC6-70182C75E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809376"/>
        <c:axId val="819922784"/>
      </c:barChart>
      <c:catAx>
        <c:axId val="58480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922784"/>
        <c:crosses val="autoZero"/>
        <c:auto val="1"/>
        <c:lblAlgn val="ctr"/>
        <c:lblOffset val="100"/>
        <c:noMultiLvlLbl val="0"/>
      </c:catAx>
      <c:valAx>
        <c:axId val="8199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8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91-4654-AA26-1A3C9E73C062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91-4654-AA26-1A3C9E73C062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91-4654-AA26-1A3C9E73C062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91-4654-AA26-1A3C9E73C06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91-4654-AA26-1A3C9E73C062}"/>
              </c:ext>
            </c:extLst>
          </c:dPt>
          <c:dPt>
            <c:idx val="5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091-4654-AA26-1A3C9E73C062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091-4654-AA26-1A3C9E73C062}"/>
              </c:ext>
            </c:extLst>
          </c:dPt>
          <c:dLbls>
            <c:dLbl>
              <c:idx val="4"/>
              <c:layout>
                <c:manualLayout>
                  <c:x val="-9.166666666666666E-2"/>
                  <c:y val="-1.851851851851853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91-4654-AA26-1A3C9E73C062}"/>
                </c:ext>
              </c:extLst>
            </c:dLbl>
            <c:dLbl>
              <c:idx val="6"/>
              <c:layout>
                <c:manualLayout>
                  <c:x val="9.4444444444444442E-2"/>
                  <c:y val="-1.080125400991542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091-4654-AA26-1A3C9E73C0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パレート分析!$B$4:$B$10</c:f>
              <c:strCache>
                <c:ptCount val="7"/>
                <c:pt idx="0">
                  <c:v>70代以上</c:v>
                </c:pt>
                <c:pt idx="1">
                  <c:v>60代</c:v>
                </c:pt>
                <c:pt idx="2">
                  <c:v>50代</c:v>
                </c:pt>
                <c:pt idx="3">
                  <c:v>40代</c:v>
                </c:pt>
                <c:pt idx="4">
                  <c:v>30代</c:v>
                </c:pt>
                <c:pt idx="5">
                  <c:v>20代</c:v>
                </c:pt>
                <c:pt idx="6">
                  <c:v>10代以下</c:v>
                </c:pt>
              </c:strCache>
            </c:strRef>
          </c:cat>
          <c:val>
            <c:numRef>
              <c:f>パレート分析!$D$4:$D$10</c:f>
              <c:numCache>
                <c:formatCode>0%</c:formatCode>
                <c:ptCount val="7"/>
                <c:pt idx="0">
                  <c:v>0.379746835443038</c:v>
                </c:pt>
                <c:pt idx="1">
                  <c:v>0.25316455696202533</c:v>
                </c:pt>
                <c:pt idx="2">
                  <c:v>0.16877637130801687</c:v>
                </c:pt>
                <c:pt idx="3">
                  <c:v>0.10548523206751055</c:v>
                </c:pt>
                <c:pt idx="4">
                  <c:v>4.2194092827004218E-2</c:v>
                </c:pt>
                <c:pt idx="5">
                  <c:v>2.9535864978902954E-2</c:v>
                </c:pt>
                <c:pt idx="6">
                  <c:v>2.1097046413502109E-2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91-4654-AA26-1A3C9E73C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E0-F649-B16A-9C1B9CC7F0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E0-F649-B16A-9C1B9CC7F0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E0-F649-B16A-9C1B9CC7F0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E0-F649-B16A-9C1B9CC7F0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E0-F649-B16A-9C1B9CC7F0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9E0-F649-B16A-9C1B9CC7F0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9E0-F649-B16A-9C1B9CC7F0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パレート分析!$B$4:$B$10</c:f>
              <c:strCache>
                <c:ptCount val="7"/>
                <c:pt idx="0">
                  <c:v>70代以上</c:v>
                </c:pt>
                <c:pt idx="1">
                  <c:v>60代</c:v>
                </c:pt>
                <c:pt idx="2">
                  <c:v>50代</c:v>
                </c:pt>
                <c:pt idx="3">
                  <c:v>40代</c:v>
                </c:pt>
                <c:pt idx="4">
                  <c:v>30代</c:v>
                </c:pt>
                <c:pt idx="5">
                  <c:v>20代</c:v>
                </c:pt>
                <c:pt idx="6">
                  <c:v>10代以下</c:v>
                </c:pt>
              </c:strCache>
            </c:strRef>
          </c:cat>
          <c:val>
            <c:numRef>
              <c:f>パレート分析!$D$4:$D$10</c:f>
              <c:numCache>
                <c:formatCode>0%</c:formatCode>
                <c:ptCount val="7"/>
                <c:pt idx="0">
                  <c:v>0.379746835443038</c:v>
                </c:pt>
                <c:pt idx="1">
                  <c:v>0.25316455696202533</c:v>
                </c:pt>
                <c:pt idx="2">
                  <c:v>0.16877637130801687</c:v>
                </c:pt>
                <c:pt idx="3">
                  <c:v>0.10548523206751055</c:v>
                </c:pt>
                <c:pt idx="4">
                  <c:v>4.2194092827004218E-2</c:v>
                </c:pt>
                <c:pt idx="5">
                  <c:v>2.9535864978902954E-2</c:v>
                </c:pt>
                <c:pt idx="6">
                  <c:v>2.1097046413502109E-2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E-AD4C-AF57-CED00815E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販売数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301-4C8F-A1C9-0C53353A2B2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1-4C8F-A1C9-0C53353A2B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平均値応用_3!$C$2:$F$2</c:f>
              <c:strCache>
                <c:ptCount val="4"/>
                <c:pt idx="0">
                  <c:v>1年目</c:v>
                </c:pt>
                <c:pt idx="1">
                  <c:v>2年目</c:v>
                </c:pt>
                <c:pt idx="2">
                  <c:v>3年目</c:v>
                </c:pt>
                <c:pt idx="3">
                  <c:v>4年目</c:v>
                </c:pt>
              </c:strCache>
            </c:strRef>
          </c:cat>
          <c:val>
            <c:numRef>
              <c:f>平均値応用_3!$C$3:$F$3</c:f>
              <c:numCache>
                <c:formatCode>#,##0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61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1-4C8F-A1C9-0C53353A2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99319280"/>
        <c:axId val="494297744"/>
      </c:barChart>
      <c:catAx>
        <c:axId val="49931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297744"/>
        <c:crosses val="autoZero"/>
        <c:auto val="1"/>
        <c:lblAlgn val="ctr"/>
        <c:lblOffset val="100"/>
        <c:noMultiLvlLbl val="0"/>
      </c:catAx>
      <c:valAx>
        <c:axId val="49429774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931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販売数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F8-4C98-9CAD-191B341786E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F8-4C98-9CAD-191B341786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平均値応用_3!$C$2:$F$2</c:f>
              <c:strCache>
                <c:ptCount val="4"/>
                <c:pt idx="0">
                  <c:v>1年目</c:v>
                </c:pt>
                <c:pt idx="1">
                  <c:v>2年目</c:v>
                </c:pt>
                <c:pt idx="2">
                  <c:v>3年目</c:v>
                </c:pt>
                <c:pt idx="3">
                  <c:v>4年目</c:v>
                </c:pt>
              </c:strCache>
            </c:strRef>
          </c:cat>
          <c:val>
            <c:numRef>
              <c:f>平均値応用_3!$C$14:$F$14</c:f>
              <c:numCache>
                <c:formatCode>#,##0</c:formatCode>
                <c:ptCount val="4"/>
                <c:pt idx="0">
                  <c:v>100</c:v>
                </c:pt>
                <c:pt idx="1">
                  <c:v>135.72088082974534</c:v>
                </c:pt>
                <c:pt idx="2">
                  <c:v>184.20157493201935</c:v>
                </c:pt>
                <c:pt idx="3">
                  <c:v>250.00000000000006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F8-4C98-9CAD-191B34178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99319280"/>
        <c:axId val="494297744"/>
      </c:barChart>
      <c:catAx>
        <c:axId val="49931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297744"/>
        <c:crosses val="autoZero"/>
        <c:auto val="1"/>
        <c:lblAlgn val="ctr"/>
        <c:lblOffset val="100"/>
        <c:noMultiLvlLbl val="0"/>
      </c:catAx>
      <c:valAx>
        <c:axId val="4942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931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Yu Gothic" panose="020B0400000000000000" pitchFamily="50" charset="-128"/>
              </a:rPr>
              <a:t>新人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Yu Gothic" panose="020B0400000000000000" pitchFamily="50" charset="-128"/>
              </a:rPr>
              <a:t>A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Yu Gothic" panose="020B0400000000000000" pitchFamily="50" charset="-128"/>
            </a:endParaRPr>
          </a:p>
        </cx:rich>
      </cx:tx>
    </cx:title>
    <cx:plotArea>
      <cx:plotAreaRegion>
        <cx:series layoutId="clusteredColumn" uniqueId="{9F9B43F8-1A3D-4007-84FB-7D586E75E2DA}">
          <cx:tx>
            <cx:txData>
              <cx:f>_xlchart.v1.1</cx:f>
              <cx:v>新人A</cx:v>
            </cx:txData>
          </cx:tx>
          <cx:dataId val="0"/>
          <cx:layoutPr>
            <cx:binning intervalClosed="r" underflow="150" overflow="180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Yu Gothic" panose="020B0400000000000000" pitchFamily="50" charset="-128"/>
              </a:rPr>
              <a:t>ベテラン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Yu Gothic" panose="020B0400000000000000" pitchFamily="50" charset="-128"/>
              </a:rPr>
              <a:t>B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Yu Gothic" panose="020B0400000000000000" pitchFamily="50" charset="-128"/>
            </a:endParaRPr>
          </a:p>
        </cx:rich>
      </cx:tx>
    </cx:title>
    <cx:plotArea>
      <cx:plotAreaRegion>
        <cx:series layoutId="clusteredColumn" uniqueId="{6099BCF5-5B39-4545-AAE9-6A1B7A361404}">
          <cx:dataId val="0"/>
          <cx:layoutPr>
            <cx:binning intervalClosed="r" underflow="150" overflow="180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 max="7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世代別顧客数（千人）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Yu Gothic" panose="020B0400000000000000" pitchFamily="50" charset="-128"/>
            </a:rPr>
            <a:t>世代別顧客数（千人）</a:t>
          </a:r>
        </a:p>
      </cx:txPr>
    </cx:title>
    <cx:plotArea>
      <cx:plotAreaRegion>
        <cx:series layoutId="clusteredColumn" uniqueId="{FA47C62C-0259-4B11-8A7D-485CA4FC087E}">
          <cx:tx>
            <cx:txData>
              <cx:f>_xlchart.v1.4</cx:f>
              <cx:v>顧客数</cx:v>
            </cx:txData>
          </cx:tx>
          <cx:dataId val="0"/>
          <cx:layoutPr>
            <cx:aggregation/>
          </cx:layoutPr>
          <cx:axisId val="1"/>
        </cx:series>
        <cx:series layoutId="paretoLine" ownerIdx="0" uniqueId="{0E8286E7-DB7C-43D8-9CD1-C426D4AD88A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  <cx:data id="1">
      <cx:strDim type="cat">
        <cx:f>_xlchart.v1.6</cx:f>
      </cx:strDim>
      <cx:numDim type="val">
        <cx:f>_xlchart.v1.10</cx:f>
      </cx:numDim>
    </cx:data>
    <cx:data id="2">
      <cx:strDim type="cat">
        <cx:f>_xlchart.v1.6</cx:f>
      </cx:strDim>
      <cx:numDim type="val">
        <cx:f>_xlchart.v1.12</cx:f>
      </cx:numDim>
    </cx:data>
  </cx:chartData>
  <cx:chart>
    <cx:title pos="t" align="ctr" overlay="0"/>
    <cx:plotArea>
      <cx:plotAreaRegion>
        <cx:series layoutId="clusteredColumn" uniqueId="{16E515BA-33F0-1C43-906D-FACF5FE50E3C}" formatIdx="0">
          <cx:tx>
            <cx:txData>
              <cx:f>_xlchart.v1.7</cx:f>
              <cx:v>顧客数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08067D9-860E-DA47-B0ED-B0B9189D2A23}" formatIdx="1">
          <cx:axisId val="2"/>
        </cx:series>
        <cx:series layoutId="clusteredColumn" hidden="1" uniqueId="{DA85E8B7-2DC5-0941-B4E7-3B889752DA2D}" formatIdx="2">
          <cx:tx>
            <cx:txData>
              <cx:f>_xlchart.v1.9</cx:f>
              <cx:v>シェア</cx:v>
            </cx:txData>
          </cx:tx>
          <cx:dataId val="1"/>
          <cx:layoutPr>
            <cx:aggregation/>
          </cx:layoutPr>
          <cx:axisId val="1"/>
        </cx:series>
        <cx:series layoutId="paretoLine" ownerIdx="2" uniqueId="{5471BCB5-368A-F544-8779-72BB44E45EE8}" formatIdx="3">
          <cx:axisId val="2"/>
        </cx:series>
        <cx:series layoutId="clusteredColumn" hidden="1" uniqueId="{E24BB7C7-56AC-B345-88D6-527A2967B20A}" formatIdx="4">
          <cx:tx>
            <cx:txData>
              <cx:f>_xlchart.v1.11</cx:f>
              <cx:v>累計シェア</cx:v>
            </cx:txData>
          </cx:tx>
          <cx:dataId val="2"/>
          <cx:layoutPr>
            <cx:aggregation/>
          </cx:layoutPr>
          <cx:axisId val="1"/>
        </cx:series>
        <cx:series layoutId="paretoLine" ownerIdx="4" uniqueId="{D8EB9E95-AEBB-4944-A41B-9E79511DBED6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openxmlformats.org/officeDocument/2006/relationships/chart" Target="../charts/chart6.xml"/><Relationship Id="rId1" Type="http://schemas.microsoft.com/office/2014/relationships/chartEx" Target="../charts/chartEx3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5</xdr:col>
      <xdr:colOff>797092</xdr:colOff>
      <xdr:row>28</xdr:row>
      <xdr:rowOff>41108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092D829-D286-4375-BD3F-8FD5B1067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9</xdr:col>
      <xdr:colOff>992605</xdr:colOff>
      <xdr:row>28</xdr:row>
      <xdr:rowOff>41108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60717C-9514-416F-A790-13A08CA1F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531934</xdr:colOff>
      <xdr:row>21</xdr:row>
      <xdr:rowOff>182713</xdr:rowOff>
    </xdr:from>
    <xdr:to>
      <xdr:col>2</xdr:col>
      <xdr:colOff>774823</xdr:colOff>
      <xdr:row>24</xdr:row>
      <xdr:rowOff>217715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DEC499A-F84C-4A9E-97D2-7C26F468BB55}"/>
            </a:ext>
          </a:extLst>
        </xdr:cNvPr>
        <xdr:cNvSpPr txBox="1"/>
      </xdr:nvSpPr>
      <xdr:spPr>
        <a:xfrm>
          <a:off x="808159" y="5383363"/>
          <a:ext cx="966789" cy="7779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>
              <a:solidFill>
                <a:srgbClr val="00B050"/>
              </a:solidFill>
            </a:rPr>
            <a:t>平均値：</a:t>
          </a:r>
          <a:br>
            <a:rPr kumimoji="1" lang="en-US" altLang="ja-JP" sz="1400" b="1">
              <a:solidFill>
                <a:srgbClr val="00B050"/>
              </a:solidFill>
            </a:rPr>
          </a:br>
          <a:r>
            <a:rPr kumimoji="1" lang="en-US" altLang="ja-JP" sz="1800" b="1">
              <a:solidFill>
                <a:srgbClr val="00B050"/>
              </a:solidFill>
            </a:rPr>
            <a:t>297</a:t>
          </a:r>
        </a:p>
      </xdr:txBody>
    </xdr:sp>
    <xdr:clientData/>
  </xdr:twoCellAnchor>
  <xdr:twoCellAnchor>
    <xdr:from>
      <xdr:col>6</xdr:col>
      <xdr:colOff>535046</xdr:colOff>
      <xdr:row>22</xdr:row>
      <xdr:rowOff>135454</xdr:rowOff>
    </xdr:from>
    <xdr:to>
      <xdr:col>7</xdr:col>
      <xdr:colOff>313591</xdr:colOff>
      <xdr:row>25</xdr:row>
      <xdr:rowOff>190500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FAA546AF-EC07-4771-82DE-700695950F2E}"/>
            </a:ext>
          </a:extLst>
        </xdr:cNvPr>
        <xdr:cNvSpPr txBox="1"/>
      </xdr:nvSpPr>
      <xdr:spPr>
        <a:xfrm>
          <a:off x="5773796" y="5583754"/>
          <a:ext cx="969170" cy="797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>
              <a:solidFill>
                <a:srgbClr val="00B050"/>
              </a:solidFill>
            </a:rPr>
            <a:t>平均値：</a:t>
          </a:r>
          <a:br>
            <a:rPr kumimoji="1" lang="en-US" altLang="ja-JP" sz="1400" b="1">
              <a:solidFill>
                <a:srgbClr val="00B050"/>
              </a:solidFill>
            </a:rPr>
          </a:br>
          <a:r>
            <a:rPr kumimoji="1" lang="en-US" altLang="ja-JP" sz="1800" b="1">
              <a:solidFill>
                <a:srgbClr val="00B050"/>
              </a:solidFill>
            </a:rPr>
            <a:t>164</a:t>
          </a:r>
        </a:p>
      </xdr:txBody>
    </xdr:sp>
    <xdr:clientData/>
  </xdr:twoCellAnchor>
  <xdr:twoCellAnchor>
    <xdr:from>
      <xdr:col>0</xdr:col>
      <xdr:colOff>203597</xdr:colOff>
      <xdr:row>17</xdr:row>
      <xdr:rowOff>197643</xdr:rowOff>
    </xdr:from>
    <xdr:to>
      <xdr:col>1</xdr:col>
      <xdr:colOff>553641</xdr:colOff>
      <xdr:row>18</xdr:row>
      <xdr:rowOff>244078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2D8F84B-0316-4686-A8F6-949DBAEF7D2D}"/>
            </a:ext>
          </a:extLst>
        </xdr:cNvPr>
        <xdr:cNvSpPr txBox="1"/>
      </xdr:nvSpPr>
      <xdr:spPr>
        <a:xfrm>
          <a:off x="203597" y="4407693"/>
          <a:ext cx="626269" cy="294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（秒）</a:t>
          </a:r>
        </a:p>
      </xdr:txBody>
    </xdr:sp>
    <xdr:clientData/>
  </xdr:twoCellAnchor>
  <xdr:twoCellAnchor>
    <xdr:from>
      <xdr:col>5</xdr:col>
      <xdr:colOff>1112044</xdr:colOff>
      <xdr:row>17</xdr:row>
      <xdr:rowOff>213121</xdr:rowOff>
    </xdr:from>
    <xdr:to>
      <xdr:col>6</xdr:col>
      <xdr:colOff>545307</xdr:colOff>
      <xdr:row>19</xdr:row>
      <xdr:rowOff>9525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451F9DD4-6BD8-45E3-99EA-AF95B277093D}"/>
            </a:ext>
          </a:extLst>
        </xdr:cNvPr>
        <xdr:cNvSpPr txBox="1"/>
      </xdr:nvSpPr>
      <xdr:spPr>
        <a:xfrm>
          <a:off x="5160169" y="4423171"/>
          <a:ext cx="623888" cy="2917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（秒）</a:t>
          </a:r>
        </a:p>
      </xdr:txBody>
    </xdr:sp>
    <xdr:clientData/>
  </xdr:twoCellAnchor>
  <xdr:twoCellAnchor>
    <xdr:from>
      <xdr:col>4</xdr:col>
      <xdr:colOff>205154</xdr:colOff>
      <xdr:row>44</xdr:row>
      <xdr:rowOff>246185</xdr:rowOff>
    </xdr:from>
    <xdr:to>
      <xdr:col>8</xdr:col>
      <xdr:colOff>0</xdr:colOff>
      <xdr:row>56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2923BD5-4775-435C-A9C9-7119FBFAB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205154</xdr:colOff>
      <xdr:row>58</xdr:row>
      <xdr:rowOff>246185</xdr:rowOff>
    </xdr:from>
    <xdr:to>
      <xdr:col>8</xdr:col>
      <xdr:colOff>0</xdr:colOff>
      <xdr:row>70</xdr:row>
      <xdr:rowOff>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A8DE4D9-7B09-4FC6-B5E2-A12FB8F31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29</xdr:row>
      <xdr:rowOff>244719</xdr:rowOff>
    </xdr:from>
    <xdr:to>
      <xdr:col>5</xdr:col>
      <xdr:colOff>785446</xdr:colOff>
      <xdr:row>41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グラフ 9">
              <a:extLst>
                <a:ext uri="{FF2B5EF4-FFF2-40B4-BE49-F238E27FC236}">
                  <a16:creationId xmlns:a16="http://schemas.microsoft.com/office/drawing/2014/main" id="{EB287A3C-5E82-4F6E-9AF5-1364A78DC7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400" y="7610719"/>
              <a:ext cx="4557346" cy="28032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30</xdr:row>
      <xdr:rowOff>0</xdr:rowOff>
    </xdr:from>
    <xdr:to>
      <xdr:col>9</xdr:col>
      <xdr:colOff>1000125</xdr:colOff>
      <xdr:row>41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グラフ 10">
              <a:extLst>
                <a:ext uri="{FF2B5EF4-FFF2-40B4-BE49-F238E27FC236}">
                  <a16:creationId xmlns:a16="http://schemas.microsoft.com/office/drawing/2014/main" id="{66B60831-CBCB-4FBA-97FF-AF52E63085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45100" y="7620000"/>
              <a:ext cx="4581525" cy="281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0</xdr:col>
      <xdr:colOff>151415</xdr:colOff>
      <xdr:row>30</xdr:row>
      <xdr:rowOff>146185</xdr:rowOff>
    </xdr:from>
    <xdr:to>
      <xdr:col>1</xdr:col>
      <xdr:colOff>502708</xdr:colOff>
      <xdr:row>31</xdr:row>
      <xdr:rowOff>192768</xdr:rowOff>
    </xdr:to>
    <xdr:sp macro="" textlink="">
      <xdr:nvSpPr>
        <xdr:cNvPr id="12" name="テキスト ボックス 12">
          <a:extLst>
            <a:ext uri="{FF2B5EF4-FFF2-40B4-BE49-F238E27FC236}">
              <a16:creationId xmlns:a16="http://schemas.microsoft.com/office/drawing/2014/main" id="{ED168D94-8CA5-499A-A805-C63E57825046}"/>
            </a:ext>
          </a:extLst>
        </xdr:cNvPr>
        <xdr:cNvSpPr txBox="1"/>
      </xdr:nvSpPr>
      <xdr:spPr>
        <a:xfrm>
          <a:off x="151415" y="7575685"/>
          <a:ext cx="627518" cy="2942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（回）</a:t>
          </a:r>
        </a:p>
      </xdr:txBody>
    </xdr:sp>
    <xdr:clientData/>
  </xdr:twoCellAnchor>
  <xdr:twoCellAnchor>
    <xdr:from>
      <xdr:col>5</xdr:col>
      <xdr:colOff>1085522</xdr:colOff>
      <xdr:row>30</xdr:row>
      <xdr:rowOff>154068</xdr:rowOff>
    </xdr:from>
    <xdr:to>
      <xdr:col>6</xdr:col>
      <xdr:colOff>523729</xdr:colOff>
      <xdr:row>31</xdr:row>
      <xdr:rowOff>200651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A4201F45-B97E-4C0E-9BD1-2D96E846B1A3}"/>
            </a:ext>
          </a:extLst>
        </xdr:cNvPr>
        <xdr:cNvSpPr txBox="1"/>
      </xdr:nvSpPr>
      <xdr:spPr>
        <a:xfrm>
          <a:off x="5133647" y="7583568"/>
          <a:ext cx="628832" cy="2942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（回）</a:t>
          </a:r>
        </a:p>
      </xdr:txBody>
    </xdr:sp>
    <xdr:clientData/>
  </xdr:twoCellAnchor>
  <xdr:twoCellAnchor>
    <xdr:from>
      <xdr:col>7</xdr:col>
      <xdr:colOff>0</xdr:colOff>
      <xdr:row>3</xdr:row>
      <xdr:rowOff>82550</xdr:rowOff>
    </xdr:from>
    <xdr:to>
      <xdr:col>10</xdr:col>
      <xdr:colOff>990600</xdr:colOff>
      <xdr:row>14</xdr:row>
      <xdr:rowOff>31750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9BA6C6C6-5240-572B-D8A6-39E8DD4D9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132</xdr:row>
      <xdr:rowOff>0</xdr:rowOff>
    </xdr:from>
    <xdr:to>
      <xdr:col>11</xdr:col>
      <xdr:colOff>983316</xdr:colOff>
      <xdr:row>143</xdr:row>
      <xdr:rowOff>31376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AC9B45BE-7512-4EAC-8CA7-CE3EAFB4A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119</xdr:row>
      <xdr:rowOff>0</xdr:rowOff>
    </xdr:from>
    <xdr:to>
      <xdr:col>11</xdr:col>
      <xdr:colOff>982806</xdr:colOff>
      <xdr:row>130</xdr:row>
      <xdr:rowOff>76200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7C1F9915-B64B-45B5-B6E7-43F7D5437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105</xdr:row>
      <xdr:rowOff>168729</xdr:rowOff>
    </xdr:from>
    <xdr:to>
      <xdr:col>7</xdr:col>
      <xdr:colOff>987136</xdr:colOff>
      <xdr:row>117</xdr:row>
      <xdr:rowOff>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FC5E36E0-97F6-4AE0-B291-5C0DAF220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132</xdr:row>
      <xdr:rowOff>0</xdr:rowOff>
    </xdr:from>
    <xdr:to>
      <xdr:col>15</xdr:col>
      <xdr:colOff>983317</xdr:colOff>
      <xdr:row>143</xdr:row>
      <xdr:rowOff>31376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EE52FEC-E117-4417-9860-4095D4509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119</xdr:row>
      <xdr:rowOff>0</xdr:rowOff>
    </xdr:from>
    <xdr:to>
      <xdr:col>15</xdr:col>
      <xdr:colOff>982807</xdr:colOff>
      <xdr:row>130</xdr:row>
      <xdr:rowOff>76200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93B5E8A-1459-49DE-9182-F517C0D4D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132</xdr:row>
      <xdr:rowOff>0</xdr:rowOff>
    </xdr:from>
    <xdr:to>
      <xdr:col>7</xdr:col>
      <xdr:colOff>983316</xdr:colOff>
      <xdr:row>143</xdr:row>
      <xdr:rowOff>31376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A3D7393C-5844-4F7A-A21A-F1D5818BC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119</xdr:row>
      <xdr:rowOff>0</xdr:rowOff>
    </xdr:from>
    <xdr:to>
      <xdr:col>7</xdr:col>
      <xdr:colOff>982806</xdr:colOff>
      <xdr:row>130</xdr:row>
      <xdr:rowOff>76200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8080E27D-83F6-4A3A-BCB6-FC0209E14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105</xdr:row>
      <xdr:rowOff>168729</xdr:rowOff>
    </xdr:from>
    <xdr:to>
      <xdr:col>11</xdr:col>
      <xdr:colOff>987136</xdr:colOff>
      <xdr:row>117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2AD7F2F4-DE2E-46CB-A66C-57064B97D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457200</xdr:colOff>
      <xdr:row>12</xdr:row>
      <xdr:rowOff>107497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C37CD44-B7EA-4BE1-BD3F-F88DB7DF8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457200</xdr:colOff>
      <xdr:row>12</xdr:row>
      <xdr:rowOff>107497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201D0AF-924B-4791-89DB-47E38E409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14</xdr:row>
      <xdr:rowOff>1</xdr:rowOff>
    </xdr:from>
    <xdr:to>
      <xdr:col>29</xdr:col>
      <xdr:colOff>447261</xdr:colOff>
      <xdr:row>25</xdr:row>
      <xdr:rowOff>101048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563AC14-8755-4B6B-9A2A-ADD59FE4A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14</xdr:row>
      <xdr:rowOff>1</xdr:rowOff>
    </xdr:from>
    <xdr:to>
      <xdr:col>22</xdr:col>
      <xdr:colOff>447261</xdr:colOff>
      <xdr:row>25</xdr:row>
      <xdr:rowOff>101047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3C5FA51-D923-415A-AB73-F3A8450D9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15</xdr:col>
      <xdr:colOff>457200</xdr:colOff>
      <xdr:row>12</xdr:row>
      <xdr:rowOff>107497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4A0A8F94-B492-4FEB-8ED1-014B3B297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14</xdr:row>
      <xdr:rowOff>1</xdr:rowOff>
    </xdr:from>
    <xdr:to>
      <xdr:col>15</xdr:col>
      <xdr:colOff>447261</xdr:colOff>
      <xdr:row>25</xdr:row>
      <xdr:rowOff>101047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120FBD2-52DD-4316-92A0-9287B2172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31</xdr:row>
      <xdr:rowOff>0</xdr:rowOff>
    </xdr:from>
    <xdr:to>
      <xdr:col>29</xdr:col>
      <xdr:colOff>457200</xdr:colOff>
      <xdr:row>42</xdr:row>
      <xdr:rowOff>107497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4D6258AF-B349-47EB-A24D-24B5B2143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10390</xdr:colOff>
      <xdr:row>9</xdr:row>
      <xdr:rowOff>138546</xdr:rowOff>
    </xdr:from>
    <xdr:to>
      <xdr:col>7</xdr:col>
      <xdr:colOff>467591</xdr:colOff>
      <xdr:row>21</xdr:row>
      <xdr:rowOff>3588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A1D7A1-643D-4C10-8E66-89F1F5D09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6</xdr:col>
      <xdr:colOff>422413</xdr:colOff>
      <xdr:row>28</xdr:row>
      <xdr:rowOff>101048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59F7434-2575-459C-92EA-1B348B559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17</xdr:row>
      <xdr:rowOff>0</xdr:rowOff>
    </xdr:from>
    <xdr:to>
      <xdr:col>13</xdr:col>
      <xdr:colOff>82826</xdr:colOff>
      <xdr:row>28</xdr:row>
      <xdr:rowOff>101048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5BD0DEA-5153-401A-91D6-782FBC54B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94</xdr:row>
      <xdr:rowOff>228600</xdr:rowOff>
    </xdr:from>
    <xdr:to>
      <xdr:col>4</xdr:col>
      <xdr:colOff>0</xdr:colOff>
      <xdr:row>106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7EA5DD-E046-46F7-87F9-3D0FB38C3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256334</xdr:colOff>
      <xdr:row>107</xdr:row>
      <xdr:rowOff>230086</xdr:rowOff>
    </xdr:from>
    <xdr:to>
      <xdr:col>3</xdr:col>
      <xdr:colOff>951037</xdr:colOff>
      <xdr:row>119</xdr:row>
      <xdr:rowOff>1486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6C7939DB-C6C6-41DA-AD8F-B487D3844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26</xdr:row>
      <xdr:rowOff>1485</xdr:rowOff>
    </xdr:from>
    <xdr:to>
      <xdr:col>11</xdr:col>
      <xdr:colOff>1</xdr:colOff>
      <xdr:row>37</xdr:row>
      <xdr:rowOff>0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3D2470F2-E432-44CE-BA07-93D04592F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173982</xdr:colOff>
      <xdr:row>26</xdr:row>
      <xdr:rowOff>1485</xdr:rowOff>
    </xdr:from>
    <xdr:to>
      <xdr:col>15</xdr:col>
      <xdr:colOff>1644</xdr:colOff>
      <xdr:row>36</xdr:row>
      <xdr:rowOff>245387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7156F27F-D8D1-4FD8-B7CE-3DF426D50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355430</xdr:colOff>
      <xdr:row>31</xdr:row>
      <xdr:rowOff>57453</xdr:rowOff>
    </xdr:from>
    <xdr:to>
      <xdr:col>10</xdr:col>
      <xdr:colOff>1065072</xdr:colOff>
      <xdr:row>31</xdr:row>
      <xdr:rowOff>57453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BFB2BF80-A912-4310-83FD-F135B72FDE3C}"/>
            </a:ext>
          </a:extLst>
        </xdr:cNvPr>
        <xdr:cNvCxnSpPr/>
      </xdr:nvCxnSpPr>
      <xdr:spPr>
        <a:xfrm>
          <a:off x="8099988" y="7780030"/>
          <a:ext cx="3098219" cy="0"/>
        </a:xfrm>
        <a:prstGeom prst="line">
          <a:avLst/>
        </a:prstGeom>
        <a:ln w="285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529601</xdr:colOff>
      <xdr:row>31</xdr:row>
      <xdr:rowOff>55569</xdr:rowOff>
    </xdr:from>
    <xdr:to>
      <xdr:col>14</xdr:col>
      <xdr:colOff>1059629</xdr:colOff>
      <xdr:row>31</xdr:row>
      <xdr:rowOff>55569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BAEAAB0F-3890-4B19-A55E-674C996E293C}"/>
            </a:ext>
          </a:extLst>
        </xdr:cNvPr>
        <xdr:cNvCxnSpPr/>
      </xdr:nvCxnSpPr>
      <xdr:spPr>
        <a:xfrm>
          <a:off x="11857024" y="7778146"/>
          <a:ext cx="4112893" cy="0"/>
        </a:xfrm>
        <a:prstGeom prst="line">
          <a:avLst/>
        </a:prstGeom>
        <a:ln w="285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418020</xdr:colOff>
      <xdr:row>27</xdr:row>
      <xdr:rowOff>229420</xdr:rowOff>
    </xdr:from>
    <xdr:to>
      <xdr:col>12</xdr:col>
      <xdr:colOff>1011114</xdr:colOff>
      <xdr:row>29</xdr:row>
      <xdr:rowOff>38920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66F64A7A-F881-4912-8462-CA0DE75AF1F4}"/>
            </a:ext>
          </a:extLst>
        </xdr:cNvPr>
        <xdr:cNvSpPr txBox="1"/>
      </xdr:nvSpPr>
      <xdr:spPr>
        <a:xfrm>
          <a:off x="11745443" y="6955535"/>
          <a:ext cx="1787383" cy="307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chemeClr val="accent2"/>
              </a:solidFill>
            </a:rPr>
            <a:t>平均値：</a:t>
          </a:r>
          <a:r>
            <a:rPr kumimoji="1" lang="en-US" altLang="ja-JP" sz="1400" b="1">
              <a:solidFill>
                <a:schemeClr val="accent2"/>
              </a:solidFill>
            </a:rPr>
            <a:t>100 (96-104)</a:t>
          </a:r>
          <a:endParaRPr kumimoji="1" lang="ja-JP" altLang="en-US" sz="1400" b="1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281951</xdr:colOff>
      <xdr:row>27</xdr:row>
      <xdr:rowOff>229420</xdr:rowOff>
    </xdr:from>
    <xdr:to>
      <xdr:col>9</xdr:col>
      <xdr:colOff>1184672</xdr:colOff>
      <xdr:row>29</xdr:row>
      <xdr:rowOff>9612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CFC717B4-D126-42C9-96B1-7EE87297116F}"/>
            </a:ext>
          </a:extLst>
        </xdr:cNvPr>
        <xdr:cNvSpPr txBox="1"/>
      </xdr:nvSpPr>
      <xdr:spPr>
        <a:xfrm>
          <a:off x="8026509" y="6955535"/>
          <a:ext cx="2097009" cy="278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chemeClr val="accent2"/>
              </a:solidFill>
            </a:rPr>
            <a:t>平均値：</a:t>
          </a:r>
          <a:r>
            <a:rPr kumimoji="1" lang="en-US" altLang="ja-JP" sz="1400" b="1">
              <a:solidFill>
                <a:schemeClr val="accent2"/>
              </a:solidFill>
            </a:rPr>
            <a:t>100 (91-109)</a:t>
          </a:r>
          <a:endParaRPr kumimoji="1" lang="ja-JP" altLang="en-US" sz="1400" b="1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354859</xdr:colOff>
      <xdr:row>29</xdr:row>
      <xdr:rowOff>230159</xdr:rowOff>
    </xdr:from>
    <xdr:to>
      <xdr:col>10</xdr:col>
      <xdr:colOff>1064501</xdr:colOff>
      <xdr:row>29</xdr:row>
      <xdr:rowOff>230159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C6142E76-1012-4994-8198-B74D8946436F}"/>
            </a:ext>
          </a:extLst>
        </xdr:cNvPr>
        <xdr:cNvCxnSpPr/>
      </xdr:nvCxnSpPr>
      <xdr:spPr>
        <a:xfrm>
          <a:off x="8099417" y="7454505"/>
          <a:ext cx="3098219" cy="0"/>
        </a:xfrm>
        <a:prstGeom prst="line">
          <a:avLst/>
        </a:prstGeom>
        <a:ln w="28575">
          <a:solidFill>
            <a:schemeClr val="accent2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349603</xdr:colOff>
      <xdr:row>32</xdr:row>
      <xdr:rowOff>157512</xdr:rowOff>
    </xdr:from>
    <xdr:to>
      <xdr:col>10</xdr:col>
      <xdr:colOff>1059245</xdr:colOff>
      <xdr:row>32</xdr:row>
      <xdr:rowOff>157512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72FC0860-BF23-4BBB-809E-4E227D56B58E}"/>
            </a:ext>
          </a:extLst>
        </xdr:cNvPr>
        <xdr:cNvCxnSpPr/>
      </xdr:nvCxnSpPr>
      <xdr:spPr>
        <a:xfrm>
          <a:off x="8094161" y="8129204"/>
          <a:ext cx="3098219" cy="0"/>
        </a:xfrm>
        <a:prstGeom prst="line">
          <a:avLst/>
        </a:prstGeom>
        <a:ln w="28575">
          <a:solidFill>
            <a:schemeClr val="accent2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535461</xdr:colOff>
      <xdr:row>30</xdr:row>
      <xdr:rowOff>171331</xdr:rowOff>
    </xdr:from>
    <xdr:to>
      <xdr:col>14</xdr:col>
      <xdr:colOff>1065489</xdr:colOff>
      <xdr:row>30</xdr:row>
      <xdr:rowOff>171331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773DDF80-05EC-42A7-97E9-5A922373CB49}"/>
            </a:ext>
          </a:extLst>
        </xdr:cNvPr>
        <xdr:cNvCxnSpPr/>
      </xdr:nvCxnSpPr>
      <xdr:spPr>
        <a:xfrm>
          <a:off x="11862884" y="7644793"/>
          <a:ext cx="4112893" cy="0"/>
        </a:xfrm>
        <a:prstGeom prst="line">
          <a:avLst/>
        </a:prstGeom>
        <a:ln w="28575">
          <a:solidFill>
            <a:schemeClr val="accent2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533994</xdr:colOff>
      <xdr:row>31</xdr:row>
      <xdr:rowOff>213829</xdr:rowOff>
    </xdr:from>
    <xdr:to>
      <xdr:col>14</xdr:col>
      <xdr:colOff>1064022</xdr:colOff>
      <xdr:row>31</xdr:row>
      <xdr:rowOff>213829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DB448691-30D9-480C-9FCA-8F2A4A6E8A48}"/>
            </a:ext>
          </a:extLst>
        </xdr:cNvPr>
        <xdr:cNvCxnSpPr/>
      </xdr:nvCxnSpPr>
      <xdr:spPr>
        <a:xfrm>
          <a:off x="11861417" y="7936406"/>
          <a:ext cx="4112893" cy="0"/>
        </a:xfrm>
        <a:prstGeom prst="line">
          <a:avLst/>
        </a:prstGeom>
        <a:ln w="28575">
          <a:solidFill>
            <a:schemeClr val="accent2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82</xdr:row>
      <xdr:rowOff>227114</xdr:rowOff>
    </xdr:from>
    <xdr:to>
      <xdr:col>4</xdr:col>
      <xdr:colOff>0</xdr:colOff>
      <xdr:row>93</xdr:row>
      <xdr:rowOff>247630</xdr:rowOff>
    </xdr:to>
    <xdr:graphicFrame macro="">
      <xdr:nvGraphicFramePr>
        <xdr:cNvPr id="62" name="グラフ 61">
          <a:extLst>
            <a:ext uri="{FF2B5EF4-FFF2-40B4-BE49-F238E27FC236}">
              <a16:creationId xmlns:a16="http://schemas.microsoft.com/office/drawing/2014/main" id="{AFA43959-1D3E-4607-9267-4B8EE1F3E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256334</xdr:colOff>
      <xdr:row>95</xdr:row>
      <xdr:rowOff>228600</xdr:rowOff>
    </xdr:from>
    <xdr:to>
      <xdr:col>3</xdr:col>
      <xdr:colOff>951037</xdr:colOff>
      <xdr:row>107</xdr:row>
      <xdr:rowOff>1</xdr:rowOff>
    </xdr:to>
    <xdr:graphicFrame macro="">
      <xdr:nvGraphicFramePr>
        <xdr:cNvPr id="63" name="グラフ 62">
          <a:extLst>
            <a:ext uri="{FF2B5EF4-FFF2-40B4-BE49-F238E27FC236}">
              <a16:creationId xmlns:a16="http://schemas.microsoft.com/office/drawing/2014/main" id="{F87BB60D-A285-465A-9218-A946FD7C2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11</xdr:col>
      <xdr:colOff>1</xdr:colOff>
      <xdr:row>24</xdr:row>
      <xdr:rowOff>247630</xdr:rowOff>
    </xdr:to>
    <xdr:graphicFrame macro="">
      <xdr:nvGraphicFramePr>
        <xdr:cNvPr id="64" name="グラフ 63">
          <a:extLst>
            <a:ext uri="{FF2B5EF4-FFF2-40B4-BE49-F238E27FC236}">
              <a16:creationId xmlns:a16="http://schemas.microsoft.com/office/drawing/2014/main" id="{3252BC8C-E26C-42CF-AD07-4B5DDABAB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173982</xdr:colOff>
      <xdr:row>14</xdr:row>
      <xdr:rowOff>0</xdr:rowOff>
    </xdr:from>
    <xdr:to>
      <xdr:col>15</xdr:col>
      <xdr:colOff>1644</xdr:colOff>
      <xdr:row>24</xdr:row>
      <xdr:rowOff>243902</xdr:rowOff>
    </xdr:to>
    <xdr:graphicFrame macro="">
      <xdr:nvGraphicFramePr>
        <xdr:cNvPr id="65" name="グラフ 64">
          <a:extLst>
            <a:ext uri="{FF2B5EF4-FFF2-40B4-BE49-F238E27FC236}">
              <a16:creationId xmlns:a16="http://schemas.microsoft.com/office/drawing/2014/main" id="{65FF9A2E-5B2D-4398-9E60-DCFC60C57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355430</xdr:colOff>
      <xdr:row>19</xdr:row>
      <xdr:rowOff>55968</xdr:rowOff>
    </xdr:from>
    <xdr:to>
      <xdr:col>10</xdr:col>
      <xdr:colOff>1065072</xdr:colOff>
      <xdr:row>19</xdr:row>
      <xdr:rowOff>55968</xdr:rowOff>
    </xdr:to>
    <xdr:cxnSp macro="">
      <xdr:nvCxnSpPr>
        <xdr:cNvPr id="66" name="直線コネクタ 65">
          <a:extLst>
            <a:ext uri="{FF2B5EF4-FFF2-40B4-BE49-F238E27FC236}">
              <a16:creationId xmlns:a16="http://schemas.microsoft.com/office/drawing/2014/main" id="{7E4E9951-8762-4264-AE6E-2D31E7D45B78}"/>
            </a:ext>
          </a:extLst>
        </xdr:cNvPr>
        <xdr:cNvCxnSpPr/>
      </xdr:nvCxnSpPr>
      <xdr:spPr>
        <a:xfrm>
          <a:off x="8099988" y="4789160"/>
          <a:ext cx="3098219" cy="0"/>
        </a:xfrm>
        <a:prstGeom prst="line">
          <a:avLst/>
        </a:prstGeom>
        <a:ln w="285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529601</xdr:colOff>
      <xdr:row>19</xdr:row>
      <xdr:rowOff>54084</xdr:rowOff>
    </xdr:from>
    <xdr:to>
      <xdr:col>14</xdr:col>
      <xdr:colOff>1059629</xdr:colOff>
      <xdr:row>19</xdr:row>
      <xdr:rowOff>54084</xdr:rowOff>
    </xdr:to>
    <xdr:cxnSp macro="">
      <xdr:nvCxnSpPr>
        <xdr:cNvPr id="67" name="直線コネクタ 66">
          <a:extLst>
            <a:ext uri="{FF2B5EF4-FFF2-40B4-BE49-F238E27FC236}">
              <a16:creationId xmlns:a16="http://schemas.microsoft.com/office/drawing/2014/main" id="{CCF7544D-B834-4C62-A344-A219F3ECACCA}"/>
            </a:ext>
          </a:extLst>
        </xdr:cNvPr>
        <xdr:cNvCxnSpPr/>
      </xdr:nvCxnSpPr>
      <xdr:spPr>
        <a:xfrm>
          <a:off x="11857024" y="4787276"/>
          <a:ext cx="4112893" cy="0"/>
        </a:xfrm>
        <a:prstGeom prst="line">
          <a:avLst/>
        </a:prstGeom>
        <a:ln w="285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418020</xdr:colOff>
      <xdr:row>15</xdr:row>
      <xdr:rowOff>227934</xdr:rowOff>
    </xdr:from>
    <xdr:to>
      <xdr:col>12</xdr:col>
      <xdr:colOff>1011114</xdr:colOff>
      <xdr:row>17</xdr:row>
      <xdr:rowOff>37434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584728EC-3AEA-455C-8748-5A362A0301A6}"/>
            </a:ext>
          </a:extLst>
        </xdr:cNvPr>
        <xdr:cNvSpPr txBox="1"/>
      </xdr:nvSpPr>
      <xdr:spPr>
        <a:xfrm>
          <a:off x="11745443" y="3964665"/>
          <a:ext cx="1787383" cy="307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chemeClr val="accent2"/>
              </a:solidFill>
            </a:rPr>
            <a:t>平均値：</a:t>
          </a:r>
          <a:r>
            <a:rPr kumimoji="1" lang="en-US" altLang="ja-JP" sz="1400" b="1">
              <a:solidFill>
                <a:schemeClr val="accent2"/>
              </a:solidFill>
            </a:rPr>
            <a:t>100</a:t>
          </a:r>
          <a:endParaRPr kumimoji="1" lang="ja-JP" altLang="en-US" sz="1400" b="1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281951</xdr:colOff>
      <xdr:row>15</xdr:row>
      <xdr:rowOff>227934</xdr:rowOff>
    </xdr:from>
    <xdr:to>
      <xdr:col>9</xdr:col>
      <xdr:colOff>1184672</xdr:colOff>
      <xdr:row>17</xdr:row>
      <xdr:rowOff>8126</xdr:rowOff>
    </xdr:to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7B261398-C42D-4FBC-8F45-5C97108CB737}"/>
            </a:ext>
          </a:extLst>
        </xdr:cNvPr>
        <xdr:cNvSpPr txBox="1"/>
      </xdr:nvSpPr>
      <xdr:spPr>
        <a:xfrm>
          <a:off x="8026509" y="3964665"/>
          <a:ext cx="2097009" cy="278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chemeClr val="accent2"/>
              </a:solidFill>
            </a:rPr>
            <a:t>平均値：</a:t>
          </a:r>
          <a:r>
            <a:rPr kumimoji="1" lang="en-US" altLang="ja-JP" sz="1400" b="1">
              <a:solidFill>
                <a:schemeClr val="accent2"/>
              </a:solidFill>
            </a:rPr>
            <a:t>100</a:t>
          </a:r>
          <a:endParaRPr kumimoji="1" lang="ja-JP" altLang="en-US" sz="1400" b="1">
            <a:solidFill>
              <a:schemeClr val="accent2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94</xdr:row>
      <xdr:rowOff>228600</xdr:rowOff>
    </xdr:from>
    <xdr:to>
      <xdr:col>4</xdr:col>
      <xdr:colOff>0</xdr:colOff>
      <xdr:row>106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94EFE4E-E381-4B15-B8D5-5ABCDD12D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0.07461</cdr:y>
    </cdr:from>
    <cdr:to>
      <cdr:x>0.13782</cdr:x>
      <cdr:y>0.18235</cdr:y>
    </cdr:to>
    <cdr:sp macro="" textlink="">
      <cdr:nvSpPr>
        <cdr:cNvPr id="2" name="テキスト ボックス 12">
          <a:extLst xmlns:a="http://schemas.openxmlformats.org/drawingml/2006/main">
            <a:ext uri="{FF2B5EF4-FFF2-40B4-BE49-F238E27FC236}">
              <a16:creationId xmlns:a16="http://schemas.microsoft.com/office/drawing/2014/main" id="{47CFDAF8-F00B-4A01-B7CF-8C0F7CBE9353}"/>
            </a:ext>
          </a:extLst>
        </cdr:cNvPr>
        <cdr:cNvSpPr txBox="1"/>
      </cdr:nvSpPr>
      <cdr:spPr>
        <a:xfrm xmlns:a="http://schemas.openxmlformats.org/drawingml/2006/main">
          <a:off x="0" y="204666"/>
          <a:ext cx="630115" cy="295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（秒）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0.07461</cdr:y>
    </cdr:from>
    <cdr:to>
      <cdr:x>0.13782</cdr:x>
      <cdr:y>0.18235</cdr:y>
    </cdr:to>
    <cdr:sp macro="" textlink="">
      <cdr:nvSpPr>
        <cdr:cNvPr id="2" name="テキスト ボックス 12">
          <a:extLst xmlns:a="http://schemas.openxmlformats.org/drawingml/2006/main">
            <a:ext uri="{FF2B5EF4-FFF2-40B4-BE49-F238E27FC236}">
              <a16:creationId xmlns:a16="http://schemas.microsoft.com/office/drawing/2014/main" id="{47CFDAF8-F00B-4A01-B7CF-8C0F7CBE9353}"/>
            </a:ext>
          </a:extLst>
        </cdr:cNvPr>
        <cdr:cNvSpPr txBox="1"/>
      </cdr:nvSpPr>
      <cdr:spPr>
        <a:xfrm xmlns:a="http://schemas.openxmlformats.org/drawingml/2006/main">
          <a:off x="0" y="204666"/>
          <a:ext cx="630115" cy="295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（秒）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5</xdr:col>
      <xdr:colOff>756987</xdr:colOff>
      <xdr:row>23</xdr:row>
      <xdr:rowOff>41108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62F66182-D895-418A-92D9-4F23231D62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400" y="3048000"/>
              <a:ext cx="4579687" cy="28351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</xdr:col>
      <xdr:colOff>584200</xdr:colOff>
      <xdr:row>15</xdr:row>
      <xdr:rowOff>137949</xdr:rowOff>
    </xdr:from>
    <xdr:to>
      <xdr:col>5</xdr:col>
      <xdr:colOff>348155</xdr:colOff>
      <xdr:row>15</xdr:row>
      <xdr:rowOff>165100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A52BEE24-DEAC-4EBA-B1C6-3A8F279CF5AB}"/>
            </a:ext>
          </a:extLst>
        </xdr:cNvPr>
        <xdr:cNvCxnSpPr/>
      </xdr:nvCxnSpPr>
      <xdr:spPr>
        <a:xfrm flipV="1">
          <a:off x="863600" y="3947949"/>
          <a:ext cx="3586655" cy="27151"/>
        </a:xfrm>
        <a:prstGeom prst="line">
          <a:avLst/>
        </a:prstGeom>
        <a:ln w="28575">
          <a:solidFill>
            <a:srgbClr val="00B05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1110638</xdr:colOff>
      <xdr:row>15</xdr:row>
      <xdr:rowOff>98158</xdr:rowOff>
    </xdr:from>
    <xdr:to>
      <xdr:col>3</xdr:col>
      <xdr:colOff>416508</xdr:colOff>
      <xdr:row>16</xdr:row>
      <xdr:rowOff>158069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0A51EE1-66EC-44F4-8A5E-0278F6EABBEA}"/>
            </a:ext>
          </a:extLst>
        </xdr:cNvPr>
        <xdr:cNvSpPr txBox="1"/>
      </xdr:nvSpPr>
      <xdr:spPr>
        <a:xfrm>
          <a:off x="2082188" y="3812908"/>
          <a:ext cx="496495" cy="3075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>
              <a:solidFill>
                <a:srgbClr val="00B050"/>
              </a:solidFill>
            </a:rPr>
            <a:t>80%</a:t>
          </a:r>
          <a:endParaRPr kumimoji="1" lang="en-US" altLang="ja-JP" sz="1800" b="1">
            <a:solidFill>
              <a:srgbClr val="00B050"/>
            </a:solidFill>
          </a:endParaRP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5</xdr:col>
      <xdr:colOff>768569</xdr:colOff>
      <xdr:row>35</xdr:row>
      <xdr:rowOff>246993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6F32267-BFF3-4C0C-B831-6EABFC501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260350</xdr:colOff>
      <xdr:row>1</xdr:row>
      <xdr:rowOff>95250</xdr:rowOff>
    </xdr:from>
    <xdr:to>
      <xdr:col>9</xdr:col>
      <xdr:colOff>57150</xdr:colOff>
      <xdr:row>12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グラフ 6">
              <a:extLst>
                <a:ext uri="{FF2B5EF4-FFF2-40B4-BE49-F238E27FC236}">
                  <a16:creationId xmlns:a16="http://schemas.microsoft.com/office/drawing/2014/main" id="{2CBB88D8-55D0-1DE0-0A9A-EB676C8487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2450" y="349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</xdr:col>
      <xdr:colOff>933450</xdr:colOff>
      <xdr:row>9</xdr:row>
      <xdr:rowOff>69850</xdr:rowOff>
    </xdr:from>
    <xdr:to>
      <xdr:col>10</xdr:col>
      <xdr:colOff>730250</xdr:colOff>
      <xdr:row>20</xdr:row>
      <xdr:rowOff>19050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E5F54384-B888-7BFB-B354-21306D4C0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5</xdr:col>
      <xdr:colOff>95250</xdr:colOff>
      <xdr:row>26</xdr:row>
      <xdr:rowOff>242887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DAD9D4A-EBCF-4693-8BB0-D1C6D3D59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454269</xdr:colOff>
      <xdr:row>16</xdr:row>
      <xdr:rowOff>3642</xdr:rowOff>
    </xdr:from>
    <xdr:to>
      <xdr:col>9</xdr:col>
      <xdr:colOff>497368</xdr:colOff>
      <xdr:row>27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9B1975F-6B77-4F23-9B83-36F3CCEF3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13</xdr:row>
      <xdr:rowOff>0</xdr:rowOff>
    </xdr:from>
    <xdr:to>
      <xdr:col>12</xdr:col>
      <xdr:colOff>136921</xdr:colOff>
      <xdr:row>24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461B5C9-BBB6-4230-BF46-78D7879C7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684609</xdr:colOff>
      <xdr:row>26</xdr:row>
      <xdr:rowOff>0</xdr:rowOff>
    </xdr:from>
    <xdr:to>
      <xdr:col>12</xdr:col>
      <xdr:colOff>136921</xdr:colOff>
      <xdr:row>37</xdr:row>
      <xdr:rowOff>123825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7A502FE-8D1B-4B53-8A22-08E0DD20A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464243</xdr:colOff>
      <xdr:row>26</xdr:row>
      <xdr:rowOff>0</xdr:rowOff>
    </xdr:from>
    <xdr:to>
      <xdr:col>5</xdr:col>
      <xdr:colOff>600113</xdr:colOff>
      <xdr:row>37</xdr:row>
      <xdr:rowOff>123825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ABACA1D-8F89-4991-A71C-8D103EAA4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38</xdr:row>
      <xdr:rowOff>236482</xdr:rowOff>
    </xdr:from>
    <xdr:to>
      <xdr:col>12</xdr:col>
      <xdr:colOff>140740</xdr:colOff>
      <xdr:row>50</xdr:row>
      <xdr:rowOff>123824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C48CC57-62EC-4C68-81E4-FF29CB9A9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404665</xdr:colOff>
      <xdr:row>1</xdr:row>
      <xdr:rowOff>93239</xdr:rowOff>
    </xdr:from>
    <xdr:to>
      <xdr:col>24</xdr:col>
      <xdr:colOff>106491</xdr:colOff>
      <xdr:row>13</xdr:row>
      <xdr:rowOff>20352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0ED4441-03D7-42EC-BFD7-D3E08C2E8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545306</xdr:colOff>
      <xdr:row>14</xdr:row>
      <xdr:rowOff>0</xdr:rowOff>
    </xdr:from>
    <xdr:to>
      <xdr:col>12</xdr:col>
      <xdr:colOff>0</xdr:colOff>
      <xdr:row>25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BD9326C-2E19-467B-820B-2DC7032AA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6</xdr:col>
      <xdr:colOff>135181</xdr:colOff>
      <xdr:row>25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C64C087-0B5E-498E-8805-2BA8FB22E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543205</xdr:colOff>
      <xdr:row>41</xdr:row>
      <xdr:rowOff>0</xdr:rowOff>
    </xdr:from>
    <xdr:to>
      <xdr:col>12</xdr:col>
      <xdr:colOff>0</xdr:colOff>
      <xdr:row>52</xdr:row>
      <xdr:rowOff>123825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3F88D1A-18CA-43A3-BAA5-6F47DED36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6</xdr:col>
      <xdr:colOff>135181</xdr:colOff>
      <xdr:row>52</xdr:row>
      <xdr:rowOff>123825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1391578-36A2-406B-8C46-91147EC17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6</xdr:col>
      <xdr:colOff>140353</xdr:colOff>
      <xdr:row>65</xdr:row>
      <xdr:rowOff>123825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AC6D3D85-5E97-4116-A654-0525D2087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605117</xdr:colOff>
      <xdr:row>54</xdr:row>
      <xdr:rowOff>0</xdr:rowOff>
    </xdr:from>
    <xdr:to>
      <xdr:col>12</xdr:col>
      <xdr:colOff>61912</xdr:colOff>
      <xdr:row>65</xdr:row>
      <xdr:rowOff>123825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DE7284F-EEEA-4773-89AD-5023E0882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683172</xdr:colOff>
      <xdr:row>10</xdr:row>
      <xdr:rowOff>94593</xdr:rowOff>
    </xdr:from>
    <xdr:to>
      <xdr:col>7</xdr:col>
      <xdr:colOff>610913</xdr:colOff>
      <xdr:row>22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99EED18-1F21-46E3-99FA-DE67728B9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210207</xdr:colOff>
      <xdr:row>10</xdr:row>
      <xdr:rowOff>94593</xdr:rowOff>
    </xdr:from>
    <xdr:to>
      <xdr:col>15</xdr:col>
      <xdr:colOff>0</xdr:colOff>
      <xdr:row>22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645C91C-E680-4890-9D41-73DAE5BC2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246185</xdr:rowOff>
    </xdr:from>
    <xdr:to>
      <xdr:col>13</xdr:col>
      <xdr:colOff>459503</xdr:colOff>
      <xdr:row>20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63B21AA-66A3-4B25-A42A-2F449B514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217715</xdr:colOff>
      <xdr:row>8</xdr:row>
      <xdr:rowOff>246185</xdr:rowOff>
    </xdr:from>
    <xdr:to>
      <xdr:col>20</xdr:col>
      <xdr:colOff>657330</xdr:colOff>
      <xdr:row>20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AB5AE63-7662-42F4-87C2-42DEA011B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6</xdr:col>
      <xdr:colOff>241788</xdr:colOff>
      <xdr:row>20</xdr:row>
      <xdr:rowOff>11115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1C4C4B2-FD72-42B3-B7E4-727599DAE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A4DF5-01BA-4832-A53E-417CA25C0BA2}">
  <sheetPr>
    <tabColor theme="4" tint="0.79998168889431442"/>
  </sheetPr>
  <dimension ref="B1:G70"/>
  <sheetViews>
    <sheetView showGridLines="0" zoomScaleNormal="100" workbookViewId="0">
      <selection activeCell="F4" activeCellId="1" sqref="B4:C12 F4:F12"/>
    </sheetView>
  </sheetViews>
  <sheetFormatPr baseColWidth="10" defaultColWidth="15.6640625" defaultRowHeight="20" customHeight="1" x14ac:dyDescent="0.25"/>
  <cols>
    <col min="1" max="1" width="3.6640625" style="1" customWidth="1"/>
    <col min="2" max="2" width="9.5" style="1" customWidth="1"/>
    <col min="3" max="3" width="10.6640625" style="1" customWidth="1"/>
    <col min="4" max="4" width="13.6640625" style="1" customWidth="1"/>
    <col min="5" max="16384" width="15.6640625" style="1"/>
  </cols>
  <sheetData>
    <row r="1" spans="2:7" ht="20" customHeight="1" thickBot="1" x14ac:dyDescent="0.3"/>
    <row r="2" spans="2:7" ht="20" customHeight="1" x14ac:dyDescent="0.25">
      <c r="B2" s="5" t="s">
        <v>18</v>
      </c>
      <c r="C2" s="5"/>
      <c r="D2" s="5"/>
      <c r="F2" s="8" t="s">
        <v>19</v>
      </c>
      <c r="G2" s="5"/>
    </row>
    <row r="3" spans="2:7" ht="20" customHeight="1" x14ac:dyDescent="0.25">
      <c r="B3" s="6"/>
      <c r="C3" s="7" t="s">
        <v>7</v>
      </c>
      <c r="D3" s="7" t="s">
        <v>8</v>
      </c>
      <c r="F3" s="7" t="s">
        <v>7</v>
      </c>
      <c r="G3" s="7" t="s">
        <v>8</v>
      </c>
    </row>
    <row r="4" spans="2:7" ht="20" customHeight="1" x14ac:dyDescent="0.25">
      <c r="B4" s="3" t="s">
        <v>9</v>
      </c>
      <c r="C4" s="3">
        <v>120</v>
      </c>
      <c r="D4" s="3">
        <v>150</v>
      </c>
      <c r="F4" s="3">
        <f t="shared" ref="F4:F12" si="0">+$C$14</f>
        <v>296.66666666666669</v>
      </c>
      <c r="G4" s="3">
        <f t="shared" ref="G4:G12" si="1">+$D$14</f>
        <v>164.44444444444446</v>
      </c>
    </row>
    <row r="5" spans="2:7" ht="20" customHeight="1" x14ac:dyDescent="0.25">
      <c r="B5" s="3" t="s">
        <v>10</v>
      </c>
      <c r="C5" s="3">
        <v>150</v>
      </c>
      <c r="D5" s="3">
        <v>140</v>
      </c>
      <c r="F5" s="3">
        <f t="shared" si="0"/>
        <v>296.66666666666669</v>
      </c>
      <c r="G5" s="3">
        <f t="shared" si="1"/>
        <v>164.44444444444446</v>
      </c>
    </row>
    <row r="6" spans="2:7" ht="20" customHeight="1" x14ac:dyDescent="0.25">
      <c r="B6" s="3" t="s">
        <v>11</v>
      </c>
      <c r="C6" s="3">
        <v>500</v>
      </c>
      <c r="D6" s="3">
        <v>160</v>
      </c>
      <c r="F6" s="3">
        <f t="shared" si="0"/>
        <v>296.66666666666669</v>
      </c>
      <c r="G6" s="3">
        <f t="shared" si="1"/>
        <v>164.44444444444446</v>
      </c>
    </row>
    <row r="7" spans="2:7" ht="20" customHeight="1" x14ac:dyDescent="0.25">
      <c r="B7" s="3" t="s">
        <v>12</v>
      </c>
      <c r="C7" s="3">
        <v>100</v>
      </c>
      <c r="D7" s="3">
        <v>170</v>
      </c>
      <c r="F7" s="3">
        <f t="shared" si="0"/>
        <v>296.66666666666669</v>
      </c>
      <c r="G7" s="3">
        <f t="shared" si="1"/>
        <v>164.44444444444446</v>
      </c>
    </row>
    <row r="8" spans="2:7" ht="20" customHeight="1" x14ac:dyDescent="0.25">
      <c r="B8" s="3" t="s">
        <v>13</v>
      </c>
      <c r="C8" s="3">
        <v>600</v>
      </c>
      <c r="D8" s="3">
        <v>200</v>
      </c>
      <c r="F8" s="3">
        <f t="shared" si="0"/>
        <v>296.66666666666669</v>
      </c>
      <c r="G8" s="3">
        <f t="shared" si="1"/>
        <v>164.44444444444446</v>
      </c>
    </row>
    <row r="9" spans="2:7" ht="20" customHeight="1" x14ac:dyDescent="0.25">
      <c r="B9" s="3" t="s">
        <v>14</v>
      </c>
      <c r="C9" s="3">
        <v>110</v>
      </c>
      <c r="D9" s="3">
        <v>160</v>
      </c>
      <c r="F9" s="3">
        <f t="shared" si="0"/>
        <v>296.66666666666669</v>
      </c>
      <c r="G9" s="3">
        <f t="shared" si="1"/>
        <v>164.44444444444446</v>
      </c>
    </row>
    <row r="10" spans="2:7" ht="20" customHeight="1" x14ac:dyDescent="0.25">
      <c r="B10" s="3" t="s">
        <v>15</v>
      </c>
      <c r="C10" s="3">
        <v>140</v>
      </c>
      <c r="D10" s="3">
        <v>170</v>
      </c>
      <c r="F10" s="3">
        <f t="shared" si="0"/>
        <v>296.66666666666669</v>
      </c>
      <c r="G10" s="3">
        <f t="shared" si="1"/>
        <v>164.44444444444446</v>
      </c>
    </row>
    <row r="11" spans="2:7" ht="20" customHeight="1" x14ac:dyDescent="0.25">
      <c r="B11" s="3" t="s">
        <v>16</v>
      </c>
      <c r="C11" s="3">
        <v>800</v>
      </c>
      <c r="D11" s="3">
        <v>180</v>
      </c>
      <c r="F11" s="3">
        <f t="shared" si="0"/>
        <v>296.66666666666669</v>
      </c>
      <c r="G11" s="3">
        <f t="shared" si="1"/>
        <v>164.44444444444446</v>
      </c>
    </row>
    <row r="12" spans="2:7" ht="20" customHeight="1" thickBot="1" x14ac:dyDescent="0.3">
      <c r="B12" s="4" t="s">
        <v>17</v>
      </c>
      <c r="C12" s="4">
        <v>150</v>
      </c>
      <c r="D12" s="4">
        <v>150</v>
      </c>
      <c r="F12" s="4">
        <f t="shared" si="0"/>
        <v>296.66666666666669</v>
      </c>
      <c r="G12" s="4">
        <f t="shared" si="1"/>
        <v>164.44444444444446</v>
      </c>
    </row>
    <row r="13" spans="2:7" ht="20" customHeight="1" thickBot="1" x14ac:dyDescent="0.3"/>
    <row r="14" spans="2:7" ht="20" customHeight="1" x14ac:dyDescent="0.25">
      <c r="B14" s="2" t="s">
        <v>0</v>
      </c>
      <c r="C14" s="2">
        <f>AVERAGE(C4:C12)</f>
        <v>296.66666666666669</v>
      </c>
      <c r="D14" s="2">
        <f>AVERAGE(D4:D12)</f>
        <v>164.44444444444446</v>
      </c>
      <c r="F14" s="1">
        <f>AVERAGE(C4:C12)</f>
        <v>296.66666666666669</v>
      </c>
      <c r="G14" s="1">
        <f>AVERAGE(D4:D12)</f>
        <v>164.44444444444446</v>
      </c>
    </row>
    <row r="15" spans="2:7" ht="20" customHeight="1" x14ac:dyDescent="0.25">
      <c r="B15" s="3" t="s">
        <v>1</v>
      </c>
      <c r="C15" s="3">
        <f>MEDIAN(C4:C12)</f>
        <v>150</v>
      </c>
      <c r="D15" s="3">
        <f>MEDIAN(D4:D12)</f>
        <v>160</v>
      </c>
      <c r="F15" s="1">
        <f>MEDIAN(C4:C12)</f>
        <v>150</v>
      </c>
      <c r="G15" s="1">
        <f>MEDIAN(D4:D12)</f>
        <v>160</v>
      </c>
    </row>
    <row r="16" spans="2:7" ht="20" customHeight="1" thickBot="1" x14ac:dyDescent="0.3">
      <c r="B16" s="4" t="s">
        <v>6</v>
      </c>
      <c r="C16" s="4">
        <f>_xlfn.STDEV.P(C4:C12)</f>
        <v>249.22100856691659</v>
      </c>
      <c r="D16" s="4">
        <f>_xlfn.STDEV.P(D4:D12)</f>
        <v>17.06921277304135</v>
      </c>
      <c r="F16" s="1">
        <f>_xlfn.STDEV.P(C4:C12)</f>
        <v>249.22100856691659</v>
      </c>
      <c r="G16" s="1">
        <f>_xlfn.STDEV.P(D4:D12)</f>
        <v>17.06921277304135</v>
      </c>
    </row>
    <row r="45" spans="2:4" ht="20" customHeight="1" thickBot="1" x14ac:dyDescent="0.3"/>
    <row r="46" spans="2:4" ht="20" customHeight="1" x14ac:dyDescent="0.25">
      <c r="B46" s="5" t="s">
        <v>18</v>
      </c>
      <c r="C46" s="5"/>
      <c r="D46" s="5"/>
    </row>
    <row r="47" spans="2:4" ht="20" customHeight="1" x14ac:dyDescent="0.25">
      <c r="B47" s="6"/>
      <c r="C47" s="7" t="s">
        <v>7</v>
      </c>
      <c r="D47" s="7"/>
    </row>
    <row r="48" spans="2:4" ht="20" customHeight="1" x14ac:dyDescent="0.25">
      <c r="B48" s="3" t="s">
        <v>16</v>
      </c>
      <c r="C48" s="3">
        <v>800</v>
      </c>
      <c r="D48" s="3"/>
    </row>
    <row r="49" spans="2:4" ht="20" customHeight="1" x14ac:dyDescent="0.25">
      <c r="B49" s="3" t="s">
        <v>13</v>
      </c>
      <c r="C49" s="3">
        <v>600</v>
      </c>
      <c r="D49" s="3"/>
    </row>
    <row r="50" spans="2:4" ht="20" customHeight="1" x14ac:dyDescent="0.25">
      <c r="B50" s="3" t="s">
        <v>11</v>
      </c>
      <c r="C50" s="3">
        <v>500</v>
      </c>
      <c r="D50" s="3"/>
    </row>
    <row r="51" spans="2:4" ht="20" customHeight="1" x14ac:dyDescent="0.25">
      <c r="B51" s="3" t="s">
        <v>10</v>
      </c>
      <c r="C51" s="3">
        <v>150</v>
      </c>
      <c r="D51" s="3"/>
    </row>
    <row r="52" spans="2:4" ht="20" customHeight="1" x14ac:dyDescent="0.25">
      <c r="B52" s="3" t="s">
        <v>17</v>
      </c>
      <c r="C52" s="3">
        <v>150</v>
      </c>
      <c r="D52" s="3"/>
    </row>
    <row r="53" spans="2:4" ht="20" customHeight="1" x14ac:dyDescent="0.25">
      <c r="B53" s="3" t="s">
        <v>15</v>
      </c>
      <c r="C53" s="3">
        <v>140</v>
      </c>
      <c r="D53" s="3"/>
    </row>
    <row r="54" spans="2:4" ht="20" customHeight="1" x14ac:dyDescent="0.25">
      <c r="B54" s="3" t="s">
        <v>9</v>
      </c>
      <c r="C54" s="3">
        <v>120</v>
      </c>
      <c r="D54" s="3"/>
    </row>
    <row r="55" spans="2:4" ht="20" customHeight="1" x14ac:dyDescent="0.25">
      <c r="B55" s="3" t="s">
        <v>14</v>
      </c>
      <c r="C55" s="3">
        <v>110</v>
      </c>
      <c r="D55" s="3"/>
    </row>
    <row r="56" spans="2:4" ht="20" customHeight="1" thickBot="1" x14ac:dyDescent="0.3">
      <c r="B56" s="4" t="s">
        <v>12</v>
      </c>
      <c r="C56" s="4">
        <v>100</v>
      </c>
      <c r="D56" s="4"/>
    </row>
    <row r="59" spans="2:4" ht="20" customHeight="1" thickBot="1" x14ac:dyDescent="0.3"/>
    <row r="60" spans="2:4" ht="20" customHeight="1" x14ac:dyDescent="0.25">
      <c r="B60" s="5" t="s">
        <v>18</v>
      </c>
      <c r="C60" s="5"/>
      <c r="D60" s="5"/>
    </row>
    <row r="61" spans="2:4" ht="20" customHeight="1" x14ac:dyDescent="0.25">
      <c r="B61" s="6"/>
      <c r="C61" s="7" t="s">
        <v>8</v>
      </c>
      <c r="D61" s="7"/>
    </row>
    <row r="62" spans="2:4" ht="20" customHeight="1" x14ac:dyDescent="0.25">
      <c r="B62" s="3" t="s">
        <v>13</v>
      </c>
      <c r="C62" s="3">
        <v>200</v>
      </c>
      <c r="D62" s="3"/>
    </row>
    <row r="63" spans="2:4" ht="20" customHeight="1" x14ac:dyDescent="0.25">
      <c r="B63" s="3" t="s">
        <v>16</v>
      </c>
      <c r="C63" s="3">
        <v>180</v>
      </c>
      <c r="D63" s="3"/>
    </row>
    <row r="64" spans="2:4" ht="20" customHeight="1" x14ac:dyDescent="0.25">
      <c r="B64" s="3" t="s">
        <v>12</v>
      </c>
      <c r="C64" s="3">
        <v>170</v>
      </c>
      <c r="D64" s="3"/>
    </row>
    <row r="65" spans="2:4" ht="20" customHeight="1" x14ac:dyDescent="0.25">
      <c r="B65" s="3" t="s">
        <v>15</v>
      </c>
      <c r="C65" s="3">
        <v>170</v>
      </c>
      <c r="D65" s="3"/>
    </row>
    <row r="66" spans="2:4" ht="20" customHeight="1" x14ac:dyDescent="0.25">
      <c r="B66" s="3" t="s">
        <v>11</v>
      </c>
      <c r="C66" s="3">
        <v>160</v>
      </c>
      <c r="D66" s="3"/>
    </row>
    <row r="67" spans="2:4" ht="20" customHeight="1" x14ac:dyDescent="0.25">
      <c r="B67" s="3" t="s">
        <v>14</v>
      </c>
      <c r="C67" s="3">
        <v>160</v>
      </c>
      <c r="D67" s="3"/>
    </row>
    <row r="68" spans="2:4" ht="20" customHeight="1" x14ac:dyDescent="0.25">
      <c r="B68" s="3" t="s">
        <v>9</v>
      </c>
      <c r="C68" s="3">
        <v>150</v>
      </c>
      <c r="D68" s="3"/>
    </row>
    <row r="69" spans="2:4" ht="20" customHeight="1" x14ac:dyDescent="0.25">
      <c r="B69" s="3" t="s">
        <v>17</v>
      </c>
      <c r="C69" s="3">
        <v>150</v>
      </c>
      <c r="D69" s="3"/>
    </row>
    <row r="70" spans="2:4" ht="20" customHeight="1" thickBot="1" x14ac:dyDescent="0.3">
      <c r="B70" s="4" t="s">
        <v>10</v>
      </c>
      <c r="C70" s="4">
        <v>140</v>
      </c>
      <c r="D70" s="4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02B1B-B6E1-4CFF-AAB3-5622EB356FE6}">
  <sheetPr>
    <tabColor theme="9" tint="0.79998168889431442"/>
  </sheetPr>
  <dimension ref="B1:I40"/>
  <sheetViews>
    <sheetView showGridLines="0" zoomScaleNormal="100" workbookViewId="0"/>
  </sheetViews>
  <sheetFormatPr baseColWidth="10" defaultColWidth="8.83203125" defaultRowHeight="17" outlineLevelRow="1" x14ac:dyDescent="0.25"/>
  <cols>
    <col min="1" max="1" width="3.5" customWidth="1"/>
    <col min="2" max="3" width="15.6640625" customWidth="1"/>
    <col min="9" max="10" width="15.6640625" customWidth="1"/>
  </cols>
  <sheetData>
    <row r="1" spans="2:3" ht="18" thickBot="1" x14ac:dyDescent="0.3"/>
    <row r="2" spans="2:3" x14ac:dyDescent="0.25">
      <c r="B2" s="15" t="s">
        <v>64</v>
      </c>
      <c r="C2" s="15"/>
    </row>
    <row r="4" spans="2:3" x14ac:dyDescent="0.25">
      <c r="B4" s="17" t="s">
        <v>62</v>
      </c>
      <c r="C4" s="17" t="s">
        <v>63</v>
      </c>
    </row>
    <row r="5" spans="2:3" s="1" customFormat="1" x14ac:dyDescent="0.25">
      <c r="B5" s="3">
        <v>100</v>
      </c>
      <c r="C5" s="3">
        <v>300</v>
      </c>
    </row>
    <row r="6" spans="2:3" s="1" customFormat="1" x14ac:dyDescent="0.25">
      <c r="B6" s="3">
        <v>200</v>
      </c>
      <c r="C6" s="3">
        <v>350</v>
      </c>
    </row>
    <row r="7" spans="2:3" s="1" customFormat="1" x14ac:dyDescent="0.25">
      <c r="B7" s="3">
        <v>300</v>
      </c>
      <c r="C7" s="3">
        <v>500</v>
      </c>
    </row>
    <row r="8" spans="2:3" s="1" customFormat="1" outlineLevel="1" x14ac:dyDescent="0.25">
      <c r="B8" s="3">
        <v>400</v>
      </c>
      <c r="C8" s="3">
        <v>3000</v>
      </c>
    </row>
    <row r="9" spans="2:3" s="1" customFormat="1" x14ac:dyDescent="0.25">
      <c r="B9" s="3">
        <v>500</v>
      </c>
      <c r="C9" s="3">
        <v>1000</v>
      </c>
    </row>
    <row r="10" spans="2:3" s="1" customFormat="1" x14ac:dyDescent="0.25">
      <c r="B10" s="3">
        <v>600</v>
      </c>
      <c r="C10" s="3">
        <v>1200</v>
      </c>
    </row>
    <row r="11" spans="2:3" s="1" customFormat="1" x14ac:dyDescent="0.25">
      <c r="B11" s="3">
        <v>700</v>
      </c>
      <c r="C11" s="3">
        <v>1500</v>
      </c>
    </row>
    <row r="12" spans="2:3" s="1" customFormat="1" x14ac:dyDescent="0.25">
      <c r="B12" s="3">
        <v>800</v>
      </c>
      <c r="C12" s="3">
        <v>1800</v>
      </c>
    </row>
    <row r="13" spans="2:3" s="1" customFormat="1" ht="18" thickBot="1" x14ac:dyDescent="0.3">
      <c r="B13" s="4">
        <v>900</v>
      </c>
      <c r="C13" s="4">
        <v>2500</v>
      </c>
    </row>
    <row r="28" spans="2:9" ht="18" thickBot="1" x14ac:dyDescent="0.3"/>
    <row r="29" spans="2:9" x14ac:dyDescent="0.25">
      <c r="B29" s="15" t="s">
        <v>64</v>
      </c>
      <c r="C29" s="15"/>
    </row>
    <row r="31" spans="2:9" x14ac:dyDescent="0.25">
      <c r="B31" s="17" t="s">
        <v>62</v>
      </c>
      <c r="C31" s="17" t="s">
        <v>63</v>
      </c>
    </row>
    <row r="32" spans="2:9" x14ac:dyDescent="0.25">
      <c r="B32" s="3">
        <v>100</v>
      </c>
      <c r="C32" s="3">
        <v>300</v>
      </c>
      <c r="D32" s="1"/>
      <c r="E32" s="1"/>
      <c r="F32" s="1"/>
      <c r="G32" s="1"/>
      <c r="H32" s="1"/>
      <c r="I32" s="1"/>
    </row>
    <row r="33" spans="2:9" x14ac:dyDescent="0.25">
      <c r="B33" s="3">
        <v>200</v>
      </c>
      <c r="C33" s="3">
        <v>400</v>
      </c>
      <c r="D33" s="1"/>
      <c r="E33" s="1"/>
      <c r="F33" s="1"/>
      <c r="G33" s="1"/>
      <c r="H33" s="1"/>
      <c r="I33" s="1"/>
    </row>
    <row r="34" spans="2:9" x14ac:dyDescent="0.25">
      <c r="B34" s="3">
        <v>300</v>
      </c>
      <c r="C34" s="3">
        <v>650</v>
      </c>
      <c r="D34" s="1"/>
      <c r="E34" s="1"/>
      <c r="F34" s="1"/>
      <c r="G34" s="1"/>
      <c r="H34" s="1"/>
      <c r="I34" s="1"/>
    </row>
    <row r="35" spans="2:9" x14ac:dyDescent="0.25">
      <c r="B35" s="3">
        <v>400</v>
      </c>
      <c r="C35" s="3">
        <v>750</v>
      </c>
      <c r="D35" s="1"/>
      <c r="E35" s="1"/>
      <c r="F35" s="1"/>
      <c r="G35" s="1"/>
      <c r="H35" s="1"/>
      <c r="I35" s="1"/>
    </row>
    <row r="36" spans="2:9" x14ac:dyDescent="0.25">
      <c r="B36" s="3">
        <v>500</v>
      </c>
      <c r="C36" s="3">
        <v>1000</v>
      </c>
      <c r="D36" s="1"/>
      <c r="E36" s="1"/>
      <c r="F36" s="1"/>
      <c r="G36" s="1"/>
      <c r="H36" s="1"/>
      <c r="I36" s="1"/>
    </row>
    <row r="37" spans="2:9" x14ac:dyDescent="0.25">
      <c r="B37" s="3">
        <v>600</v>
      </c>
      <c r="C37" s="3">
        <v>600</v>
      </c>
      <c r="D37" s="1"/>
      <c r="E37" s="1"/>
      <c r="F37" s="1"/>
      <c r="G37" s="1"/>
      <c r="H37" s="1"/>
      <c r="I37" s="1"/>
    </row>
    <row r="38" spans="2:9" x14ac:dyDescent="0.25">
      <c r="B38" s="3">
        <v>700</v>
      </c>
      <c r="C38" s="3">
        <v>800</v>
      </c>
      <c r="D38" s="1"/>
      <c r="E38" s="1"/>
      <c r="F38" s="1"/>
      <c r="G38" s="1"/>
      <c r="H38" s="1"/>
      <c r="I38" s="1"/>
    </row>
    <row r="39" spans="2:9" x14ac:dyDescent="0.25">
      <c r="B39" s="3">
        <v>800</v>
      </c>
      <c r="C39" s="3">
        <v>850</v>
      </c>
      <c r="D39" s="1"/>
      <c r="E39" s="1"/>
      <c r="F39" s="1"/>
      <c r="G39" s="1"/>
      <c r="H39" s="1"/>
      <c r="I39" s="1"/>
    </row>
    <row r="40" spans="2:9" ht="18" thickBot="1" x14ac:dyDescent="0.3">
      <c r="B40" s="4">
        <v>900</v>
      </c>
      <c r="C40" s="4">
        <v>950</v>
      </c>
      <c r="D40" s="1"/>
      <c r="E40" s="1"/>
      <c r="F40" s="1"/>
      <c r="G40" s="1"/>
      <c r="H40" s="1"/>
      <c r="I40" s="1"/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6DE5-492F-4DD3-83B4-355C7C9E9717}">
  <sheetPr>
    <tabColor theme="9" tint="0.79998168889431442"/>
  </sheetPr>
  <dimension ref="B1:N9"/>
  <sheetViews>
    <sheetView showGridLines="0" zoomScaleNormal="100" workbookViewId="0"/>
  </sheetViews>
  <sheetFormatPr baseColWidth="10" defaultColWidth="9" defaultRowHeight="20" customHeight="1" x14ac:dyDescent="0.25"/>
  <cols>
    <col min="1" max="1" width="3.6640625" style="1" customWidth="1"/>
    <col min="2" max="2" width="1.6640625" style="1" customWidth="1"/>
    <col min="3" max="3" width="16.1640625" style="1" bestFit="1" customWidth="1"/>
    <col min="4" max="4" width="7.1640625" style="1" bestFit="1" customWidth="1"/>
    <col min="5" max="16384" width="9" style="1"/>
  </cols>
  <sheetData>
    <row r="1" spans="2:14" ht="20" customHeight="1" thickBot="1" x14ac:dyDescent="0.3"/>
    <row r="2" spans="2:14" ht="20" customHeight="1" x14ac:dyDescent="0.25">
      <c r="B2" s="5" t="s">
        <v>83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20" customHeight="1" x14ac:dyDescent="0.25">
      <c r="B3" s="6"/>
      <c r="C3" s="6"/>
      <c r="D3" s="6"/>
      <c r="E3" s="7" t="s">
        <v>52</v>
      </c>
      <c r="F3" s="7" t="s">
        <v>53</v>
      </c>
      <c r="G3" s="7" t="s">
        <v>54</v>
      </c>
      <c r="H3" s="7" t="s">
        <v>55</v>
      </c>
      <c r="I3" s="7" t="s">
        <v>73</v>
      </c>
      <c r="J3" s="7" t="s">
        <v>74</v>
      </c>
      <c r="K3" s="7" t="s">
        <v>75</v>
      </c>
      <c r="L3" s="7" t="s">
        <v>76</v>
      </c>
      <c r="M3" s="7" t="s">
        <v>77</v>
      </c>
      <c r="N3" s="7" t="s">
        <v>78</v>
      </c>
    </row>
    <row r="4" spans="2:14" ht="20" customHeight="1" x14ac:dyDescent="0.25">
      <c r="B4" s="37" t="s">
        <v>63</v>
      </c>
      <c r="C4" s="37"/>
      <c r="D4" s="37" t="s">
        <v>79</v>
      </c>
      <c r="E4" s="37">
        <f>E5*E6</f>
        <v>300</v>
      </c>
      <c r="F4" s="37">
        <f t="shared" ref="F4:N4" si="0">F5*F6</f>
        <v>250</v>
      </c>
      <c r="G4" s="37">
        <f t="shared" si="0"/>
        <v>280</v>
      </c>
      <c r="H4" s="37">
        <f t="shared" si="0"/>
        <v>1200</v>
      </c>
      <c r="I4" s="37">
        <f t="shared" si="0"/>
        <v>720</v>
      </c>
      <c r="J4" s="37">
        <f t="shared" si="0"/>
        <v>1500</v>
      </c>
      <c r="K4" s="37">
        <f t="shared" si="0"/>
        <v>1440</v>
      </c>
      <c r="L4" s="37">
        <f t="shared" si="0"/>
        <v>1800</v>
      </c>
      <c r="M4" s="37">
        <f t="shared" si="0"/>
        <v>650</v>
      </c>
      <c r="N4" s="37">
        <f t="shared" si="0"/>
        <v>1500</v>
      </c>
    </row>
    <row r="5" spans="2:14" ht="20" customHeight="1" x14ac:dyDescent="0.25">
      <c r="B5" s="3"/>
      <c r="C5" s="3" t="s">
        <v>27</v>
      </c>
      <c r="D5" s="3" t="s">
        <v>81</v>
      </c>
      <c r="E5" s="3">
        <v>30</v>
      </c>
      <c r="F5" s="3">
        <v>50</v>
      </c>
      <c r="G5" s="3">
        <v>40</v>
      </c>
      <c r="H5" s="3">
        <v>60</v>
      </c>
      <c r="I5" s="3">
        <v>90</v>
      </c>
      <c r="J5" s="3">
        <v>100</v>
      </c>
      <c r="K5" s="3">
        <v>120</v>
      </c>
      <c r="L5" s="3">
        <v>120</v>
      </c>
      <c r="M5" s="3">
        <v>130</v>
      </c>
      <c r="N5" s="3">
        <v>150</v>
      </c>
    </row>
    <row r="6" spans="2:14" ht="20" customHeight="1" x14ac:dyDescent="0.25">
      <c r="B6" s="3"/>
      <c r="C6" s="3" t="s">
        <v>82</v>
      </c>
      <c r="D6" s="3" t="s">
        <v>79</v>
      </c>
      <c r="E6" s="3">
        <v>10</v>
      </c>
      <c r="F6" s="3">
        <v>5</v>
      </c>
      <c r="G6" s="3">
        <v>7</v>
      </c>
      <c r="H6" s="3">
        <v>20</v>
      </c>
      <c r="I6" s="3">
        <v>8</v>
      </c>
      <c r="J6" s="3">
        <v>15</v>
      </c>
      <c r="K6" s="3">
        <v>12</v>
      </c>
      <c r="L6" s="3">
        <v>15</v>
      </c>
      <c r="M6" s="3">
        <v>5</v>
      </c>
      <c r="N6" s="3">
        <v>10</v>
      </c>
    </row>
    <row r="7" spans="2:14" ht="20" customHeight="1" x14ac:dyDescent="0.25">
      <c r="B7" s="37" t="s">
        <v>70</v>
      </c>
      <c r="C7" s="37"/>
      <c r="D7" s="37" t="s">
        <v>79</v>
      </c>
      <c r="E7" s="37">
        <f t="shared" ref="E7:N7" si="1">E8*E9</f>
        <v>50</v>
      </c>
      <c r="F7" s="37">
        <f t="shared" si="1"/>
        <v>75</v>
      </c>
      <c r="G7" s="37">
        <f t="shared" si="1"/>
        <v>100</v>
      </c>
      <c r="H7" s="37">
        <f t="shared" si="1"/>
        <v>200</v>
      </c>
      <c r="I7" s="37">
        <f t="shared" si="1"/>
        <v>240</v>
      </c>
      <c r="J7" s="37">
        <f t="shared" si="1"/>
        <v>280</v>
      </c>
      <c r="K7" s="37">
        <f t="shared" si="1"/>
        <v>400</v>
      </c>
      <c r="L7" s="37">
        <f t="shared" si="1"/>
        <v>450</v>
      </c>
      <c r="M7" s="37">
        <f t="shared" si="1"/>
        <v>500</v>
      </c>
      <c r="N7" s="37">
        <f t="shared" si="1"/>
        <v>550</v>
      </c>
    </row>
    <row r="8" spans="2:14" ht="20" customHeight="1" x14ac:dyDescent="0.25">
      <c r="B8" s="3"/>
      <c r="C8" s="3" t="s">
        <v>71</v>
      </c>
      <c r="D8" s="3" t="s">
        <v>80</v>
      </c>
      <c r="E8" s="3">
        <v>10</v>
      </c>
      <c r="F8" s="3">
        <f>+E8+5</f>
        <v>15</v>
      </c>
      <c r="G8" s="3">
        <f t="shared" ref="G8:N8" si="2">+F8+5</f>
        <v>20</v>
      </c>
      <c r="H8" s="3">
        <f t="shared" si="2"/>
        <v>25</v>
      </c>
      <c r="I8" s="3">
        <f t="shared" si="2"/>
        <v>30</v>
      </c>
      <c r="J8" s="3">
        <f t="shared" si="2"/>
        <v>35</v>
      </c>
      <c r="K8" s="3">
        <f t="shared" si="2"/>
        <v>40</v>
      </c>
      <c r="L8" s="3">
        <f t="shared" si="2"/>
        <v>45</v>
      </c>
      <c r="M8" s="3">
        <f t="shared" si="2"/>
        <v>50</v>
      </c>
      <c r="N8" s="3">
        <f t="shared" si="2"/>
        <v>55</v>
      </c>
    </row>
    <row r="9" spans="2:14" ht="20" customHeight="1" thickBot="1" x14ac:dyDescent="0.3">
      <c r="B9" s="4"/>
      <c r="C9" s="4" t="s">
        <v>72</v>
      </c>
      <c r="D9" s="4" t="s">
        <v>79</v>
      </c>
      <c r="E9" s="4">
        <v>5</v>
      </c>
      <c r="F9" s="4">
        <v>5</v>
      </c>
      <c r="G9" s="4">
        <v>5</v>
      </c>
      <c r="H9" s="4">
        <v>8</v>
      </c>
      <c r="I9" s="4">
        <v>8</v>
      </c>
      <c r="J9" s="4">
        <v>8</v>
      </c>
      <c r="K9" s="4">
        <v>10</v>
      </c>
      <c r="L9" s="4">
        <v>10</v>
      </c>
      <c r="M9" s="4">
        <v>10</v>
      </c>
      <c r="N9" s="4">
        <v>10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02A64-55DF-4BCC-8B5E-D2975F583339}">
  <sheetPr>
    <tabColor theme="9" tint="0.79998168889431442"/>
  </sheetPr>
  <dimension ref="B1:H7"/>
  <sheetViews>
    <sheetView showGridLines="0" zoomScaleNormal="100" workbookViewId="0"/>
  </sheetViews>
  <sheetFormatPr baseColWidth="10" defaultColWidth="9" defaultRowHeight="20" customHeight="1" outlineLevelRow="1" x14ac:dyDescent="0.25"/>
  <cols>
    <col min="1" max="1" width="3.6640625" style="1" customWidth="1"/>
    <col min="2" max="2" width="22.6640625" style="1" bestFit="1" customWidth="1"/>
    <col min="3" max="3" width="7.1640625" style="1" bestFit="1" customWidth="1"/>
    <col min="4" max="16384" width="9" style="1"/>
  </cols>
  <sheetData>
    <row r="1" spans="2:8" ht="20" customHeight="1" thickBot="1" x14ac:dyDescent="0.3"/>
    <row r="2" spans="2:8" ht="20" customHeight="1" x14ac:dyDescent="0.25">
      <c r="B2" s="5" t="s">
        <v>83</v>
      </c>
      <c r="C2" s="5"/>
      <c r="D2" s="5"/>
      <c r="E2" s="5"/>
      <c r="F2" s="5"/>
      <c r="G2" s="5"/>
      <c r="H2" s="5"/>
    </row>
    <row r="3" spans="2:8" ht="20" customHeight="1" x14ac:dyDescent="0.25">
      <c r="B3" s="6"/>
      <c r="C3" s="6"/>
      <c r="D3" s="7" t="s">
        <v>52</v>
      </c>
      <c r="E3" s="7" t="s">
        <v>53</v>
      </c>
      <c r="F3" s="7" t="s">
        <v>54</v>
      </c>
      <c r="G3" s="7" t="s">
        <v>55</v>
      </c>
      <c r="H3" s="7" t="s">
        <v>73</v>
      </c>
    </row>
    <row r="4" spans="2:8" ht="20" customHeight="1" x14ac:dyDescent="0.25">
      <c r="B4" s="3" t="s">
        <v>84</v>
      </c>
      <c r="C4" s="3" t="s">
        <v>85</v>
      </c>
      <c r="D4" s="38">
        <v>0.1</v>
      </c>
      <c r="E4" s="38">
        <v>0.15</v>
      </c>
      <c r="F4" s="38">
        <v>0.23</v>
      </c>
      <c r="G4" s="38">
        <v>0.3</v>
      </c>
      <c r="H4" s="38">
        <v>0.5</v>
      </c>
    </row>
    <row r="5" spans="2:8" ht="20" customHeight="1" x14ac:dyDescent="0.25">
      <c r="B5" s="3" t="s">
        <v>86</v>
      </c>
      <c r="C5" s="3" t="s">
        <v>79</v>
      </c>
      <c r="D5" s="3">
        <v>1000</v>
      </c>
      <c r="E5" s="3">
        <v>500</v>
      </c>
      <c r="F5" s="3">
        <v>750</v>
      </c>
      <c r="G5" s="3">
        <v>600</v>
      </c>
      <c r="H5" s="3">
        <v>900</v>
      </c>
    </row>
    <row r="6" spans="2:8" ht="20" customHeight="1" outlineLevel="1" x14ac:dyDescent="0.25">
      <c r="B6" s="3" t="s">
        <v>87</v>
      </c>
      <c r="C6" s="3" t="s">
        <v>79</v>
      </c>
      <c r="D6" s="3">
        <f>D5</f>
        <v>1000</v>
      </c>
      <c r="E6" s="3">
        <f>D6+E5</f>
        <v>1500</v>
      </c>
      <c r="F6" s="3">
        <f>E6+F5</f>
        <v>2250</v>
      </c>
      <c r="G6" s="3">
        <f t="shared" ref="G6:H6" si="0">F6+G5</f>
        <v>2850</v>
      </c>
      <c r="H6" s="3">
        <f t="shared" si="0"/>
        <v>3750</v>
      </c>
    </row>
    <row r="7" spans="2:8" ht="20" customHeight="1" thickBot="1" x14ac:dyDescent="0.3">
      <c r="B7" s="4"/>
      <c r="C7" s="4"/>
      <c r="D7" s="4"/>
      <c r="E7" s="4"/>
      <c r="F7" s="4"/>
      <c r="G7" s="4"/>
      <c r="H7" s="4"/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23BF-AE4C-4FF7-9254-35DDC278BDCB}">
  <sheetPr>
    <tabColor theme="9" tint="0.79998168889431442"/>
  </sheetPr>
  <dimension ref="A3:BB105"/>
  <sheetViews>
    <sheetView showGridLines="0" topLeftCell="A103" zoomScaleNormal="100" workbookViewId="0"/>
  </sheetViews>
  <sheetFormatPr baseColWidth="10" defaultColWidth="15.6640625" defaultRowHeight="20" customHeight="1" outlineLevelCol="1" x14ac:dyDescent="0.25"/>
  <cols>
    <col min="1" max="5" width="15.6640625" style="1"/>
    <col min="6" max="7" width="0" style="1" hidden="1" customWidth="1" outlineLevel="1"/>
    <col min="8" max="8" width="15.6640625" style="1" collapsed="1"/>
    <col min="9" max="16384" width="15.6640625" style="1"/>
  </cols>
  <sheetData>
    <row r="3" spans="2:21" ht="20" customHeight="1" x14ac:dyDescent="0.25">
      <c r="J3" s="34" t="s">
        <v>58</v>
      </c>
      <c r="K3" s="35">
        <f>+CORREL(J5:J104,K5:K104)^2</f>
        <v>0.95354200660575072</v>
      </c>
      <c r="O3" s="34" t="s">
        <v>59</v>
      </c>
      <c r="P3" s="35">
        <f>+CORREL(O5:O104,P5:P104)^2</f>
        <v>0.74048653077391491</v>
      </c>
    </row>
    <row r="5" spans="2:21" ht="20" customHeight="1" x14ac:dyDescent="0.25">
      <c r="B5" s="1">
        <v>1</v>
      </c>
      <c r="C5" s="1">
        <v>91.517948418382161</v>
      </c>
      <c r="D5" s="1">
        <f>+B5*10</f>
        <v>10</v>
      </c>
      <c r="E5" s="1">
        <f t="shared" ref="E5:E68" si="0">+C5+D5</f>
        <v>101.51794841838216</v>
      </c>
      <c r="F5" s="1">
        <v>40.714361853607215</v>
      </c>
      <c r="G5" s="1">
        <f>+B5*5</f>
        <v>5</v>
      </c>
      <c r="H5" s="1">
        <f>+F5+G5</f>
        <v>45.714361853607215</v>
      </c>
      <c r="J5" s="1">
        <f>+E5</f>
        <v>101.51794841838216</v>
      </c>
      <c r="K5" s="1">
        <f>+H5</f>
        <v>45.714361853607215</v>
      </c>
      <c r="M5" s="10"/>
      <c r="N5" s="10">
        <f>+M5+100%</f>
        <v>1</v>
      </c>
      <c r="O5" s="1">
        <f t="shared" ref="O5:O68" si="1">+J5*(1+M5)</f>
        <v>101.51794841838216</v>
      </c>
      <c r="P5" s="1">
        <f>+K5*(1+N5)</f>
        <v>91.428723707214431</v>
      </c>
      <c r="R5" s="10">
        <f>+Q5+100%</f>
        <v>1</v>
      </c>
      <c r="S5" s="10">
        <v>0.99</v>
      </c>
      <c r="T5" s="1">
        <f>+J5</f>
        <v>101.51794841838216</v>
      </c>
      <c r="U5" s="1">
        <f>+K5*S5</f>
        <v>45.257218235071143</v>
      </c>
    </row>
    <row r="6" spans="2:21" ht="20" customHeight="1" x14ac:dyDescent="0.25">
      <c r="B6" s="1">
        <f>+B5+1</f>
        <v>2</v>
      </c>
      <c r="C6" s="1">
        <v>10.969670207916149</v>
      </c>
      <c r="D6" s="1">
        <f t="shared" ref="D6:D69" si="2">+B6*10</f>
        <v>20</v>
      </c>
      <c r="E6" s="1">
        <f t="shared" si="0"/>
        <v>30.969670207916149</v>
      </c>
      <c r="F6" s="1">
        <v>83.447089422063357</v>
      </c>
      <c r="G6" s="1">
        <f t="shared" ref="G6:G69" si="3">+B6*5</f>
        <v>10</v>
      </c>
      <c r="H6" s="1">
        <f t="shared" ref="H6:H69" si="4">+F6+G6</f>
        <v>93.447089422063357</v>
      </c>
      <c r="J6" s="1">
        <f t="shared" ref="J6:J69" si="5">+E6</f>
        <v>30.969670207916149</v>
      </c>
      <c r="K6" s="1">
        <f t="shared" ref="K6:K69" si="6">+H6</f>
        <v>93.447089422063357</v>
      </c>
      <c r="M6" s="10"/>
      <c r="N6" s="10">
        <v>1.05</v>
      </c>
      <c r="O6" s="1">
        <f t="shared" si="1"/>
        <v>30.969670207916149</v>
      </c>
      <c r="P6" s="1">
        <f>+P5*N6</f>
        <v>96.000159892575155</v>
      </c>
      <c r="R6" s="10">
        <v>1.03</v>
      </c>
      <c r="S6" s="10">
        <v>0.99</v>
      </c>
      <c r="T6" s="1">
        <f>+T5*R6</f>
        <v>104.56348687093363</v>
      </c>
      <c r="U6" s="1">
        <f t="shared" ref="U6:U69" si="7">+K6*S6</f>
        <v>92.512618527842719</v>
      </c>
    </row>
    <row r="7" spans="2:21" ht="20" customHeight="1" x14ac:dyDescent="0.25">
      <c r="B7" s="1">
        <f t="shared" ref="B7:B70" si="8">+B6+1</f>
        <v>3</v>
      </c>
      <c r="C7" s="1">
        <v>38.47164852415402</v>
      </c>
      <c r="D7" s="1">
        <f t="shared" si="2"/>
        <v>30</v>
      </c>
      <c r="E7" s="1">
        <f t="shared" si="0"/>
        <v>68.47164852415402</v>
      </c>
      <c r="F7" s="1">
        <v>84.033391062133731</v>
      </c>
      <c r="G7" s="1">
        <f t="shared" si="3"/>
        <v>15</v>
      </c>
      <c r="H7" s="1">
        <f t="shared" si="4"/>
        <v>99.033391062133731</v>
      </c>
      <c r="J7" s="1">
        <f t="shared" si="5"/>
        <v>68.47164852415402</v>
      </c>
      <c r="K7" s="1">
        <f t="shared" si="6"/>
        <v>99.033391062133731</v>
      </c>
      <c r="M7" s="10"/>
      <c r="N7" s="10">
        <v>1.05</v>
      </c>
      <c r="O7" s="1">
        <f t="shared" si="1"/>
        <v>68.47164852415402</v>
      </c>
      <c r="P7" s="1">
        <f t="shared" ref="P7:P70" si="9">+P6*N7</f>
        <v>100.80016788720391</v>
      </c>
      <c r="R7" s="10">
        <v>1.03</v>
      </c>
      <c r="S7" s="10">
        <v>0.99</v>
      </c>
      <c r="T7" s="1">
        <f t="shared" ref="T7:T70" si="10">+T6*R7</f>
        <v>107.70039147706164</v>
      </c>
      <c r="U7" s="1">
        <f t="shared" si="7"/>
        <v>98.043057151512386</v>
      </c>
    </row>
    <row r="8" spans="2:21" ht="20" customHeight="1" x14ac:dyDescent="0.25">
      <c r="B8" s="1">
        <f t="shared" si="8"/>
        <v>4</v>
      </c>
      <c r="C8" s="1">
        <v>89.227632950906667</v>
      </c>
      <c r="D8" s="1">
        <f t="shared" si="2"/>
        <v>40</v>
      </c>
      <c r="E8" s="1">
        <f t="shared" si="0"/>
        <v>129.22763295090667</v>
      </c>
      <c r="F8" s="1">
        <v>56.04521611667311</v>
      </c>
      <c r="G8" s="1">
        <f t="shared" si="3"/>
        <v>20</v>
      </c>
      <c r="H8" s="1">
        <f t="shared" si="4"/>
        <v>76.045216116673117</v>
      </c>
      <c r="J8" s="1">
        <f t="shared" si="5"/>
        <v>129.22763295090667</v>
      </c>
      <c r="K8" s="1">
        <f t="shared" si="6"/>
        <v>76.045216116673117</v>
      </c>
      <c r="M8" s="10"/>
      <c r="N8" s="10">
        <v>1.05</v>
      </c>
      <c r="O8" s="1">
        <f t="shared" si="1"/>
        <v>129.22763295090667</v>
      </c>
      <c r="P8" s="1">
        <f t="shared" si="9"/>
        <v>105.84017628156411</v>
      </c>
      <c r="R8" s="10">
        <v>1.03</v>
      </c>
      <c r="S8" s="10">
        <v>0.99</v>
      </c>
      <c r="T8" s="1">
        <f t="shared" si="10"/>
        <v>110.9314032213735</v>
      </c>
      <c r="U8" s="1">
        <f t="shared" si="7"/>
        <v>75.284763955506392</v>
      </c>
    </row>
    <row r="9" spans="2:21" ht="20" customHeight="1" x14ac:dyDescent="0.25">
      <c r="B9" s="1">
        <f t="shared" si="8"/>
        <v>5</v>
      </c>
      <c r="C9" s="1">
        <v>84.514153932931805</v>
      </c>
      <c r="D9" s="1">
        <f t="shared" si="2"/>
        <v>50</v>
      </c>
      <c r="E9" s="1">
        <f t="shared" si="0"/>
        <v>134.51415393293181</v>
      </c>
      <c r="F9" s="1">
        <v>53.696693952151776</v>
      </c>
      <c r="G9" s="1">
        <f t="shared" si="3"/>
        <v>25</v>
      </c>
      <c r="H9" s="1">
        <f t="shared" si="4"/>
        <v>78.696693952151776</v>
      </c>
      <c r="J9" s="1">
        <f t="shared" si="5"/>
        <v>134.51415393293181</v>
      </c>
      <c r="K9" s="1">
        <f t="shared" si="6"/>
        <v>78.696693952151776</v>
      </c>
      <c r="M9" s="10"/>
      <c r="N9" s="10">
        <v>1.05</v>
      </c>
      <c r="O9" s="1">
        <f t="shared" si="1"/>
        <v>134.51415393293181</v>
      </c>
      <c r="P9" s="1">
        <f t="shared" si="9"/>
        <v>111.13218509564233</v>
      </c>
      <c r="R9" s="10">
        <v>1.03</v>
      </c>
      <c r="S9" s="10">
        <v>0.99</v>
      </c>
      <c r="T9" s="1">
        <f t="shared" si="10"/>
        <v>114.25934531801471</v>
      </c>
      <c r="U9" s="1">
        <f t="shared" si="7"/>
        <v>77.909727012630256</v>
      </c>
    </row>
    <row r="10" spans="2:21" ht="20" customHeight="1" x14ac:dyDescent="0.25">
      <c r="B10" s="1">
        <f t="shared" si="8"/>
        <v>6</v>
      </c>
      <c r="C10" s="1">
        <v>93.759124701123625</v>
      </c>
      <c r="D10" s="1">
        <f t="shared" si="2"/>
        <v>60</v>
      </c>
      <c r="E10" s="1">
        <f t="shared" si="0"/>
        <v>153.75912470112362</v>
      </c>
      <c r="F10" s="1">
        <v>39.601063030776885</v>
      </c>
      <c r="G10" s="1">
        <f t="shared" si="3"/>
        <v>30</v>
      </c>
      <c r="H10" s="1">
        <f t="shared" si="4"/>
        <v>69.601063030776885</v>
      </c>
      <c r="J10" s="1">
        <f t="shared" si="5"/>
        <v>153.75912470112362</v>
      </c>
      <c r="K10" s="1">
        <f t="shared" si="6"/>
        <v>69.601063030776885</v>
      </c>
      <c r="M10" s="10"/>
      <c r="N10" s="10">
        <v>1.05</v>
      </c>
      <c r="O10" s="1">
        <f t="shared" si="1"/>
        <v>153.75912470112362</v>
      </c>
      <c r="P10" s="1">
        <f t="shared" si="9"/>
        <v>116.68879435042444</v>
      </c>
      <c r="R10" s="10">
        <v>1.03</v>
      </c>
      <c r="S10" s="10">
        <v>0.99</v>
      </c>
      <c r="T10" s="1">
        <f t="shared" si="10"/>
        <v>117.68712567755516</v>
      </c>
      <c r="U10" s="1">
        <f t="shared" si="7"/>
        <v>68.905052400469117</v>
      </c>
    </row>
    <row r="11" spans="2:21" ht="20" customHeight="1" x14ac:dyDescent="0.25">
      <c r="B11" s="1">
        <f t="shared" si="8"/>
        <v>7</v>
      </c>
      <c r="C11" s="1">
        <v>26.768511962471251</v>
      </c>
      <c r="D11" s="1">
        <f t="shared" si="2"/>
        <v>70</v>
      </c>
      <c r="E11" s="1">
        <f t="shared" si="0"/>
        <v>96.768511962471251</v>
      </c>
      <c r="F11" s="1">
        <v>90.791314283956822</v>
      </c>
      <c r="G11" s="1">
        <f t="shared" si="3"/>
        <v>35</v>
      </c>
      <c r="H11" s="1">
        <f t="shared" si="4"/>
        <v>125.79131428395682</v>
      </c>
      <c r="J11" s="1">
        <f t="shared" si="5"/>
        <v>96.768511962471251</v>
      </c>
      <c r="K11" s="1">
        <f t="shared" si="6"/>
        <v>125.79131428395682</v>
      </c>
      <c r="M11" s="10"/>
      <c r="N11" s="10">
        <v>1.05</v>
      </c>
      <c r="O11" s="1">
        <f t="shared" si="1"/>
        <v>96.768511962471251</v>
      </c>
      <c r="P11" s="1">
        <f t="shared" si="9"/>
        <v>122.52323406794567</v>
      </c>
      <c r="R11" s="10">
        <v>1.03</v>
      </c>
      <c r="S11" s="10">
        <v>0.99</v>
      </c>
      <c r="T11" s="1">
        <f t="shared" si="10"/>
        <v>121.21773944788181</v>
      </c>
      <c r="U11" s="1">
        <f t="shared" si="7"/>
        <v>124.53340114111725</v>
      </c>
    </row>
    <row r="12" spans="2:21" ht="20" customHeight="1" x14ac:dyDescent="0.25">
      <c r="B12" s="1">
        <f t="shared" si="8"/>
        <v>8</v>
      </c>
      <c r="C12" s="1">
        <v>96.467888814458306</v>
      </c>
      <c r="D12" s="1">
        <f t="shared" si="2"/>
        <v>80</v>
      </c>
      <c r="E12" s="1">
        <f t="shared" si="0"/>
        <v>176.46788881445832</v>
      </c>
      <c r="F12" s="1">
        <v>71.204617864056033</v>
      </c>
      <c r="G12" s="1">
        <f t="shared" si="3"/>
        <v>40</v>
      </c>
      <c r="H12" s="1">
        <f t="shared" si="4"/>
        <v>111.20461786405603</v>
      </c>
      <c r="J12" s="1">
        <f t="shared" si="5"/>
        <v>176.46788881445832</v>
      </c>
      <c r="K12" s="1">
        <f t="shared" si="6"/>
        <v>111.20461786405603</v>
      </c>
      <c r="M12" s="10"/>
      <c r="N12" s="10">
        <v>1.05</v>
      </c>
      <c r="O12" s="1">
        <f t="shared" si="1"/>
        <v>176.46788881445832</v>
      </c>
      <c r="P12" s="1">
        <f t="shared" si="9"/>
        <v>128.64939577134297</v>
      </c>
      <c r="R12" s="10">
        <v>1.03</v>
      </c>
      <c r="S12" s="10">
        <v>0.99</v>
      </c>
      <c r="T12" s="1">
        <f t="shared" si="10"/>
        <v>124.85427163131827</v>
      </c>
      <c r="U12" s="1">
        <f t="shared" si="7"/>
        <v>110.09257168541548</v>
      </c>
    </row>
    <row r="13" spans="2:21" ht="20" customHeight="1" x14ac:dyDescent="0.25">
      <c r="B13" s="1">
        <f t="shared" si="8"/>
        <v>9</v>
      </c>
      <c r="C13" s="1">
        <v>7.1193545715706801</v>
      </c>
      <c r="D13" s="1">
        <f t="shared" si="2"/>
        <v>90</v>
      </c>
      <c r="E13" s="1">
        <f t="shared" si="0"/>
        <v>97.119354571570682</v>
      </c>
      <c r="F13" s="1">
        <v>51.062966957217228</v>
      </c>
      <c r="G13" s="1">
        <f t="shared" si="3"/>
        <v>45</v>
      </c>
      <c r="H13" s="1">
        <f t="shared" si="4"/>
        <v>96.062966957217228</v>
      </c>
      <c r="J13" s="1">
        <f t="shared" si="5"/>
        <v>97.119354571570682</v>
      </c>
      <c r="K13" s="1">
        <f t="shared" si="6"/>
        <v>96.062966957217228</v>
      </c>
      <c r="M13" s="10"/>
      <c r="N13" s="10">
        <v>1.05</v>
      </c>
      <c r="O13" s="1">
        <f t="shared" si="1"/>
        <v>97.119354571570682</v>
      </c>
      <c r="P13" s="1">
        <f t="shared" si="9"/>
        <v>135.08186555991011</v>
      </c>
      <c r="R13" s="10">
        <v>1.03</v>
      </c>
      <c r="S13" s="10">
        <v>0.99</v>
      </c>
      <c r="T13" s="1">
        <f t="shared" si="10"/>
        <v>128.59989978025783</v>
      </c>
      <c r="U13" s="1">
        <f t="shared" si="7"/>
        <v>95.102337287645057</v>
      </c>
    </row>
    <row r="14" spans="2:21" ht="20" customHeight="1" x14ac:dyDescent="0.25">
      <c r="B14" s="1">
        <f t="shared" si="8"/>
        <v>10</v>
      </c>
      <c r="C14" s="1">
        <v>18.608863209115732</v>
      </c>
      <c r="D14" s="1">
        <f t="shared" si="2"/>
        <v>100</v>
      </c>
      <c r="E14" s="1">
        <f t="shared" si="0"/>
        <v>118.60886320911573</v>
      </c>
      <c r="F14" s="1">
        <v>29.676301574538755</v>
      </c>
      <c r="G14" s="1">
        <f t="shared" si="3"/>
        <v>50</v>
      </c>
      <c r="H14" s="1">
        <f t="shared" si="4"/>
        <v>79.676301574538755</v>
      </c>
      <c r="J14" s="1">
        <f t="shared" si="5"/>
        <v>118.60886320911573</v>
      </c>
      <c r="K14" s="1">
        <f t="shared" si="6"/>
        <v>79.676301574538755</v>
      </c>
      <c r="M14" s="10"/>
      <c r="N14" s="10">
        <v>1.05</v>
      </c>
      <c r="O14" s="1">
        <f t="shared" si="1"/>
        <v>118.60886320911573</v>
      </c>
      <c r="P14" s="1">
        <f t="shared" si="9"/>
        <v>141.83595883790562</v>
      </c>
      <c r="R14" s="10">
        <v>1.03</v>
      </c>
      <c r="S14" s="10">
        <v>0.99</v>
      </c>
      <c r="T14" s="1">
        <f t="shared" si="10"/>
        <v>132.45789677366557</v>
      </c>
      <c r="U14" s="1">
        <f t="shared" si="7"/>
        <v>78.879538558793371</v>
      </c>
    </row>
    <row r="15" spans="2:21" ht="20" customHeight="1" x14ac:dyDescent="0.25">
      <c r="B15" s="1">
        <f t="shared" si="8"/>
        <v>11</v>
      </c>
      <c r="C15" s="1">
        <v>59.785984958335447</v>
      </c>
      <c r="D15" s="1">
        <f t="shared" si="2"/>
        <v>110</v>
      </c>
      <c r="E15" s="1">
        <f t="shared" si="0"/>
        <v>169.78598495833546</v>
      </c>
      <c r="F15" s="1">
        <v>75.694119068795104</v>
      </c>
      <c r="G15" s="1">
        <f t="shared" si="3"/>
        <v>55</v>
      </c>
      <c r="H15" s="1">
        <f t="shared" si="4"/>
        <v>130.69411906879509</v>
      </c>
      <c r="J15" s="1">
        <f t="shared" si="5"/>
        <v>169.78598495833546</v>
      </c>
      <c r="K15" s="1">
        <f t="shared" si="6"/>
        <v>130.69411906879509</v>
      </c>
      <c r="M15" s="10"/>
      <c r="N15" s="10">
        <v>1.05</v>
      </c>
      <c r="O15" s="1">
        <f t="shared" si="1"/>
        <v>169.78598495833546</v>
      </c>
      <c r="P15" s="1">
        <f t="shared" si="9"/>
        <v>148.92775677980092</v>
      </c>
      <c r="R15" s="10">
        <v>1.03</v>
      </c>
      <c r="S15" s="10">
        <v>0.99</v>
      </c>
      <c r="T15" s="1">
        <f t="shared" si="10"/>
        <v>136.43163367687555</v>
      </c>
      <c r="U15" s="1">
        <f t="shared" si="7"/>
        <v>129.38717787810714</v>
      </c>
    </row>
    <row r="16" spans="2:21" ht="20" customHeight="1" x14ac:dyDescent="0.25">
      <c r="B16" s="1">
        <f t="shared" si="8"/>
        <v>12</v>
      </c>
      <c r="C16" s="1">
        <v>76.016726219640091</v>
      </c>
      <c r="D16" s="1">
        <f t="shared" si="2"/>
        <v>120</v>
      </c>
      <c r="E16" s="1">
        <f t="shared" si="0"/>
        <v>196.01672621964008</v>
      </c>
      <c r="F16" s="1">
        <v>51.152785603650742</v>
      </c>
      <c r="G16" s="1">
        <f t="shared" si="3"/>
        <v>60</v>
      </c>
      <c r="H16" s="1">
        <f t="shared" si="4"/>
        <v>111.15278560365074</v>
      </c>
      <c r="J16" s="1">
        <f t="shared" si="5"/>
        <v>196.01672621964008</v>
      </c>
      <c r="K16" s="1">
        <f t="shared" si="6"/>
        <v>111.15278560365074</v>
      </c>
      <c r="M16" s="10"/>
      <c r="N16" s="10">
        <v>1.05</v>
      </c>
      <c r="O16" s="1">
        <f t="shared" si="1"/>
        <v>196.01672621964008</v>
      </c>
      <c r="P16" s="1">
        <f t="shared" si="9"/>
        <v>156.37414461879098</v>
      </c>
      <c r="R16" s="10">
        <v>1.03</v>
      </c>
      <c r="S16" s="10">
        <v>0.99</v>
      </c>
      <c r="T16" s="1">
        <f t="shared" si="10"/>
        <v>140.52458268718181</v>
      </c>
      <c r="U16" s="1">
        <f t="shared" si="7"/>
        <v>110.04125774761424</v>
      </c>
    </row>
    <row r="17" spans="2:21" ht="20" customHeight="1" x14ac:dyDescent="0.25">
      <c r="B17" s="1">
        <f t="shared" si="8"/>
        <v>13</v>
      </c>
      <c r="C17" s="1">
        <v>21.818473668800763</v>
      </c>
      <c r="D17" s="1">
        <f t="shared" si="2"/>
        <v>130</v>
      </c>
      <c r="E17" s="1">
        <f t="shared" si="0"/>
        <v>151.81847366880078</v>
      </c>
      <c r="F17" s="1">
        <v>28.961690228151372</v>
      </c>
      <c r="G17" s="1">
        <f t="shared" si="3"/>
        <v>65</v>
      </c>
      <c r="H17" s="1">
        <f t="shared" si="4"/>
        <v>93.961690228151369</v>
      </c>
      <c r="J17" s="1">
        <f t="shared" si="5"/>
        <v>151.81847366880078</v>
      </c>
      <c r="K17" s="1">
        <f t="shared" si="6"/>
        <v>93.961690228151369</v>
      </c>
      <c r="M17" s="10"/>
      <c r="N17" s="10">
        <v>1.05</v>
      </c>
      <c r="O17" s="1">
        <f t="shared" si="1"/>
        <v>151.81847366880078</v>
      </c>
      <c r="P17" s="1">
        <f t="shared" si="9"/>
        <v>164.19285184973054</v>
      </c>
      <c r="R17" s="10">
        <v>1.03</v>
      </c>
      <c r="S17" s="10">
        <v>0.99</v>
      </c>
      <c r="T17" s="1">
        <f t="shared" si="10"/>
        <v>144.74032016779725</v>
      </c>
      <c r="U17" s="1">
        <f t="shared" si="7"/>
        <v>93.022073325869854</v>
      </c>
    </row>
    <row r="18" spans="2:21" ht="20" customHeight="1" x14ac:dyDescent="0.25">
      <c r="B18" s="1">
        <f t="shared" si="8"/>
        <v>14</v>
      </c>
      <c r="C18" s="1">
        <v>36.668910756137429</v>
      </c>
      <c r="D18" s="1">
        <f t="shared" si="2"/>
        <v>140</v>
      </c>
      <c r="E18" s="1">
        <f t="shared" si="0"/>
        <v>176.66891075613742</v>
      </c>
      <c r="F18" s="1">
        <v>90.69244950338603</v>
      </c>
      <c r="G18" s="1">
        <f t="shared" si="3"/>
        <v>70</v>
      </c>
      <c r="H18" s="1">
        <f t="shared" si="4"/>
        <v>160.69244950338603</v>
      </c>
      <c r="J18" s="1">
        <f t="shared" si="5"/>
        <v>176.66891075613742</v>
      </c>
      <c r="K18" s="1">
        <f t="shared" si="6"/>
        <v>160.69244950338603</v>
      </c>
      <c r="M18" s="10"/>
      <c r="N18" s="10">
        <v>1.05</v>
      </c>
      <c r="O18" s="1">
        <f t="shared" si="1"/>
        <v>176.66891075613742</v>
      </c>
      <c r="P18" s="1">
        <f t="shared" si="9"/>
        <v>172.40249444221709</v>
      </c>
      <c r="R18" s="10">
        <v>1.03</v>
      </c>
      <c r="S18" s="10">
        <v>0.99</v>
      </c>
      <c r="T18" s="1">
        <f t="shared" si="10"/>
        <v>149.08252977283118</v>
      </c>
      <c r="U18" s="1">
        <f t="shared" si="7"/>
        <v>159.08552500835216</v>
      </c>
    </row>
    <row r="19" spans="2:21" ht="20" customHeight="1" x14ac:dyDescent="0.25">
      <c r="B19" s="1">
        <f t="shared" si="8"/>
        <v>15</v>
      </c>
      <c r="C19" s="1">
        <v>32.592617928153935</v>
      </c>
      <c r="D19" s="1">
        <f t="shared" si="2"/>
        <v>150</v>
      </c>
      <c r="E19" s="1">
        <f t="shared" si="0"/>
        <v>182.59261792815394</v>
      </c>
      <c r="F19" s="1">
        <v>60.578766276951178</v>
      </c>
      <c r="G19" s="1">
        <f t="shared" si="3"/>
        <v>75</v>
      </c>
      <c r="H19" s="1">
        <f t="shared" si="4"/>
        <v>135.57876627695117</v>
      </c>
      <c r="J19" s="1">
        <f t="shared" si="5"/>
        <v>182.59261792815394</v>
      </c>
      <c r="K19" s="1">
        <f t="shared" si="6"/>
        <v>135.57876627695117</v>
      </c>
      <c r="M19" s="10"/>
      <c r="N19" s="10">
        <v>1.05</v>
      </c>
      <c r="O19" s="1">
        <f t="shared" si="1"/>
        <v>182.59261792815394</v>
      </c>
      <c r="P19" s="1">
        <f t="shared" si="9"/>
        <v>181.02261916432795</v>
      </c>
      <c r="R19" s="10">
        <v>1.03</v>
      </c>
      <c r="S19" s="10">
        <v>0.99</v>
      </c>
      <c r="T19" s="1">
        <f t="shared" si="10"/>
        <v>153.55500566601611</v>
      </c>
      <c r="U19" s="1">
        <f t="shared" si="7"/>
        <v>134.22297861418167</v>
      </c>
    </row>
    <row r="20" spans="2:21" ht="20" customHeight="1" x14ac:dyDescent="0.25">
      <c r="B20" s="1">
        <f t="shared" si="8"/>
        <v>16</v>
      </c>
      <c r="C20" s="1">
        <v>37.877369336037525</v>
      </c>
      <c r="D20" s="1">
        <f t="shared" si="2"/>
        <v>160</v>
      </c>
      <c r="E20" s="1">
        <f t="shared" si="0"/>
        <v>197.87736933603753</v>
      </c>
      <c r="F20" s="1">
        <v>6.4512593346745639</v>
      </c>
      <c r="G20" s="1">
        <f t="shared" si="3"/>
        <v>80</v>
      </c>
      <c r="H20" s="1">
        <f t="shared" si="4"/>
        <v>86.45125933467456</v>
      </c>
      <c r="J20" s="1">
        <f t="shared" si="5"/>
        <v>197.87736933603753</v>
      </c>
      <c r="K20" s="1">
        <f t="shared" si="6"/>
        <v>86.45125933467456</v>
      </c>
      <c r="M20" s="10"/>
      <c r="N20" s="10">
        <v>1.05</v>
      </c>
      <c r="O20" s="1">
        <f t="shared" si="1"/>
        <v>197.87736933603753</v>
      </c>
      <c r="P20" s="1">
        <f t="shared" si="9"/>
        <v>190.07375012254437</v>
      </c>
      <c r="R20" s="10">
        <v>1.03</v>
      </c>
      <c r="S20" s="10">
        <v>0.99</v>
      </c>
      <c r="T20" s="1">
        <f t="shared" si="10"/>
        <v>158.16165583599661</v>
      </c>
      <c r="U20" s="1">
        <f t="shared" si="7"/>
        <v>85.586746741327815</v>
      </c>
    </row>
    <row r="21" spans="2:21" ht="20" customHeight="1" x14ac:dyDescent="0.25">
      <c r="B21" s="1">
        <f t="shared" si="8"/>
        <v>17</v>
      </c>
      <c r="C21" s="1">
        <v>20.692416035710348</v>
      </c>
      <c r="D21" s="1">
        <f t="shared" si="2"/>
        <v>170</v>
      </c>
      <c r="E21" s="1">
        <f t="shared" si="0"/>
        <v>190.69241603571035</v>
      </c>
      <c r="F21" s="1">
        <v>25.008611001438407</v>
      </c>
      <c r="G21" s="1">
        <f t="shared" si="3"/>
        <v>85</v>
      </c>
      <c r="H21" s="1">
        <f t="shared" si="4"/>
        <v>110.00861100143841</v>
      </c>
      <c r="J21" s="1">
        <f t="shared" si="5"/>
        <v>190.69241603571035</v>
      </c>
      <c r="K21" s="1">
        <f t="shared" si="6"/>
        <v>110.00861100143841</v>
      </c>
      <c r="M21" s="10"/>
      <c r="N21" s="10">
        <v>1.05</v>
      </c>
      <c r="O21" s="1">
        <f t="shared" si="1"/>
        <v>190.69241603571035</v>
      </c>
      <c r="P21" s="1">
        <f t="shared" si="9"/>
        <v>199.57743762867159</v>
      </c>
      <c r="R21" s="10">
        <v>1.03</v>
      </c>
      <c r="S21" s="10">
        <v>0.99</v>
      </c>
      <c r="T21" s="1">
        <f t="shared" si="10"/>
        <v>162.90650551107652</v>
      </c>
      <c r="U21" s="1">
        <f t="shared" si="7"/>
        <v>108.90852489142402</v>
      </c>
    </row>
    <row r="22" spans="2:21" ht="20" customHeight="1" x14ac:dyDescent="0.25">
      <c r="B22" s="1">
        <f t="shared" si="8"/>
        <v>18</v>
      </c>
      <c r="C22" s="1">
        <v>31.125247919797872</v>
      </c>
      <c r="D22" s="1">
        <f t="shared" si="2"/>
        <v>180</v>
      </c>
      <c r="E22" s="1">
        <f t="shared" si="0"/>
        <v>211.12524791979786</v>
      </c>
      <c r="F22" s="1">
        <v>90.910761247463228</v>
      </c>
      <c r="G22" s="1">
        <f t="shared" si="3"/>
        <v>90</v>
      </c>
      <c r="H22" s="1">
        <f t="shared" si="4"/>
        <v>180.91076124746323</v>
      </c>
      <c r="J22" s="1">
        <f t="shared" si="5"/>
        <v>211.12524791979786</v>
      </c>
      <c r="K22" s="1">
        <f t="shared" si="6"/>
        <v>180.91076124746323</v>
      </c>
      <c r="M22" s="10"/>
      <c r="N22" s="10">
        <v>1.05</v>
      </c>
      <c r="O22" s="1">
        <f t="shared" si="1"/>
        <v>211.12524791979786</v>
      </c>
      <c r="P22" s="1">
        <f t="shared" si="9"/>
        <v>209.55630951010517</v>
      </c>
      <c r="R22" s="10">
        <v>1.03</v>
      </c>
      <c r="S22" s="10">
        <v>0.99</v>
      </c>
      <c r="T22" s="1">
        <f t="shared" si="10"/>
        <v>167.7937006764088</v>
      </c>
      <c r="U22" s="1">
        <f t="shared" si="7"/>
        <v>179.10165363498859</v>
      </c>
    </row>
    <row r="23" spans="2:21" ht="20" customHeight="1" x14ac:dyDescent="0.25">
      <c r="B23" s="1">
        <f t="shared" si="8"/>
        <v>19</v>
      </c>
      <c r="C23" s="1">
        <v>20.708811327862755</v>
      </c>
      <c r="D23" s="1">
        <f t="shared" si="2"/>
        <v>190</v>
      </c>
      <c r="E23" s="1">
        <f t="shared" si="0"/>
        <v>210.70881132786275</v>
      </c>
      <c r="F23" s="1">
        <v>56.285354897252894</v>
      </c>
      <c r="G23" s="1">
        <f t="shared" si="3"/>
        <v>95</v>
      </c>
      <c r="H23" s="1">
        <f t="shared" si="4"/>
        <v>151.28535489725289</v>
      </c>
      <c r="J23" s="1">
        <f t="shared" si="5"/>
        <v>210.70881132786275</v>
      </c>
      <c r="K23" s="1">
        <f t="shared" si="6"/>
        <v>151.28535489725289</v>
      </c>
      <c r="M23" s="10"/>
      <c r="N23" s="10">
        <v>1.05</v>
      </c>
      <c r="O23" s="1">
        <f t="shared" si="1"/>
        <v>210.70881132786275</v>
      </c>
      <c r="P23" s="1">
        <f t="shared" si="9"/>
        <v>220.03412498561045</v>
      </c>
      <c r="R23" s="10">
        <v>1.03</v>
      </c>
      <c r="S23" s="10">
        <v>0.99</v>
      </c>
      <c r="T23" s="1">
        <f t="shared" si="10"/>
        <v>172.82751169670107</v>
      </c>
      <c r="U23" s="1">
        <f t="shared" si="7"/>
        <v>149.77250134828034</v>
      </c>
    </row>
    <row r="24" spans="2:21" ht="20" customHeight="1" x14ac:dyDescent="0.25">
      <c r="B24" s="1">
        <f t="shared" si="8"/>
        <v>20</v>
      </c>
      <c r="C24" s="1">
        <v>83.730315511561685</v>
      </c>
      <c r="D24" s="1">
        <f t="shared" si="2"/>
        <v>200</v>
      </c>
      <c r="E24" s="1">
        <f t="shared" si="0"/>
        <v>283.73031551156168</v>
      </c>
      <c r="F24" s="1">
        <v>80.768046224873913</v>
      </c>
      <c r="G24" s="1">
        <f t="shared" si="3"/>
        <v>100</v>
      </c>
      <c r="H24" s="1">
        <f t="shared" si="4"/>
        <v>180.7680462248739</v>
      </c>
      <c r="J24" s="1">
        <f t="shared" si="5"/>
        <v>283.73031551156168</v>
      </c>
      <c r="K24" s="1">
        <f t="shared" si="6"/>
        <v>180.7680462248739</v>
      </c>
      <c r="M24" s="10"/>
      <c r="N24" s="10">
        <v>1.05</v>
      </c>
      <c r="O24" s="1">
        <f t="shared" si="1"/>
        <v>283.73031551156168</v>
      </c>
      <c r="P24" s="1">
        <f t="shared" si="9"/>
        <v>231.03583123489099</v>
      </c>
      <c r="R24" s="10">
        <v>1.03</v>
      </c>
      <c r="S24" s="10">
        <v>0.99</v>
      </c>
      <c r="T24" s="1">
        <f t="shared" si="10"/>
        <v>178.0123370476021</v>
      </c>
      <c r="U24" s="1">
        <f t="shared" si="7"/>
        <v>178.96036576262514</v>
      </c>
    </row>
    <row r="25" spans="2:21" ht="20" customHeight="1" x14ac:dyDescent="0.25">
      <c r="B25" s="1">
        <f t="shared" si="8"/>
        <v>21</v>
      </c>
      <c r="C25" s="1">
        <v>87.537084787498529</v>
      </c>
      <c r="D25" s="1">
        <f t="shared" si="2"/>
        <v>210</v>
      </c>
      <c r="E25" s="1">
        <f t="shared" si="0"/>
        <v>297.53708478749854</v>
      </c>
      <c r="F25" s="1">
        <v>25.212687975077518</v>
      </c>
      <c r="G25" s="1">
        <f t="shared" si="3"/>
        <v>105</v>
      </c>
      <c r="H25" s="1">
        <f t="shared" si="4"/>
        <v>130.21268797507753</v>
      </c>
      <c r="J25" s="1">
        <f t="shared" si="5"/>
        <v>297.53708478749854</v>
      </c>
      <c r="K25" s="1">
        <f t="shared" si="6"/>
        <v>130.21268797507753</v>
      </c>
      <c r="M25" s="10"/>
      <c r="N25" s="10">
        <v>1.05</v>
      </c>
      <c r="O25" s="1">
        <f t="shared" si="1"/>
        <v>297.53708478749854</v>
      </c>
      <c r="P25" s="1">
        <f t="shared" si="9"/>
        <v>242.58762279663554</v>
      </c>
      <c r="R25" s="10">
        <v>1.03</v>
      </c>
      <c r="S25" s="10">
        <v>0.99</v>
      </c>
      <c r="T25" s="1">
        <f t="shared" si="10"/>
        <v>183.35270715903016</v>
      </c>
      <c r="U25" s="1">
        <f t="shared" si="7"/>
        <v>128.91056109532676</v>
      </c>
    </row>
    <row r="26" spans="2:21" ht="20" customHeight="1" x14ac:dyDescent="0.25">
      <c r="B26" s="1">
        <f t="shared" si="8"/>
        <v>22</v>
      </c>
      <c r="C26" s="1">
        <v>20.400612541617658</v>
      </c>
      <c r="D26" s="1">
        <f t="shared" si="2"/>
        <v>220</v>
      </c>
      <c r="E26" s="1">
        <f t="shared" si="0"/>
        <v>240.40061254161765</v>
      </c>
      <c r="F26" s="1">
        <v>32.360585203007162</v>
      </c>
      <c r="G26" s="1">
        <f t="shared" si="3"/>
        <v>110</v>
      </c>
      <c r="H26" s="1">
        <f t="shared" si="4"/>
        <v>142.36058520300716</v>
      </c>
      <c r="J26" s="1">
        <f t="shared" si="5"/>
        <v>240.40061254161765</v>
      </c>
      <c r="K26" s="1">
        <f t="shared" si="6"/>
        <v>142.36058520300716</v>
      </c>
      <c r="M26" s="10"/>
      <c r="N26" s="10">
        <v>1.05</v>
      </c>
      <c r="O26" s="1">
        <f t="shared" si="1"/>
        <v>240.40061254161765</v>
      </c>
      <c r="P26" s="1">
        <f t="shared" si="9"/>
        <v>254.71700393646734</v>
      </c>
      <c r="R26" s="10">
        <v>1.03</v>
      </c>
      <c r="S26" s="10">
        <v>0.99</v>
      </c>
      <c r="T26" s="1">
        <f t="shared" si="10"/>
        <v>188.85328837380106</v>
      </c>
      <c r="U26" s="1">
        <f t="shared" si="7"/>
        <v>140.93697935097708</v>
      </c>
    </row>
    <row r="27" spans="2:21" ht="20" customHeight="1" x14ac:dyDescent="0.25">
      <c r="B27" s="1">
        <f t="shared" si="8"/>
        <v>23</v>
      </c>
      <c r="C27" s="1">
        <v>18.877156763054227</v>
      </c>
      <c r="D27" s="1">
        <f t="shared" si="2"/>
        <v>230</v>
      </c>
      <c r="E27" s="1">
        <f t="shared" si="0"/>
        <v>248.87715676305422</v>
      </c>
      <c r="F27" s="1">
        <v>46.393833325659543</v>
      </c>
      <c r="G27" s="1">
        <f t="shared" si="3"/>
        <v>115</v>
      </c>
      <c r="H27" s="1">
        <f t="shared" si="4"/>
        <v>161.39383332565956</v>
      </c>
      <c r="J27" s="1">
        <f t="shared" si="5"/>
        <v>248.87715676305422</v>
      </c>
      <c r="K27" s="1">
        <f t="shared" si="6"/>
        <v>161.39383332565956</v>
      </c>
      <c r="M27" s="10"/>
      <c r="N27" s="10">
        <v>1.05</v>
      </c>
      <c r="O27" s="1">
        <f t="shared" si="1"/>
        <v>248.87715676305422</v>
      </c>
      <c r="P27" s="1">
        <f t="shared" si="9"/>
        <v>267.45285413329071</v>
      </c>
      <c r="R27" s="10">
        <v>1.03</v>
      </c>
      <c r="S27" s="10">
        <v>0.99</v>
      </c>
      <c r="T27" s="1">
        <f t="shared" si="10"/>
        <v>194.51888702501509</v>
      </c>
      <c r="U27" s="1">
        <f t="shared" si="7"/>
        <v>159.77989499240297</v>
      </c>
    </row>
    <row r="28" spans="2:21" ht="20" customHeight="1" x14ac:dyDescent="0.25">
      <c r="B28" s="1">
        <f t="shared" si="8"/>
        <v>24</v>
      </c>
      <c r="C28" s="1">
        <v>64.799032996089196</v>
      </c>
      <c r="D28" s="1">
        <f t="shared" si="2"/>
        <v>240</v>
      </c>
      <c r="E28" s="1">
        <f t="shared" si="0"/>
        <v>304.79903299608918</v>
      </c>
      <c r="F28" s="1">
        <v>74.408676983281026</v>
      </c>
      <c r="G28" s="1">
        <f t="shared" si="3"/>
        <v>120</v>
      </c>
      <c r="H28" s="1">
        <f t="shared" si="4"/>
        <v>194.40867698328103</v>
      </c>
      <c r="J28" s="1">
        <f t="shared" si="5"/>
        <v>304.79903299608918</v>
      </c>
      <c r="K28" s="1">
        <f t="shared" si="6"/>
        <v>194.40867698328103</v>
      </c>
      <c r="M28" s="10"/>
      <c r="N28" s="10">
        <v>1.05</v>
      </c>
      <c r="O28" s="1">
        <f t="shared" si="1"/>
        <v>304.79903299608918</v>
      </c>
      <c r="P28" s="1">
        <f t="shared" si="9"/>
        <v>280.82549683995524</v>
      </c>
      <c r="R28" s="10">
        <v>1.03</v>
      </c>
      <c r="S28" s="10">
        <v>0.99</v>
      </c>
      <c r="T28" s="1">
        <f t="shared" si="10"/>
        <v>200.35445363576554</v>
      </c>
      <c r="U28" s="1">
        <f t="shared" si="7"/>
        <v>192.46459021344822</v>
      </c>
    </row>
    <row r="29" spans="2:21" ht="20" customHeight="1" x14ac:dyDescent="0.25">
      <c r="B29" s="1">
        <f t="shared" si="8"/>
        <v>25</v>
      </c>
      <c r="C29" s="1">
        <v>43.905762353290491</v>
      </c>
      <c r="D29" s="1">
        <f t="shared" si="2"/>
        <v>250</v>
      </c>
      <c r="E29" s="1">
        <f t="shared" si="0"/>
        <v>293.90576235329047</v>
      </c>
      <c r="F29" s="1">
        <v>94.375705230378102</v>
      </c>
      <c r="G29" s="1">
        <f t="shared" si="3"/>
        <v>125</v>
      </c>
      <c r="H29" s="1">
        <f t="shared" si="4"/>
        <v>219.37570523037812</v>
      </c>
      <c r="J29" s="1">
        <f t="shared" si="5"/>
        <v>293.90576235329047</v>
      </c>
      <c r="K29" s="1">
        <f t="shared" si="6"/>
        <v>219.37570523037812</v>
      </c>
      <c r="M29" s="10"/>
      <c r="N29" s="10">
        <v>1.05</v>
      </c>
      <c r="O29" s="1">
        <f t="shared" si="1"/>
        <v>293.90576235329047</v>
      </c>
      <c r="P29" s="1">
        <f t="shared" si="9"/>
        <v>294.86677168195303</v>
      </c>
      <c r="R29" s="10">
        <v>1.03</v>
      </c>
      <c r="S29" s="10">
        <v>0.99</v>
      </c>
      <c r="T29" s="1">
        <f t="shared" si="10"/>
        <v>206.36508724483852</v>
      </c>
      <c r="U29" s="1">
        <f t="shared" si="7"/>
        <v>217.18194817807432</v>
      </c>
    </row>
    <row r="30" spans="2:21" ht="20" customHeight="1" x14ac:dyDescent="0.25">
      <c r="B30" s="1">
        <f t="shared" si="8"/>
        <v>26</v>
      </c>
      <c r="C30" s="1">
        <v>39.313200556986459</v>
      </c>
      <c r="D30" s="1">
        <f t="shared" si="2"/>
        <v>260</v>
      </c>
      <c r="E30" s="1">
        <f t="shared" si="0"/>
        <v>299.31320055698643</v>
      </c>
      <c r="F30" s="1">
        <v>38.836648275552264</v>
      </c>
      <c r="G30" s="1">
        <f t="shared" si="3"/>
        <v>130</v>
      </c>
      <c r="H30" s="1">
        <f t="shared" si="4"/>
        <v>168.83664827555225</v>
      </c>
      <c r="J30" s="1">
        <f t="shared" si="5"/>
        <v>299.31320055698643</v>
      </c>
      <c r="K30" s="1">
        <f t="shared" si="6"/>
        <v>168.83664827555225</v>
      </c>
      <c r="M30" s="10"/>
      <c r="N30" s="10">
        <v>1.05</v>
      </c>
      <c r="O30" s="1">
        <f t="shared" si="1"/>
        <v>299.31320055698643</v>
      </c>
      <c r="P30" s="1">
        <f t="shared" si="9"/>
        <v>309.6101102660507</v>
      </c>
      <c r="R30" s="10">
        <v>1.03</v>
      </c>
      <c r="S30" s="10">
        <v>0.99</v>
      </c>
      <c r="T30" s="1">
        <f t="shared" si="10"/>
        <v>212.5560398621837</v>
      </c>
      <c r="U30" s="1">
        <f t="shared" si="7"/>
        <v>167.14828179279672</v>
      </c>
    </row>
    <row r="31" spans="2:21" ht="20" customHeight="1" x14ac:dyDescent="0.25">
      <c r="B31" s="1">
        <f t="shared" si="8"/>
        <v>27</v>
      </c>
      <c r="C31" s="1">
        <v>70.594553573072716</v>
      </c>
      <c r="D31" s="1">
        <f t="shared" si="2"/>
        <v>270</v>
      </c>
      <c r="E31" s="1">
        <f t="shared" si="0"/>
        <v>340.59455357307274</v>
      </c>
      <c r="F31" s="1">
        <v>54.903266031471446</v>
      </c>
      <c r="G31" s="1">
        <f t="shared" si="3"/>
        <v>135</v>
      </c>
      <c r="H31" s="1">
        <f t="shared" si="4"/>
        <v>189.90326603147145</v>
      </c>
      <c r="J31" s="1">
        <f t="shared" si="5"/>
        <v>340.59455357307274</v>
      </c>
      <c r="K31" s="1">
        <f t="shared" si="6"/>
        <v>189.90326603147145</v>
      </c>
      <c r="M31" s="10"/>
      <c r="N31" s="10">
        <v>1.05</v>
      </c>
      <c r="O31" s="1">
        <f t="shared" si="1"/>
        <v>340.59455357307274</v>
      </c>
      <c r="P31" s="1">
        <f t="shared" si="9"/>
        <v>325.09061577935324</v>
      </c>
      <c r="R31" s="10">
        <v>1.03</v>
      </c>
      <c r="S31" s="10">
        <v>0.99</v>
      </c>
      <c r="T31" s="1">
        <f t="shared" si="10"/>
        <v>218.93272105804922</v>
      </c>
      <c r="U31" s="1">
        <f t="shared" si="7"/>
        <v>188.00423337115674</v>
      </c>
    </row>
    <row r="32" spans="2:21" ht="20" customHeight="1" x14ac:dyDescent="0.25">
      <c r="B32" s="1">
        <f t="shared" si="8"/>
        <v>28</v>
      </c>
      <c r="C32" s="1">
        <v>97.863125170272909</v>
      </c>
      <c r="D32" s="1">
        <f t="shared" si="2"/>
        <v>280</v>
      </c>
      <c r="E32" s="1">
        <f t="shared" si="0"/>
        <v>377.86312517027289</v>
      </c>
      <c r="F32" s="1">
        <v>27.03266399799703</v>
      </c>
      <c r="G32" s="1">
        <f t="shared" si="3"/>
        <v>140</v>
      </c>
      <c r="H32" s="1">
        <f t="shared" si="4"/>
        <v>167.03266399799702</v>
      </c>
      <c r="J32" s="1">
        <f t="shared" si="5"/>
        <v>377.86312517027289</v>
      </c>
      <c r="K32" s="1">
        <f t="shared" si="6"/>
        <v>167.03266399799702</v>
      </c>
      <c r="M32" s="10"/>
      <c r="N32" s="10">
        <v>1.05</v>
      </c>
      <c r="O32" s="1">
        <f t="shared" si="1"/>
        <v>377.86312517027289</v>
      </c>
      <c r="P32" s="1">
        <f t="shared" si="9"/>
        <v>341.3451465683209</v>
      </c>
      <c r="R32" s="10">
        <v>1.03</v>
      </c>
      <c r="S32" s="10">
        <v>0.99</v>
      </c>
      <c r="T32" s="1">
        <f t="shared" si="10"/>
        <v>225.5007026897907</v>
      </c>
      <c r="U32" s="1">
        <f t="shared" si="7"/>
        <v>165.36233735801704</v>
      </c>
    </row>
    <row r="33" spans="2:21" ht="20" customHeight="1" x14ac:dyDescent="0.25">
      <c r="B33" s="1">
        <f t="shared" si="8"/>
        <v>29</v>
      </c>
      <c r="C33" s="1">
        <v>89.9627489683741</v>
      </c>
      <c r="D33" s="1">
        <f t="shared" si="2"/>
        <v>290</v>
      </c>
      <c r="E33" s="1">
        <f t="shared" si="0"/>
        <v>379.96274896837411</v>
      </c>
      <c r="F33" s="1">
        <v>82.590494943575436</v>
      </c>
      <c r="G33" s="1">
        <f t="shared" si="3"/>
        <v>145</v>
      </c>
      <c r="H33" s="1">
        <f t="shared" si="4"/>
        <v>227.59049494357544</v>
      </c>
      <c r="J33" s="1">
        <f t="shared" si="5"/>
        <v>379.96274896837411</v>
      </c>
      <c r="K33" s="1">
        <f t="shared" si="6"/>
        <v>227.59049494357544</v>
      </c>
      <c r="M33" s="10"/>
      <c r="N33" s="10">
        <v>1.05</v>
      </c>
      <c r="O33" s="1">
        <f t="shared" si="1"/>
        <v>379.96274896837411</v>
      </c>
      <c r="P33" s="1">
        <f t="shared" si="9"/>
        <v>358.41240389673698</v>
      </c>
      <c r="R33" s="10">
        <v>1.03</v>
      </c>
      <c r="S33" s="10">
        <v>0.99</v>
      </c>
      <c r="T33" s="1">
        <f t="shared" si="10"/>
        <v>232.26572377048441</v>
      </c>
      <c r="U33" s="1">
        <f t="shared" si="7"/>
        <v>225.31458999413968</v>
      </c>
    </row>
    <row r="34" spans="2:21" ht="20" customHeight="1" x14ac:dyDescent="0.25">
      <c r="B34" s="1">
        <f t="shared" si="8"/>
        <v>30</v>
      </c>
      <c r="C34" s="1">
        <v>13.092943852901895</v>
      </c>
      <c r="D34" s="1">
        <f t="shared" si="2"/>
        <v>300</v>
      </c>
      <c r="E34" s="1">
        <f t="shared" si="0"/>
        <v>313.0929438529019</v>
      </c>
      <c r="F34" s="1">
        <v>83.028211219461056</v>
      </c>
      <c r="G34" s="1">
        <f t="shared" si="3"/>
        <v>150</v>
      </c>
      <c r="H34" s="1">
        <f t="shared" si="4"/>
        <v>233.02821121946107</v>
      </c>
      <c r="J34" s="1">
        <f t="shared" si="5"/>
        <v>313.0929438529019</v>
      </c>
      <c r="K34" s="1">
        <f t="shared" si="6"/>
        <v>233.02821121946107</v>
      </c>
      <c r="M34" s="10"/>
      <c r="N34" s="10">
        <v>1.05</v>
      </c>
      <c r="O34" s="1">
        <f t="shared" si="1"/>
        <v>313.0929438529019</v>
      </c>
      <c r="P34" s="1">
        <f t="shared" si="9"/>
        <v>376.33302409157386</v>
      </c>
      <c r="R34" s="10">
        <v>1.03</v>
      </c>
      <c r="S34" s="10">
        <v>0.99</v>
      </c>
      <c r="T34" s="1">
        <f t="shared" si="10"/>
        <v>239.23369548359895</v>
      </c>
      <c r="U34" s="1">
        <f t="shared" si="7"/>
        <v>230.69792910726645</v>
      </c>
    </row>
    <row r="35" spans="2:21" ht="20" customHeight="1" x14ac:dyDescent="0.25">
      <c r="B35" s="1">
        <f t="shared" si="8"/>
        <v>31</v>
      </c>
      <c r="C35" s="1">
        <v>39.35507776347854</v>
      </c>
      <c r="D35" s="1">
        <f t="shared" si="2"/>
        <v>310</v>
      </c>
      <c r="E35" s="1">
        <f t="shared" si="0"/>
        <v>349.35507776347856</v>
      </c>
      <c r="F35" s="1">
        <v>31.574449432382224</v>
      </c>
      <c r="G35" s="1">
        <f t="shared" si="3"/>
        <v>155</v>
      </c>
      <c r="H35" s="1">
        <f t="shared" si="4"/>
        <v>186.57444943238221</v>
      </c>
      <c r="J35" s="1">
        <f t="shared" si="5"/>
        <v>349.35507776347856</v>
      </c>
      <c r="K35" s="1">
        <f t="shared" si="6"/>
        <v>186.57444943238221</v>
      </c>
      <c r="M35" s="10"/>
      <c r="N35" s="10">
        <v>1.05</v>
      </c>
      <c r="O35" s="1">
        <f t="shared" si="1"/>
        <v>349.35507776347856</v>
      </c>
      <c r="P35" s="1">
        <f t="shared" si="9"/>
        <v>395.14967529615257</v>
      </c>
      <c r="R35" s="10">
        <v>1.03</v>
      </c>
      <c r="S35" s="10">
        <v>0.99</v>
      </c>
      <c r="T35" s="1">
        <f t="shared" si="10"/>
        <v>246.41070634810691</v>
      </c>
      <c r="U35" s="1">
        <f t="shared" si="7"/>
        <v>184.70870493805839</v>
      </c>
    </row>
    <row r="36" spans="2:21" ht="20" customHeight="1" x14ac:dyDescent="0.25">
      <c r="B36" s="1">
        <f t="shared" si="8"/>
        <v>32</v>
      </c>
      <c r="C36" s="1">
        <v>46.92035840141515</v>
      </c>
      <c r="D36" s="1">
        <f t="shared" si="2"/>
        <v>320</v>
      </c>
      <c r="E36" s="1">
        <f t="shared" si="0"/>
        <v>366.92035840141517</v>
      </c>
      <c r="F36" s="1">
        <v>0.68094327260308507</v>
      </c>
      <c r="G36" s="1">
        <f t="shared" si="3"/>
        <v>160</v>
      </c>
      <c r="H36" s="1">
        <f t="shared" si="4"/>
        <v>160.68094327260309</v>
      </c>
      <c r="J36" s="1">
        <f t="shared" si="5"/>
        <v>366.92035840141517</v>
      </c>
      <c r="K36" s="1">
        <f t="shared" si="6"/>
        <v>160.68094327260309</v>
      </c>
      <c r="M36" s="10"/>
      <c r="N36" s="10">
        <v>1.05</v>
      </c>
      <c r="O36" s="1">
        <f t="shared" si="1"/>
        <v>366.92035840141517</v>
      </c>
      <c r="P36" s="1">
        <f t="shared" si="9"/>
        <v>414.90715906096023</v>
      </c>
      <c r="R36" s="10">
        <v>1.03</v>
      </c>
      <c r="S36" s="10">
        <v>0.99</v>
      </c>
      <c r="T36" s="1">
        <f t="shared" si="10"/>
        <v>253.80302753855014</v>
      </c>
      <c r="U36" s="1">
        <f t="shared" si="7"/>
        <v>159.07413383987705</v>
      </c>
    </row>
    <row r="37" spans="2:21" ht="20" customHeight="1" x14ac:dyDescent="0.25">
      <c r="B37" s="1">
        <f t="shared" si="8"/>
        <v>33</v>
      </c>
      <c r="C37" s="1">
        <v>42.686262880650595</v>
      </c>
      <c r="D37" s="1">
        <f t="shared" si="2"/>
        <v>330</v>
      </c>
      <c r="E37" s="1">
        <f t="shared" si="0"/>
        <v>372.68626288065059</v>
      </c>
      <c r="F37" s="1">
        <v>35.29093701804301</v>
      </c>
      <c r="G37" s="1">
        <f t="shared" si="3"/>
        <v>165</v>
      </c>
      <c r="H37" s="1">
        <f t="shared" si="4"/>
        <v>200.290937018043</v>
      </c>
      <c r="J37" s="1">
        <f t="shared" si="5"/>
        <v>372.68626288065059</v>
      </c>
      <c r="K37" s="1">
        <f t="shared" si="6"/>
        <v>200.290937018043</v>
      </c>
      <c r="M37" s="10"/>
      <c r="N37" s="10">
        <v>1.05</v>
      </c>
      <c r="O37" s="1">
        <f t="shared" si="1"/>
        <v>372.68626288065059</v>
      </c>
      <c r="P37" s="1">
        <f t="shared" si="9"/>
        <v>435.65251701400825</v>
      </c>
      <c r="R37" s="10">
        <v>1.03</v>
      </c>
      <c r="S37" s="10">
        <v>0.99</v>
      </c>
      <c r="T37" s="1">
        <f t="shared" si="10"/>
        <v>261.41711836470665</v>
      </c>
      <c r="U37" s="1">
        <f t="shared" si="7"/>
        <v>198.28802764786258</v>
      </c>
    </row>
    <row r="38" spans="2:21" ht="20" customHeight="1" x14ac:dyDescent="0.25">
      <c r="B38" s="1">
        <f t="shared" si="8"/>
        <v>34</v>
      </c>
      <c r="C38" s="1">
        <v>63.261376562938466</v>
      </c>
      <c r="D38" s="1">
        <f t="shared" si="2"/>
        <v>340</v>
      </c>
      <c r="E38" s="1">
        <f t="shared" si="0"/>
        <v>403.26137656293849</v>
      </c>
      <c r="F38" s="1">
        <v>46.005906541129391</v>
      </c>
      <c r="G38" s="1">
        <f t="shared" si="3"/>
        <v>170</v>
      </c>
      <c r="H38" s="1">
        <f t="shared" si="4"/>
        <v>216.00590654112938</v>
      </c>
      <c r="J38" s="1">
        <f t="shared" si="5"/>
        <v>403.26137656293849</v>
      </c>
      <c r="K38" s="1">
        <f t="shared" si="6"/>
        <v>216.00590654112938</v>
      </c>
      <c r="M38" s="10"/>
      <c r="N38" s="10">
        <v>1.05</v>
      </c>
      <c r="O38" s="1">
        <f t="shared" si="1"/>
        <v>403.26137656293849</v>
      </c>
      <c r="P38" s="1">
        <f t="shared" si="9"/>
        <v>457.43514286470867</v>
      </c>
      <c r="R38" s="10">
        <v>1.03</v>
      </c>
      <c r="S38" s="10">
        <v>0.99</v>
      </c>
      <c r="T38" s="1">
        <f t="shared" si="10"/>
        <v>269.25963191564784</v>
      </c>
      <c r="U38" s="1">
        <f t="shared" si="7"/>
        <v>213.84584747571807</v>
      </c>
    </row>
    <row r="39" spans="2:21" ht="20" customHeight="1" x14ac:dyDescent="0.25">
      <c r="B39" s="1">
        <f t="shared" si="8"/>
        <v>35</v>
      </c>
      <c r="C39" s="1">
        <v>30.823334271777448</v>
      </c>
      <c r="D39" s="1">
        <f t="shared" si="2"/>
        <v>350</v>
      </c>
      <c r="E39" s="1">
        <f t="shared" si="0"/>
        <v>380.82333427177747</v>
      </c>
      <c r="F39" s="1">
        <v>44.15879539224369</v>
      </c>
      <c r="G39" s="1">
        <f t="shared" si="3"/>
        <v>175</v>
      </c>
      <c r="H39" s="1">
        <f t="shared" si="4"/>
        <v>219.15879539224369</v>
      </c>
      <c r="J39" s="1">
        <f t="shared" si="5"/>
        <v>380.82333427177747</v>
      </c>
      <c r="K39" s="1">
        <f t="shared" si="6"/>
        <v>219.15879539224369</v>
      </c>
      <c r="M39" s="10"/>
      <c r="N39" s="10">
        <v>1.05</v>
      </c>
      <c r="O39" s="1">
        <f t="shared" si="1"/>
        <v>380.82333427177747</v>
      </c>
      <c r="P39" s="1">
        <f t="shared" si="9"/>
        <v>480.30690000794414</v>
      </c>
      <c r="R39" s="10">
        <v>1.03</v>
      </c>
      <c r="S39" s="10">
        <v>0.99</v>
      </c>
      <c r="T39" s="1">
        <f t="shared" si="10"/>
        <v>277.33742087311731</v>
      </c>
      <c r="U39" s="1">
        <f t="shared" si="7"/>
        <v>216.96720743832125</v>
      </c>
    </row>
    <row r="40" spans="2:21" ht="20" customHeight="1" x14ac:dyDescent="0.25">
      <c r="B40" s="1">
        <f t="shared" si="8"/>
        <v>36</v>
      </c>
      <c r="C40" s="1">
        <v>69.972680584944541</v>
      </c>
      <c r="D40" s="1">
        <f t="shared" si="2"/>
        <v>360</v>
      </c>
      <c r="E40" s="1">
        <f t="shared" si="0"/>
        <v>429.97268058494456</v>
      </c>
      <c r="F40" s="1">
        <v>82.083046422817702</v>
      </c>
      <c r="G40" s="1">
        <f t="shared" si="3"/>
        <v>180</v>
      </c>
      <c r="H40" s="1">
        <f t="shared" si="4"/>
        <v>262.08304642281769</v>
      </c>
      <c r="J40" s="1">
        <f t="shared" si="5"/>
        <v>429.97268058494456</v>
      </c>
      <c r="K40" s="1">
        <f t="shared" si="6"/>
        <v>262.08304642281769</v>
      </c>
      <c r="M40" s="10"/>
      <c r="N40" s="10">
        <v>1.05</v>
      </c>
      <c r="O40" s="1">
        <f t="shared" si="1"/>
        <v>429.97268058494456</v>
      </c>
      <c r="P40" s="1">
        <f t="shared" si="9"/>
        <v>504.32224500834138</v>
      </c>
      <c r="R40" s="10">
        <v>1.03</v>
      </c>
      <c r="S40" s="10">
        <v>0.99</v>
      </c>
      <c r="T40" s="1">
        <f t="shared" si="10"/>
        <v>285.65754349931086</v>
      </c>
      <c r="U40" s="1">
        <f t="shared" si="7"/>
        <v>259.46221595858952</v>
      </c>
    </row>
    <row r="41" spans="2:21" ht="20" customHeight="1" x14ac:dyDescent="0.25">
      <c r="B41" s="1">
        <f t="shared" si="8"/>
        <v>37</v>
      </c>
      <c r="C41" s="1">
        <v>47.490154897469402</v>
      </c>
      <c r="D41" s="1">
        <f t="shared" si="2"/>
        <v>370</v>
      </c>
      <c r="E41" s="1">
        <f t="shared" si="0"/>
        <v>417.49015489746938</v>
      </c>
      <c r="F41" s="1">
        <v>43.030439504576769</v>
      </c>
      <c r="G41" s="1">
        <f t="shared" si="3"/>
        <v>185</v>
      </c>
      <c r="H41" s="1">
        <f t="shared" si="4"/>
        <v>228.03043950457678</v>
      </c>
      <c r="J41" s="1">
        <f t="shared" si="5"/>
        <v>417.49015489746938</v>
      </c>
      <c r="K41" s="1">
        <f t="shared" si="6"/>
        <v>228.03043950457678</v>
      </c>
      <c r="M41" s="10"/>
      <c r="N41" s="10">
        <v>1.05</v>
      </c>
      <c r="O41" s="1">
        <f t="shared" si="1"/>
        <v>417.49015489746938</v>
      </c>
      <c r="P41" s="1">
        <f t="shared" si="9"/>
        <v>529.53835725875842</v>
      </c>
      <c r="R41" s="10">
        <v>1.03</v>
      </c>
      <c r="S41" s="10">
        <v>0.99</v>
      </c>
      <c r="T41" s="1">
        <f t="shared" si="10"/>
        <v>294.22726980429019</v>
      </c>
      <c r="U41" s="1">
        <f t="shared" si="7"/>
        <v>225.75013510953102</v>
      </c>
    </row>
    <row r="42" spans="2:21" ht="20" customHeight="1" x14ac:dyDescent="0.25">
      <c r="B42" s="1">
        <f t="shared" si="8"/>
        <v>38</v>
      </c>
      <c r="C42" s="1">
        <v>91.203902450180237</v>
      </c>
      <c r="D42" s="1">
        <f t="shared" si="2"/>
        <v>380</v>
      </c>
      <c r="E42" s="1">
        <f t="shared" si="0"/>
        <v>471.20390245018024</v>
      </c>
      <c r="F42" s="1">
        <v>99.757830923833765</v>
      </c>
      <c r="G42" s="1">
        <f t="shared" si="3"/>
        <v>190</v>
      </c>
      <c r="H42" s="1">
        <f t="shared" si="4"/>
        <v>289.75783092383375</v>
      </c>
      <c r="J42" s="1">
        <f t="shared" si="5"/>
        <v>471.20390245018024</v>
      </c>
      <c r="K42" s="1">
        <f t="shared" si="6"/>
        <v>289.75783092383375</v>
      </c>
      <c r="M42" s="10"/>
      <c r="N42" s="10">
        <v>1.05</v>
      </c>
      <c r="O42" s="1">
        <f t="shared" si="1"/>
        <v>471.20390245018024</v>
      </c>
      <c r="P42" s="1">
        <f t="shared" si="9"/>
        <v>556.01527512169639</v>
      </c>
      <c r="R42" s="10">
        <v>1.03</v>
      </c>
      <c r="S42" s="10">
        <v>0.99</v>
      </c>
      <c r="T42" s="1">
        <f t="shared" si="10"/>
        <v>303.05408789841891</v>
      </c>
      <c r="U42" s="1">
        <f t="shared" si="7"/>
        <v>286.86025261459542</v>
      </c>
    </row>
    <row r="43" spans="2:21" ht="20" customHeight="1" x14ac:dyDescent="0.25">
      <c r="B43" s="1">
        <f t="shared" si="8"/>
        <v>39</v>
      </c>
      <c r="C43" s="1">
        <v>69.619877193799766</v>
      </c>
      <c r="D43" s="1">
        <f t="shared" si="2"/>
        <v>390</v>
      </c>
      <c r="E43" s="1">
        <f t="shared" si="0"/>
        <v>459.61987719379977</v>
      </c>
      <c r="F43" s="1">
        <v>30.207519672162597</v>
      </c>
      <c r="G43" s="1">
        <f t="shared" si="3"/>
        <v>195</v>
      </c>
      <c r="H43" s="1">
        <f t="shared" si="4"/>
        <v>225.20751967216259</v>
      </c>
      <c r="J43" s="1">
        <f t="shared" si="5"/>
        <v>459.61987719379977</v>
      </c>
      <c r="K43" s="1">
        <f t="shared" si="6"/>
        <v>225.20751967216259</v>
      </c>
      <c r="M43" s="10"/>
      <c r="N43" s="10">
        <v>1.05</v>
      </c>
      <c r="O43" s="1">
        <f t="shared" si="1"/>
        <v>459.61987719379977</v>
      </c>
      <c r="P43" s="1">
        <f t="shared" si="9"/>
        <v>583.81603887778124</v>
      </c>
      <c r="R43" s="10">
        <v>1.03</v>
      </c>
      <c r="S43" s="10">
        <v>0.99</v>
      </c>
      <c r="T43" s="1">
        <f t="shared" si="10"/>
        <v>312.14571053537151</v>
      </c>
      <c r="U43" s="1">
        <f t="shared" si="7"/>
        <v>222.95544447544097</v>
      </c>
    </row>
    <row r="44" spans="2:21" ht="20" customHeight="1" x14ac:dyDescent="0.25">
      <c r="B44" s="1">
        <f t="shared" si="8"/>
        <v>40</v>
      </c>
      <c r="C44" s="1">
        <v>45.658121552623911</v>
      </c>
      <c r="D44" s="1">
        <f t="shared" si="2"/>
        <v>400</v>
      </c>
      <c r="E44" s="1">
        <f t="shared" si="0"/>
        <v>445.65812155262392</v>
      </c>
      <c r="F44" s="1">
        <v>97.316347591925862</v>
      </c>
      <c r="G44" s="1">
        <f t="shared" si="3"/>
        <v>200</v>
      </c>
      <c r="H44" s="1">
        <f t="shared" si="4"/>
        <v>297.31634759192588</v>
      </c>
      <c r="J44" s="1">
        <f t="shared" si="5"/>
        <v>445.65812155262392</v>
      </c>
      <c r="K44" s="1">
        <f t="shared" si="6"/>
        <v>297.31634759192588</v>
      </c>
      <c r="M44" s="10"/>
      <c r="N44" s="10">
        <v>1.05</v>
      </c>
      <c r="O44" s="1">
        <f t="shared" si="1"/>
        <v>445.65812155262392</v>
      </c>
      <c r="P44" s="1">
        <f t="shared" si="9"/>
        <v>613.00684082167038</v>
      </c>
      <c r="R44" s="10">
        <v>1.03</v>
      </c>
      <c r="S44" s="10">
        <v>0.99</v>
      </c>
      <c r="T44" s="1">
        <f t="shared" si="10"/>
        <v>321.51008185143269</v>
      </c>
      <c r="U44" s="1">
        <f t="shared" si="7"/>
        <v>294.34318411600663</v>
      </c>
    </row>
    <row r="45" spans="2:21" ht="20" customHeight="1" x14ac:dyDescent="0.25">
      <c r="B45" s="1">
        <f t="shared" si="8"/>
        <v>41</v>
      </c>
      <c r="C45" s="1">
        <v>54.190517334100832</v>
      </c>
      <c r="D45" s="1">
        <f t="shared" si="2"/>
        <v>410</v>
      </c>
      <c r="E45" s="1">
        <f t="shared" si="0"/>
        <v>464.19051733410083</v>
      </c>
      <c r="F45" s="1">
        <v>56.813163469114144</v>
      </c>
      <c r="G45" s="1">
        <f t="shared" si="3"/>
        <v>205</v>
      </c>
      <c r="H45" s="1">
        <f t="shared" si="4"/>
        <v>261.81316346911416</v>
      </c>
      <c r="J45" s="1">
        <f t="shared" si="5"/>
        <v>464.19051733410083</v>
      </c>
      <c r="K45" s="1">
        <f t="shared" si="6"/>
        <v>261.81316346911416</v>
      </c>
      <c r="M45" s="10"/>
      <c r="N45" s="10">
        <v>1.05</v>
      </c>
      <c r="O45" s="1">
        <f t="shared" si="1"/>
        <v>464.19051733410083</v>
      </c>
      <c r="P45" s="1">
        <f t="shared" si="9"/>
        <v>643.65718286275387</v>
      </c>
      <c r="R45" s="10">
        <v>1.03</v>
      </c>
      <c r="S45" s="10">
        <v>0.99</v>
      </c>
      <c r="T45" s="1">
        <f t="shared" si="10"/>
        <v>331.15538430697569</v>
      </c>
      <c r="U45" s="1">
        <f t="shared" si="7"/>
        <v>259.19503183442299</v>
      </c>
    </row>
    <row r="46" spans="2:21" ht="20" customHeight="1" x14ac:dyDescent="0.25">
      <c r="B46" s="1">
        <f t="shared" si="8"/>
        <v>42</v>
      </c>
      <c r="C46" s="1">
        <v>21.000195403824929</v>
      </c>
      <c r="D46" s="1">
        <f t="shared" si="2"/>
        <v>420</v>
      </c>
      <c r="E46" s="1">
        <f t="shared" si="0"/>
        <v>441.00019540382493</v>
      </c>
      <c r="F46" s="1">
        <v>46.311902096018585</v>
      </c>
      <c r="G46" s="1">
        <f t="shared" si="3"/>
        <v>210</v>
      </c>
      <c r="H46" s="1">
        <f t="shared" si="4"/>
        <v>256.31190209601857</v>
      </c>
      <c r="J46" s="1">
        <f t="shared" si="5"/>
        <v>441.00019540382493</v>
      </c>
      <c r="K46" s="1">
        <f t="shared" si="6"/>
        <v>256.31190209601857</v>
      </c>
      <c r="M46" s="10"/>
      <c r="N46" s="10">
        <v>1.05</v>
      </c>
      <c r="O46" s="1">
        <f t="shared" si="1"/>
        <v>441.00019540382493</v>
      </c>
      <c r="P46" s="1">
        <f t="shared" si="9"/>
        <v>675.84004200589163</v>
      </c>
      <c r="R46" s="10">
        <v>1.03</v>
      </c>
      <c r="S46" s="10">
        <v>0.99</v>
      </c>
      <c r="T46" s="1">
        <f t="shared" si="10"/>
        <v>341.09004583618497</v>
      </c>
      <c r="U46" s="1">
        <f t="shared" si="7"/>
        <v>253.74878307505838</v>
      </c>
    </row>
    <row r="47" spans="2:21" ht="20" customHeight="1" x14ac:dyDescent="0.25">
      <c r="B47" s="1">
        <f t="shared" si="8"/>
        <v>43</v>
      </c>
      <c r="C47" s="1">
        <v>5.6743216103721679</v>
      </c>
      <c r="D47" s="1">
        <f t="shared" si="2"/>
        <v>430</v>
      </c>
      <c r="E47" s="1">
        <f t="shared" si="0"/>
        <v>435.67432161037215</v>
      </c>
      <c r="F47" s="1">
        <v>89.122947106140046</v>
      </c>
      <c r="G47" s="1">
        <f t="shared" si="3"/>
        <v>215</v>
      </c>
      <c r="H47" s="1">
        <f t="shared" si="4"/>
        <v>304.12294710614003</v>
      </c>
      <c r="J47" s="1">
        <f t="shared" si="5"/>
        <v>435.67432161037215</v>
      </c>
      <c r="K47" s="1">
        <f t="shared" si="6"/>
        <v>304.12294710614003</v>
      </c>
      <c r="M47" s="10"/>
      <c r="N47" s="10">
        <v>1.05</v>
      </c>
      <c r="O47" s="1">
        <f t="shared" si="1"/>
        <v>435.67432161037215</v>
      </c>
      <c r="P47" s="1">
        <f t="shared" si="9"/>
        <v>709.6320441061863</v>
      </c>
      <c r="R47" s="10">
        <v>1.03</v>
      </c>
      <c r="S47" s="10">
        <v>0.99</v>
      </c>
      <c r="T47" s="1">
        <f t="shared" si="10"/>
        <v>351.32274721127055</v>
      </c>
      <c r="U47" s="1">
        <f t="shared" si="7"/>
        <v>301.08171763507863</v>
      </c>
    </row>
    <row r="48" spans="2:21" ht="20" customHeight="1" x14ac:dyDescent="0.25">
      <c r="B48" s="1">
        <f t="shared" si="8"/>
        <v>44</v>
      </c>
      <c r="C48" s="1">
        <v>82.488295940415213</v>
      </c>
      <c r="D48" s="1">
        <f t="shared" si="2"/>
        <v>440</v>
      </c>
      <c r="E48" s="1">
        <f t="shared" si="0"/>
        <v>522.48829594041524</v>
      </c>
      <c r="F48" s="1">
        <v>95.555123015424329</v>
      </c>
      <c r="G48" s="1">
        <f t="shared" si="3"/>
        <v>220</v>
      </c>
      <c r="H48" s="1">
        <f t="shared" si="4"/>
        <v>315.55512301542433</v>
      </c>
      <c r="J48" s="1">
        <f t="shared" si="5"/>
        <v>522.48829594041524</v>
      </c>
      <c r="K48" s="1">
        <f t="shared" si="6"/>
        <v>315.55512301542433</v>
      </c>
      <c r="M48" s="10"/>
      <c r="N48" s="10">
        <v>1.05</v>
      </c>
      <c r="O48" s="1">
        <f t="shared" si="1"/>
        <v>522.48829594041524</v>
      </c>
      <c r="P48" s="1">
        <f t="shared" si="9"/>
        <v>745.1136463114957</v>
      </c>
      <c r="R48" s="10">
        <v>1.03</v>
      </c>
      <c r="S48" s="10">
        <v>0.99</v>
      </c>
      <c r="T48" s="1">
        <f t="shared" si="10"/>
        <v>361.86242962760866</v>
      </c>
      <c r="U48" s="1">
        <f t="shared" si="7"/>
        <v>312.3995717852701</v>
      </c>
    </row>
    <row r="49" spans="2:21" ht="20" customHeight="1" x14ac:dyDescent="0.25">
      <c r="B49" s="1">
        <f t="shared" si="8"/>
        <v>45</v>
      </c>
      <c r="C49" s="1">
        <v>68.029827777224611</v>
      </c>
      <c r="D49" s="1">
        <f t="shared" si="2"/>
        <v>450</v>
      </c>
      <c r="E49" s="1">
        <f t="shared" si="0"/>
        <v>518.02982777722457</v>
      </c>
      <c r="F49" s="1">
        <v>51.004288658167077</v>
      </c>
      <c r="G49" s="1">
        <f t="shared" si="3"/>
        <v>225</v>
      </c>
      <c r="H49" s="1">
        <f t="shared" si="4"/>
        <v>276.00428865816707</v>
      </c>
      <c r="J49" s="1">
        <f t="shared" si="5"/>
        <v>518.02982777722457</v>
      </c>
      <c r="K49" s="1">
        <f t="shared" si="6"/>
        <v>276.00428865816707</v>
      </c>
      <c r="M49" s="10"/>
      <c r="N49" s="10">
        <v>1.05</v>
      </c>
      <c r="O49" s="1">
        <f t="shared" si="1"/>
        <v>518.02982777722457</v>
      </c>
      <c r="P49" s="1">
        <f t="shared" si="9"/>
        <v>782.36932862707056</v>
      </c>
      <c r="R49" s="10">
        <v>1.03</v>
      </c>
      <c r="S49" s="10">
        <v>0.99</v>
      </c>
      <c r="T49" s="1">
        <f t="shared" si="10"/>
        <v>372.71830251643695</v>
      </c>
      <c r="U49" s="1">
        <f t="shared" si="7"/>
        <v>273.24424577158538</v>
      </c>
    </row>
    <row r="50" spans="2:21" ht="20" customHeight="1" x14ac:dyDescent="0.25">
      <c r="B50" s="1">
        <f t="shared" si="8"/>
        <v>46</v>
      </c>
      <c r="C50" s="1">
        <v>26.757406626419499</v>
      </c>
      <c r="D50" s="1">
        <f t="shared" si="2"/>
        <v>460</v>
      </c>
      <c r="E50" s="1">
        <f t="shared" si="0"/>
        <v>486.75740662641948</v>
      </c>
      <c r="F50" s="1">
        <v>50.95972978834773</v>
      </c>
      <c r="G50" s="1">
        <f t="shared" si="3"/>
        <v>230</v>
      </c>
      <c r="H50" s="1">
        <f t="shared" si="4"/>
        <v>280.95972978834772</v>
      </c>
      <c r="J50" s="1">
        <f t="shared" si="5"/>
        <v>486.75740662641948</v>
      </c>
      <c r="K50" s="1">
        <f t="shared" si="6"/>
        <v>280.95972978834772</v>
      </c>
      <c r="M50" s="10"/>
      <c r="N50" s="10">
        <v>1.05</v>
      </c>
      <c r="O50" s="1">
        <f t="shared" si="1"/>
        <v>486.75740662641948</v>
      </c>
      <c r="P50" s="1">
        <f t="shared" si="9"/>
        <v>821.48779505842413</v>
      </c>
      <c r="R50" s="10">
        <v>1.03</v>
      </c>
      <c r="S50" s="10">
        <v>0.99</v>
      </c>
      <c r="T50" s="1">
        <f t="shared" si="10"/>
        <v>383.89985159193009</v>
      </c>
      <c r="U50" s="1">
        <f t="shared" si="7"/>
        <v>278.15013249046422</v>
      </c>
    </row>
    <row r="51" spans="2:21" ht="20" customHeight="1" x14ac:dyDescent="0.25">
      <c r="B51" s="1">
        <f t="shared" si="8"/>
        <v>47</v>
      </c>
      <c r="C51" s="1">
        <v>13.858310635829675</v>
      </c>
      <c r="D51" s="1">
        <f t="shared" si="2"/>
        <v>470</v>
      </c>
      <c r="E51" s="1">
        <f t="shared" si="0"/>
        <v>483.8583106358297</v>
      </c>
      <c r="F51" s="1">
        <v>35.388474496362299</v>
      </c>
      <c r="G51" s="1">
        <f t="shared" si="3"/>
        <v>235</v>
      </c>
      <c r="H51" s="1">
        <f t="shared" si="4"/>
        <v>270.38847449636228</v>
      </c>
      <c r="J51" s="1">
        <f t="shared" si="5"/>
        <v>483.8583106358297</v>
      </c>
      <c r="K51" s="1">
        <f t="shared" si="6"/>
        <v>270.38847449636228</v>
      </c>
      <c r="M51" s="10"/>
      <c r="N51" s="10">
        <v>1.05</v>
      </c>
      <c r="O51" s="1">
        <f t="shared" si="1"/>
        <v>483.8583106358297</v>
      </c>
      <c r="P51" s="1">
        <f t="shared" si="9"/>
        <v>862.56218481134533</v>
      </c>
      <c r="R51" s="10">
        <v>1.03</v>
      </c>
      <c r="S51" s="10">
        <v>0.99</v>
      </c>
      <c r="T51" s="1">
        <f t="shared" si="10"/>
        <v>395.416847139688</v>
      </c>
      <c r="U51" s="1">
        <f t="shared" si="7"/>
        <v>267.68458975139868</v>
      </c>
    </row>
    <row r="52" spans="2:21" ht="20" customHeight="1" x14ac:dyDescent="0.25">
      <c r="B52" s="1">
        <f t="shared" si="8"/>
        <v>48</v>
      </c>
      <c r="C52" s="1">
        <v>62.572791640665528</v>
      </c>
      <c r="D52" s="1">
        <f t="shared" si="2"/>
        <v>480</v>
      </c>
      <c r="E52" s="1">
        <f t="shared" si="0"/>
        <v>542.57279164066551</v>
      </c>
      <c r="F52" s="1">
        <v>65.126452821275109</v>
      </c>
      <c r="G52" s="1">
        <f t="shared" si="3"/>
        <v>240</v>
      </c>
      <c r="H52" s="1">
        <f t="shared" si="4"/>
        <v>305.12645282127511</v>
      </c>
      <c r="J52" s="1">
        <f t="shared" si="5"/>
        <v>542.57279164066551</v>
      </c>
      <c r="K52" s="1">
        <f t="shared" si="6"/>
        <v>305.12645282127511</v>
      </c>
      <c r="M52" s="10"/>
      <c r="N52" s="10">
        <v>1.05</v>
      </c>
      <c r="O52" s="1">
        <f t="shared" si="1"/>
        <v>542.57279164066551</v>
      </c>
      <c r="P52" s="1">
        <f t="shared" si="9"/>
        <v>905.69029405191259</v>
      </c>
      <c r="R52" s="10">
        <v>1.03</v>
      </c>
      <c r="S52" s="10">
        <v>0.99</v>
      </c>
      <c r="T52" s="1">
        <f t="shared" si="10"/>
        <v>407.27935255387865</v>
      </c>
      <c r="U52" s="1">
        <f t="shared" si="7"/>
        <v>302.07518829306235</v>
      </c>
    </row>
    <row r="53" spans="2:21" ht="20" customHeight="1" x14ac:dyDescent="0.25">
      <c r="B53" s="1">
        <f t="shared" si="8"/>
        <v>49</v>
      </c>
      <c r="C53" s="1">
        <v>75.907112556807576</v>
      </c>
      <c r="D53" s="1">
        <f t="shared" si="2"/>
        <v>490</v>
      </c>
      <c r="E53" s="1">
        <f t="shared" si="0"/>
        <v>565.90711255680753</v>
      </c>
      <c r="F53" s="1">
        <v>33.249559624302861</v>
      </c>
      <c r="G53" s="1">
        <f t="shared" si="3"/>
        <v>245</v>
      </c>
      <c r="H53" s="1">
        <f t="shared" si="4"/>
        <v>278.24955962430283</v>
      </c>
      <c r="J53" s="1">
        <f t="shared" si="5"/>
        <v>565.90711255680753</v>
      </c>
      <c r="K53" s="1">
        <f t="shared" si="6"/>
        <v>278.24955962430283</v>
      </c>
      <c r="M53" s="10"/>
      <c r="N53" s="10">
        <v>1.05</v>
      </c>
      <c r="O53" s="1">
        <f t="shared" si="1"/>
        <v>565.90711255680753</v>
      </c>
      <c r="P53" s="1">
        <f t="shared" si="9"/>
        <v>950.97480875450822</v>
      </c>
      <c r="R53" s="10">
        <v>1.03</v>
      </c>
      <c r="S53" s="10">
        <v>0.99</v>
      </c>
      <c r="T53" s="1">
        <f t="shared" si="10"/>
        <v>419.49773313049502</v>
      </c>
      <c r="U53" s="1">
        <f t="shared" si="7"/>
        <v>275.46706402805978</v>
      </c>
    </row>
    <row r="54" spans="2:21" ht="20" customHeight="1" x14ac:dyDescent="0.25">
      <c r="B54" s="1">
        <f t="shared" si="8"/>
        <v>50</v>
      </c>
      <c r="C54" s="1">
        <v>0.36586223432213405</v>
      </c>
      <c r="D54" s="1">
        <f t="shared" si="2"/>
        <v>500</v>
      </c>
      <c r="E54" s="1">
        <f t="shared" si="0"/>
        <v>500.36586223432215</v>
      </c>
      <c r="F54" s="1">
        <v>89.879962361747758</v>
      </c>
      <c r="G54" s="1">
        <f t="shared" si="3"/>
        <v>250</v>
      </c>
      <c r="H54" s="1">
        <f t="shared" si="4"/>
        <v>339.87996236174774</v>
      </c>
      <c r="J54" s="1">
        <f t="shared" si="5"/>
        <v>500.36586223432215</v>
      </c>
      <c r="K54" s="1">
        <f t="shared" si="6"/>
        <v>339.87996236174774</v>
      </c>
      <c r="M54" s="10"/>
      <c r="N54" s="10">
        <v>1.05</v>
      </c>
      <c r="O54" s="1">
        <f t="shared" si="1"/>
        <v>500.36586223432215</v>
      </c>
      <c r="P54" s="1">
        <f t="shared" si="9"/>
        <v>998.52354919223365</v>
      </c>
      <c r="R54" s="10">
        <v>1.03</v>
      </c>
      <c r="S54" s="10">
        <v>0.99</v>
      </c>
      <c r="T54" s="1">
        <f t="shared" si="10"/>
        <v>432.08266512440986</v>
      </c>
      <c r="U54" s="1">
        <f t="shared" si="7"/>
        <v>336.48116273813025</v>
      </c>
    </row>
    <row r="55" spans="2:21" ht="20" customHeight="1" x14ac:dyDescent="0.25">
      <c r="B55" s="1">
        <f t="shared" si="8"/>
        <v>51</v>
      </c>
      <c r="C55" s="1">
        <v>91.686636837311127</v>
      </c>
      <c r="D55" s="1">
        <f t="shared" si="2"/>
        <v>510</v>
      </c>
      <c r="E55" s="1">
        <f t="shared" si="0"/>
        <v>601.68663683731108</v>
      </c>
      <c r="F55" s="1">
        <v>8.3607287266562089</v>
      </c>
      <c r="G55" s="1">
        <f t="shared" si="3"/>
        <v>255</v>
      </c>
      <c r="H55" s="1">
        <f t="shared" si="4"/>
        <v>263.36072872665619</v>
      </c>
      <c r="J55" s="1">
        <f t="shared" si="5"/>
        <v>601.68663683731108</v>
      </c>
      <c r="K55" s="1">
        <f t="shared" si="6"/>
        <v>263.36072872665619</v>
      </c>
      <c r="M55" s="10"/>
      <c r="N55" s="10">
        <v>1.05</v>
      </c>
      <c r="O55" s="1">
        <f t="shared" si="1"/>
        <v>601.68663683731108</v>
      </c>
      <c r="P55" s="1">
        <f t="shared" si="9"/>
        <v>1048.4497266518454</v>
      </c>
      <c r="R55" s="10">
        <v>1.03</v>
      </c>
      <c r="S55" s="10">
        <v>0.95</v>
      </c>
      <c r="T55" s="1">
        <f t="shared" si="10"/>
        <v>445.04514507814218</v>
      </c>
      <c r="U55" s="1">
        <f t="shared" si="7"/>
        <v>250.19269229032338</v>
      </c>
    </row>
    <row r="56" spans="2:21" ht="20" customHeight="1" x14ac:dyDescent="0.25">
      <c r="B56" s="1">
        <f t="shared" si="8"/>
        <v>52</v>
      </c>
      <c r="C56" s="1">
        <v>27.573886218456099</v>
      </c>
      <c r="D56" s="1">
        <f t="shared" si="2"/>
        <v>520</v>
      </c>
      <c r="E56" s="1">
        <f t="shared" si="0"/>
        <v>547.5738862184561</v>
      </c>
      <c r="F56" s="1">
        <v>74.670695919758842</v>
      </c>
      <c r="G56" s="1">
        <f t="shared" si="3"/>
        <v>260</v>
      </c>
      <c r="H56" s="1">
        <f t="shared" si="4"/>
        <v>334.67069591975883</v>
      </c>
      <c r="J56" s="1">
        <f t="shared" si="5"/>
        <v>547.5738862184561</v>
      </c>
      <c r="K56" s="1">
        <f t="shared" si="6"/>
        <v>334.67069591975883</v>
      </c>
      <c r="M56" s="10"/>
      <c r="N56" s="10">
        <v>1.05</v>
      </c>
      <c r="O56" s="1">
        <f t="shared" si="1"/>
        <v>547.5738862184561</v>
      </c>
      <c r="P56" s="1">
        <f t="shared" si="9"/>
        <v>1100.8722129844377</v>
      </c>
      <c r="R56" s="10">
        <v>1.03</v>
      </c>
      <c r="S56" s="10">
        <v>0.95</v>
      </c>
      <c r="T56" s="1">
        <f t="shared" si="10"/>
        <v>458.39649943048647</v>
      </c>
      <c r="U56" s="1">
        <f t="shared" si="7"/>
        <v>317.93716112377086</v>
      </c>
    </row>
    <row r="57" spans="2:21" ht="20" customHeight="1" x14ac:dyDescent="0.25">
      <c r="B57" s="1">
        <f t="shared" si="8"/>
        <v>53</v>
      </c>
      <c r="C57" s="1">
        <v>30.314496763366517</v>
      </c>
      <c r="D57" s="1">
        <f t="shared" si="2"/>
        <v>530</v>
      </c>
      <c r="E57" s="1">
        <f t="shared" si="0"/>
        <v>560.31449676336649</v>
      </c>
      <c r="F57" s="1">
        <v>13.07898815528249</v>
      </c>
      <c r="G57" s="1">
        <f t="shared" si="3"/>
        <v>265</v>
      </c>
      <c r="H57" s="1">
        <f t="shared" si="4"/>
        <v>278.0789881552825</v>
      </c>
      <c r="J57" s="1">
        <f t="shared" si="5"/>
        <v>560.31449676336649</v>
      </c>
      <c r="K57" s="1">
        <f t="shared" si="6"/>
        <v>278.0789881552825</v>
      </c>
      <c r="M57" s="10"/>
      <c r="N57" s="10">
        <v>1.05</v>
      </c>
      <c r="O57" s="1">
        <f t="shared" si="1"/>
        <v>560.31449676336649</v>
      </c>
      <c r="P57" s="1">
        <f t="shared" si="9"/>
        <v>1155.9158236336598</v>
      </c>
      <c r="R57" s="10">
        <v>1.03</v>
      </c>
      <c r="S57" s="10">
        <v>0.95</v>
      </c>
      <c r="T57" s="1">
        <f t="shared" si="10"/>
        <v>472.14839441340109</v>
      </c>
      <c r="U57" s="1">
        <f t="shared" si="7"/>
        <v>264.17503874751839</v>
      </c>
    </row>
    <row r="58" spans="2:21" ht="20" customHeight="1" x14ac:dyDescent="0.25">
      <c r="B58" s="1">
        <f t="shared" si="8"/>
        <v>54</v>
      </c>
      <c r="C58" s="1">
        <v>10.633785545099938</v>
      </c>
      <c r="D58" s="1">
        <f t="shared" si="2"/>
        <v>540</v>
      </c>
      <c r="E58" s="1">
        <f t="shared" si="0"/>
        <v>550.63378554509995</v>
      </c>
      <c r="F58" s="1">
        <v>77.796669079464507</v>
      </c>
      <c r="G58" s="1">
        <f t="shared" si="3"/>
        <v>270</v>
      </c>
      <c r="H58" s="1">
        <f t="shared" si="4"/>
        <v>347.79666907946449</v>
      </c>
      <c r="J58" s="1">
        <f t="shared" si="5"/>
        <v>550.63378554509995</v>
      </c>
      <c r="K58" s="1">
        <f t="shared" si="6"/>
        <v>347.79666907946449</v>
      </c>
      <c r="M58" s="10"/>
      <c r="N58" s="10">
        <v>1.05</v>
      </c>
      <c r="O58" s="1">
        <f t="shared" si="1"/>
        <v>550.63378554509995</v>
      </c>
      <c r="P58" s="1">
        <f t="shared" si="9"/>
        <v>1213.7116148153427</v>
      </c>
      <c r="R58" s="10">
        <v>1.03</v>
      </c>
      <c r="S58" s="10">
        <v>0.95</v>
      </c>
      <c r="T58" s="1">
        <f t="shared" si="10"/>
        <v>486.31284624580314</v>
      </c>
      <c r="U58" s="1">
        <f t="shared" si="7"/>
        <v>330.40683562549123</v>
      </c>
    </row>
    <row r="59" spans="2:21" ht="20" customHeight="1" x14ac:dyDescent="0.25">
      <c r="B59" s="1">
        <f t="shared" si="8"/>
        <v>55</v>
      </c>
      <c r="C59" s="1">
        <v>95.798742331092328</v>
      </c>
      <c r="D59" s="1">
        <f t="shared" si="2"/>
        <v>550</v>
      </c>
      <c r="E59" s="1">
        <f t="shared" si="0"/>
        <v>645.79874233109228</v>
      </c>
      <c r="F59" s="1">
        <v>4.1593330175711767</v>
      </c>
      <c r="G59" s="1">
        <f t="shared" si="3"/>
        <v>275</v>
      </c>
      <c r="H59" s="1">
        <f t="shared" si="4"/>
        <v>279.15933301757116</v>
      </c>
      <c r="J59" s="1">
        <f t="shared" si="5"/>
        <v>645.79874233109228</v>
      </c>
      <c r="K59" s="1">
        <f t="shared" si="6"/>
        <v>279.15933301757116</v>
      </c>
      <c r="M59" s="10"/>
      <c r="N59" s="10">
        <v>1.05</v>
      </c>
      <c r="O59" s="1">
        <f t="shared" si="1"/>
        <v>645.79874233109228</v>
      </c>
      <c r="P59" s="1">
        <f t="shared" si="9"/>
        <v>1274.3971955561099</v>
      </c>
      <c r="R59" s="10">
        <v>1.03</v>
      </c>
      <c r="S59" s="10">
        <v>0.95</v>
      </c>
      <c r="T59" s="1">
        <f t="shared" si="10"/>
        <v>500.90223163317722</v>
      </c>
      <c r="U59" s="1">
        <f t="shared" si="7"/>
        <v>265.20136636669258</v>
      </c>
    </row>
    <row r="60" spans="2:21" ht="20" customHeight="1" x14ac:dyDescent="0.25">
      <c r="B60" s="1">
        <f t="shared" si="8"/>
        <v>56</v>
      </c>
      <c r="C60" s="1">
        <v>33.779286890421709</v>
      </c>
      <c r="D60" s="1">
        <f t="shared" si="2"/>
        <v>560</v>
      </c>
      <c r="E60" s="1">
        <f t="shared" si="0"/>
        <v>593.77928689042176</v>
      </c>
      <c r="F60" s="1">
        <v>77.19242688350046</v>
      </c>
      <c r="G60" s="1">
        <f t="shared" si="3"/>
        <v>280</v>
      </c>
      <c r="H60" s="1">
        <f t="shared" si="4"/>
        <v>357.19242688350045</v>
      </c>
      <c r="J60" s="1">
        <f t="shared" si="5"/>
        <v>593.77928689042176</v>
      </c>
      <c r="K60" s="1">
        <f t="shared" si="6"/>
        <v>357.19242688350045</v>
      </c>
      <c r="M60" s="10"/>
      <c r="N60" s="10">
        <v>1.05</v>
      </c>
      <c r="O60" s="1">
        <f t="shared" si="1"/>
        <v>593.77928689042176</v>
      </c>
      <c r="P60" s="1">
        <f t="shared" si="9"/>
        <v>1338.1170553339155</v>
      </c>
      <c r="R60" s="10">
        <v>1.03</v>
      </c>
      <c r="S60" s="10">
        <v>0.95</v>
      </c>
      <c r="T60" s="1">
        <f t="shared" si="10"/>
        <v>515.92929858217258</v>
      </c>
      <c r="U60" s="1">
        <f t="shared" si="7"/>
        <v>339.33280553932542</v>
      </c>
    </row>
    <row r="61" spans="2:21" ht="20" customHeight="1" x14ac:dyDescent="0.25">
      <c r="B61" s="1">
        <f t="shared" si="8"/>
        <v>57</v>
      </c>
      <c r="C61" s="1">
        <v>3.5916066847552552</v>
      </c>
      <c r="D61" s="1">
        <f t="shared" si="2"/>
        <v>570</v>
      </c>
      <c r="E61" s="1">
        <f t="shared" si="0"/>
        <v>573.59160668475522</v>
      </c>
      <c r="F61" s="1">
        <v>33.578886588260602</v>
      </c>
      <c r="G61" s="1">
        <f t="shared" si="3"/>
        <v>285</v>
      </c>
      <c r="H61" s="1">
        <f t="shared" si="4"/>
        <v>318.57888658826062</v>
      </c>
      <c r="J61" s="1">
        <f t="shared" si="5"/>
        <v>573.59160668475522</v>
      </c>
      <c r="K61" s="1">
        <f t="shared" si="6"/>
        <v>318.57888658826062</v>
      </c>
      <c r="M61" s="10"/>
      <c r="N61" s="10">
        <v>1.05</v>
      </c>
      <c r="O61" s="1">
        <f t="shared" si="1"/>
        <v>573.59160668475522</v>
      </c>
      <c r="P61" s="1">
        <f t="shared" si="9"/>
        <v>1405.0229081006114</v>
      </c>
      <c r="R61" s="10">
        <v>1.03</v>
      </c>
      <c r="S61" s="10">
        <v>0.95</v>
      </c>
      <c r="T61" s="1">
        <f t="shared" si="10"/>
        <v>531.40717753963781</v>
      </c>
      <c r="U61" s="1">
        <f t="shared" si="7"/>
        <v>302.64994225884755</v>
      </c>
    </row>
    <row r="62" spans="2:21" ht="20" customHeight="1" x14ac:dyDescent="0.25">
      <c r="B62" s="1">
        <f t="shared" si="8"/>
        <v>58</v>
      </c>
      <c r="C62" s="1">
        <v>58.408432830194656</v>
      </c>
      <c r="D62" s="1">
        <f t="shared" si="2"/>
        <v>580</v>
      </c>
      <c r="E62" s="1">
        <f t="shared" si="0"/>
        <v>638.40843283019467</v>
      </c>
      <c r="F62" s="1">
        <v>7.0321664529211514</v>
      </c>
      <c r="G62" s="1">
        <f t="shared" si="3"/>
        <v>290</v>
      </c>
      <c r="H62" s="1">
        <f t="shared" si="4"/>
        <v>297.03216645292116</v>
      </c>
      <c r="J62" s="1">
        <f t="shared" si="5"/>
        <v>638.40843283019467</v>
      </c>
      <c r="K62" s="1">
        <f t="shared" si="6"/>
        <v>297.03216645292116</v>
      </c>
      <c r="M62" s="10"/>
      <c r="N62" s="10">
        <v>1.05</v>
      </c>
      <c r="O62" s="1">
        <f t="shared" si="1"/>
        <v>638.40843283019467</v>
      </c>
      <c r="P62" s="1">
        <f t="shared" si="9"/>
        <v>1475.2740535056421</v>
      </c>
      <c r="R62" s="10">
        <v>1.03</v>
      </c>
      <c r="S62" s="10">
        <v>0.95</v>
      </c>
      <c r="T62" s="1">
        <f t="shared" si="10"/>
        <v>547.34939286582699</v>
      </c>
      <c r="U62" s="1">
        <f t="shared" si="7"/>
        <v>282.18055813027507</v>
      </c>
    </row>
    <row r="63" spans="2:21" ht="20" customHeight="1" x14ac:dyDescent="0.25">
      <c r="B63" s="1">
        <f t="shared" si="8"/>
        <v>59</v>
      </c>
      <c r="C63" s="1">
        <v>33.754124633551065</v>
      </c>
      <c r="D63" s="1">
        <f t="shared" si="2"/>
        <v>590</v>
      </c>
      <c r="E63" s="1">
        <f t="shared" si="0"/>
        <v>623.7541246335511</v>
      </c>
      <c r="F63" s="1">
        <v>52.979590682754122</v>
      </c>
      <c r="G63" s="1">
        <f t="shared" si="3"/>
        <v>295</v>
      </c>
      <c r="H63" s="1">
        <f t="shared" si="4"/>
        <v>347.97959068275412</v>
      </c>
      <c r="J63" s="1">
        <f t="shared" si="5"/>
        <v>623.7541246335511</v>
      </c>
      <c r="K63" s="1">
        <f t="shared" si="6"/>
        <v>347.97959068275412</v>
      </c>
      <c r="M63" s="10"/>
      <c r="N63" s="10">
        <v>1.05</v>
      </c>
      <c r="O63" s="1">
        <f t="shared" si="1"/>
        <v>623.7541246335511</v>
      </c>
      <c r="P63" s="1">
        <f t="shared" si="9"/>
        <v>1549.0377561809244</v>
      </c>
      <c r="R63" s="10">
        <v>1.03</v>
      </c>
      <c r="S63" s="10">
        <v>0.95</v>
      </c>
      <c r="T63" s="1">
        <f t="shared" si="10"/>
        <v>563.76987465180184</v>
      </c>
      <c r="U63" s="1">
        <f t="shared" si="7"/>
        <v>330.58061114861641</v>
      </c>
    </row>
    <row r="64" spans="2:21" ht="20" customHeight="1" x14ac:dyDescent="0.25">
      <c r="B64" s="1">
        <f t="shared" si="8"/>
        <v>60</v>
      </c>
      <c r="C64" s="1">
        <v>95.876162639341302</v>
      </c>
      <c r="D64" s="1">
        <f t="shared" si="2"/>
        <v>600</v>
      </c>
      <c r="E64" s="1">
        <f t="shared" si="0"/>
        <v>695.87616263934126</v>
      </c>
      <c r="F64" s="1">
        <v>6.1467830646702915</v>
      </c>
      <c r="G64" s="1">
        <f t="shared" si="3"/>
        <v>300</v>
      </c>
      <c r="H64" s="1">
        <f t="shared" si="4"/>
        <v>306.14678306467027</v>
      </c>
      <c r="J64" s="1">
        <f t="shared" si="5"/>
        <v>695.87616263934126</v>
      </c>
      <c r="K64" s="1">
        <f t="shared" si="6"/>
        <v>306.14678306467027</v>
      </c>
      <c r="M64" s="10"/>
      <c r="N64" s="10">
        <v>1.05</v>
      </c>
      <c r="O64" s="1">
        <f t="shared" si="1"/>
        <v>695.87616263934126</v>
      </c>
      <c r="P64" s="1">
        <f t="shared" si="9"/>
        <v>1626.4896439899705</v>
      </c>
      <c r="R64" s="10">
        <v>1.03</v>
      </c>
      <c r="S64" s="10">
        <v>0.95</v>
      </c>
      <c r="T64" s="1">
        <f t="shared" si="10"/>
        <v>580.68297089135592</v>
      </c>
      <c r="U64" s="1">
        <f t="shared" si="7"/>
        <v>290.83944391143677</v>
      </c>
    </row>
    <row r="65" spans="2:21" ht="20" customHeight="1" x14ac:dyDescent="0.25">
      <c r="B65" s="1">
        <f t="shared" si="8"/>
        <v>61</v>
      </c>
      <c r="C65" s="1">
        <v>96.452352488052455</v>
      </c>
      <c r="D65" s="1">
        <f t="shared" si="2"/>
        <v>610</v>
      </c>
      <c r="E65" s="1">
        <f t="shared" si="0"/>
        <v>706.4523524880525</v>
      </c>
      <c r="F65" s="1">
        <v>93.846688051921319</v>
      </c>
      <c r="G65" s="1">
        <f t="shared" si="3"/>
        <v>305</v>
      </c>
      <c r="H65" s="1">
        <f t="shared" si="4"/>
        <v>398.84668805192132</v>
      </c>
      <c r="J65" s="1">
        <f t="shared" si="5"/>
        <v>706.4523524880525</v>
      </c>
      <c r="K65" s="1">
        <f t="shared" si="6"/>
        <v>398.84668805192132</v>
      </c>
      <c r="M65" s="10"/>
      <c r="N65" s="10">
        <v>1.05</v>
      </c>
      <c r="O65" s="1">
        <f t="shared" si="1"/>
        <v>706.4523524880525</v>
      </c>
      <c r="P65" s="1">
        <f t="shared" si="9"/>
        <v>1707.8141261894691</v>
      </c>
      <c r="R65" s="10">
        <v>1.03</v>
      </c>
      <c r="S65" s="10">
        <v>0.95</v>
      </c>
      <c r="T65" s="1">
        <f t="shared" si="10"/>
        <v>598.1034600180966</v>
      </c>
      <c r="U65" s="1">
        <f t="shared" si="7"/>
        <v>378.90435364932523</v>
      </c>
    </row>
    <row r="66" spans="2:21" ht="20" customHeight="1" x14ac:dyDescent="0.25">
      <c r="B66" s="1">
        <f t="shared" si="8"/>
        <v>62</v>
      </c>
      <c r="C66" s="1">
        <v>4.2879960962433294</v>
      </c>
      <c r="D66" s="1">
        <f t="shared" si="2"/>
        <v>620</v>
      </c>
      <c r="E66" s="1">
        <f t="shared" si="0"/>
        <v>624.28799609624332</v>
      </c>
      <c r="F66" s="1">
        <v>40.946752842028069</v>
      </c>
      <c r="G66" s="1">
        <f t="shared" si="3"/>
        <v>310</v>
      </c>
      <c r="H66" s="1">
        <f t="shared" si="4"/>
        <v>350.94675284202805</v>
      </c>
      <c r="J66" s="1">
        <f t="shared" si="5"/>
        <v>624.28799609624332</v>
      </c>
      <c r="K66" s="1">
        <f t="shared" si="6"/>
        <v>350.94675284202805</v>
      </c>
      <c r="M66" s="10"/>
      <c r="N66" s="10">
        <v>1.05</v>
      </c>
      <c r="O66" s="1">
        <f t="shared" si="1"/>
        <v>624.28799609624332</v>
      </c>
      <c r="P66" s="1">
        <f t="shared" si="9"/>
        <v>1793.2048324989426</v>
      </c>
      <c r="R66" s="10">
        <v>1.03</v>
      </c>
      <c r="S66" s="10">
        <v>0.95</v>
      </c>
      <c r="T66" s="1">
        <f t="shared" si="10"/>
        <v>616.04656381863947</v>
      </c>
      <c r="U66" s="1">
        <f t="shared" si="7"/>
        <v>333.39941519992664</v>
      </c>
    </row>
    <row r="67" spans="2:21" ht="20" customHeight="1" x14ac:dyDescent="0.25">
      <c r="B67" s="1">
        <f t="shared" si="8"/>
        <v>63</v>
      </c>
      <c r="C67" s="1">
        <v>42.197358792906606</v>
      </c>
      <c r="D67" s="1">
        <f t="shared" si="2"/>
        <v>630</v>
      </c>
      <c r="E67" s="1">
        <f t="shared" si="0"/>
        <v>672.19735879290658</v>
      </c>
      <c r="F67" s="1">
        <v>71.390230034493072</v>
      </c>
      <c r="G67" s="1">
        <f t="shared" si="3"/>
        <v>315</v>
      </c>
      <c r="H67" s="1">
        <f t="shared" si="4"/>
        <v>386.39023003449307</v>
      </c>
      <c r="J67" s="1">
        <f t="shared" si="5"/>
        <v>672.19735879290658</v>
      </c>
      <c r="K67" s="1">
        <f t="shared" si="6"/>
        <v>386.39023003449307</v>
      </c>
      <c r="M67" s="10"/>
      <c r="N67" s="10">
        <v>1.05</v>
      </c>
      <c r="O67" s="1">
        <f t="shared" si="1"/>
        <v>672.19735879290658</v>
      </c>
      <c r="P67" s="1">
        <f t="shared" si="9"/>
        <v>1882.8650741238898</v>
      </c>
      <c r="R67" s="10">
        <v>1.03</v>
      </c>
      <c r="S67" s="10">
        <v>0.95</v>
      </c>
      <c r="T67" s="1">
        <f t="shared" si="10"/>
        <v>634.52796073319871</v>
      </c>
      <c r="U67" s="1">
        <f t="shared" si="7"/>
        <v>367.07071853276841</v>
      </c>
    </row>
    <row r="68" spans="2:21" ht="20" customHeight="1" x14ac:dyDescent="0.25">
      <c r="B68" s="1">
        <f t="shared" si="8"/>
        <v>64</v>
      </c>
      <c r="C68" s="1">
        <v>59.475070028342813</v>
      </c>
      <c r="D68" s="1">
        <f t="shared" si="2"/>
        <v>640</v>
      </c>
      <c r="E68" s="1">
        <f t="shared" si="0"/>
        <v>699.47507002834277</v>
      </c>
      <c r="F68" s="1">
        <v>27.751789867904197</v>
      </c>
      <c r="G68" s="1">
        <f t="shared" si="3"/>
        <v>320</v>
      </c>
      <c r="H68" s="1">
        <f t="shared" si="4"/>
        <v>347.75178986790422</v>
      </c>
      <c r="J68" s="1">
        <f t="shared" si="5"/>
        <v>699.47507002834277</v>
      </c>
      <c r="K68" s="1">
        <f t="shared" si="6"/>
        <v>347.75178986790422</v>
      </c>
      <c r="M68" s="10"/>
      <c r="N68" s="10">
        <v>1.05</v>
      </c>
      <c r="O68" s="1">
        <f t="shared" si="1"/>
        <v>699.47507002834277</v>
      </c>
      <c r="P68" s="1">
        <f t="shared" si="9"/>
        <v>1977.0083278300845</v>
      </c>
      <c r="R68" s="10">
        <v>1.03</v>
      </c>
      <c r="S68" s="10">
        <v>0.95</v>
      </c>
      <c r="T68" s="1">
        <f t="shared" si="10"/>
        <v>653.56379955519469</v>
      </c>
      <c r="U68" s="1">
        <f t="shared" si="7"/>
        <v>330.36420037450898</v>
      </c>
    </row>
    <row r="69" spans="2:21" ht="20" customHeight="1" x14ac:dyDescent="0.25">
      <c r="B69" s="1">
        <f t="shared" si="8"/>
        <v>65</v>
      </c>
      <c r="C69" s="1">
        <v>38.887651032707197</v>
      </c>
      <c r="D69" s="1">
        <f t="shared" si="2"/>
        <v>650</v>
      </c>
      <c r="E69" s="1">
        <f t="shared" ref="E69:E102" si="11">+C69+D69</f>
        <v>688.88765103270725</v>
      </c>
      <c r="F69" s="1">
        <v>61.312763966132636</v>
      </c>
      <c r="G69" s="1">
        <f t="shared" si="3"/>
        <v>325</v>
      </c>
      <c r="H69" s="1">
        <f t="shared" si="4"/>
        <v>386.31276396613265</v>
      </c>
      <c r="J69" s="1">
        <f t="shared" si="5"/>
        <v>688.88765103270725</v>
      </c>
      <c r="K69" s="1">
        <f t="shared" si="6"/>
        <v>386.31276396613265</v>
      </c>
      <c r="M69" s="10"/>
      <c r="N69" s="10">
        <v>1.05</v>
      </c>
      <c r="O69" s="1">
        <f t="shared" ref="O69:O103" si="12">+J69*(1+M69)</f>
        <v>688.88765103270725</v>
      </c>
      <c r="P69" s="1">
        <f t="shared" si="9"/>
        <v>2075.8587442215889</v>
      </c>
      <c r="R69" s="10">
        <v>1.03</v>
      </c>
      <c r="S69" s="10">
        <v>0.95</v>
      </c>
      <c r="T69" s="1">
        <f t="shared" si="10"/>
        <v>673.17071354185055</v>
      </c>
      <c r="U69" s="1">
        <f t="shared" si="7"/>
        <v>366.99712576782599</v>
      </c>
    </row>
    <row r="70" spans="2:21" ht="20" customHeight="1" x14ac:dyDescent="0.25">
      <c r="B70" s="1">
        <f t="shared" si="8"/>
        <v>66</v>
      </c>
      <c r="C70" s="1">
        <v>7.1346749729012888</v>
      </c>
      <c r="D70" s="1">
        <f t="shared" ref="D70:D104" si="13">+B70*10</f>
        <v>660</v>
      </c>
      <c r="E70" s="1">
        <f t="shared" si="11"/>
        <v>667.13467497290128</v>
      </c>
      <c r="F70" s="1">
        <v>36.490960224004134</v>
      </c>
      <c r="G70" s="1">
        <f t="shared" ref="G70:G104" si="14">+B70*5</f>
        <v>330</v>
      </c>
      <c r="H70" s="1">
        <f t="shared" ref="H70:H104" si="15">+F70+G70</f>
        <v>366.49096022400414</v>
      </c>
      <c r="J70" s="1">
        <f t="shared" ref="J70:J103" si="16">+E70</f>
        <v>667.13467497290128</v>
      </c>
      <c r="K70" s="1">
        <f t="shared" ref="K70:K103" si="17">+H70</f>
        <v>366.49096022400414</v>
      </c>
      <c r="M70" s="10"/>
      <c r="N70" s="10">
        <v>1.05</v>
      </c>
      <c r="O70" s="1">
        <f t="shared" si="12"/>
        <v>667.13467497290128</v>
      </c>
      <c r="P70" s="1">
        <f t="shared" si="9"/>
        <v>2179.6516814326683</v>
      </c>
      <c r="R70" s="10">
        <v>1.03</v>
      </c>
      <c r="S70" s="10">
        <v>0.95</v>
      </c>
      <c r="T70" s="1">
        <f t="shared" si="10"/>
        <v>693.36583494810611</v>
      </c>
      <c r="U70" s="1">
        <f t="shared" ref="U70:U104" si="18">+K70*S70</f>
        <v>348.16641221280389</v>
      </c>
    </row>
    <row r="71" spans="2:21" ht="20" customHeight="1" x14ac:dyDescent="0.25">
      <c r="B71" s="1">
        <f t="shared" ref="B71:B104" si="19">+B70+1</f>
        <v>67</v>
      </c>
      <c r="C71" s="1">
        <v>30.752131417184625</v>
      </c>
      <c r="D71" s="1">
        <f t="shared" si="13"/>
        <v>670</v>
      </c>
      <c r="E71" s="1">
        <f t="shared" si="11"/>
        <v>700.75213141718461</v>
      </c>
      <c r="F71" s="1">
        <v>32.056957269649047</v>
      </c>
      <c r="G71" s="1">
        <f t="shared" si="14"/>
        <v>335</v>
      </c>
      <c r="H71" s="1">
        <f t="shared" si="15"/>
        <v>367.05695726964905</v>
      </c>
      <c r="J71" s="1">
        <f t="shared" si="16"/>
        <v>700.75213141718461</v>
      </c>
      <c r="K71" s="1">
        <f t="shared" si="17"/>
        <v>367.05695726964905</v>
      </c>
      <c r="M71" s="10"/>
      <c r="N71" s="10">
        <v>1.05</v>
      </c>
      <c r="O71" s="1">
        <f t="shared" si="12"/>
        <v>700.75213141718461</v>
      </c>
      <c r="P71" s="1">
        <f t="shared" ref="P71:P104" si="20">+P70*N71</f>
        <v>2288.6342655043018</v>
      </c>
      <c r="R71" s="10">
        <v>1.03</v>
      </c>
      <c r="S71" s="10">
        <v>0.95</v>
      </c>
      <c r="T71" s="1">
        <f t="shared" ref="T71:T104" si="21">+T70*R71</f>
        <v>714.16680999654932</v>
      </c>
      <c r="U71" s="1">
        <f t="shared" si="18"/>
        <v>348.70410940616659</v>
      </c>
    </row>
    <row r="72" spans="2:21" ht="20" customHeight="1" x14ac:dyDescent="0.25">
      <c r="B72" s="1">
        <f t="shared" si="19"/>
        <v>68</v>
      </c>
      <c r="C72" s="1">
        <v>74.673114557315813</v>
      </c>
      <c r="D72" s="1">
        <f t="shared" si="13"/>
        <v>680</v>
      </c>
      <c r="E72" s="1">
        <f t="shared" si="11"/>
        <v>754.67311455731578</v>
      </c>
      <c r="F72" s="1">
        <v>55.718067817121373</v>
      </c>
      <c r="G72" s="1">
        <f t="shared" si="14"/>
        <v>340</v>
      </c>
      <c r="H72" s="1">
        <f t="shared" si="15"/>
        <v>395.71806781712138</v>
      </c>
      <c r="J72" s="1">
        <f t="shared" si="16"/>
        <v>754.67311455731578</v>
      </c>
      <c r="K72" s="1">
        <f t="shared" si="17"/>
        <v>395.71806781712138</v>
      </c>
      <c r="M72" s="10"/>
      <c r="N72" s="10">
        <v>1.05</v>
      </c>
      <c r="O72" s="1">
        <f t="shared" si="12"/>
        <v>754.67311455731578</v>
      </c>
      <c r="P72" s="1">
        <f t="shared" si="20"/>
        <v>2403.0659787795171</v>
      </c>
      <c r="R72" s="10">
        <v>1.03</v>
      </c>
      <c r="S72" s="10">
        <v>0.95</v>
      </c>
      <c r="T72" s="1">
        <f t="shared" si="21"/>
        <v>735.59181429644582</v>
      </c>
      <c r="U72" s="1">
        <f t="shared" si="18"/>
        <v>375.93216442626527</v>
      </c>
    </row>
    <row r="73" spans="2:21" ht="20" customHeight="1" x14ac:dyDescent="0.25">
      <c r="B73" s="1">
        <f t="shared" si="19"/>
        <v>69</v>
      </c>
      <c r="C73" s="1">
        <v>23.055755167494539</v>
      </c>
      <c r="D73" s="1">
        <f t="shared" si="13"/>
        <v>690</v>
      </c>
      <c r="E73" s="1">
        <f t="shared" si="11"/>
        <v>713.05575516749457</v>
      </c>
      <c r="F73" s="1">
        <v>83.113275521423347</v>
      </c>
      <c r="G73" s="1">
        <f t="shared" si="14"/>
        <v>345</v>
      </c>
      <c r="H73" s="1">
        <f t="shared" si="15"/>
        <v>428.11327552142336</v>
      </c>
      <c r="J73" s="1">
        <f t="shared" si="16"/>
        <v>713.05575516749457</v>
      </c>
      <c r="K73" s="1">
        <f t="shared" si="17"/>
        <v>428.11327552142336</v>
      </c>
      <c r="M73" s="10"/>
      <c r="N73" s="10">
        <v>1.05</v>
      </c>
      <c r="O73" s="1">
        <f t="shared" si="12"/>
        <v>713.05575516749457</v>
      </c>
      <c r="P73" s="1">
        <f t="shared" si="20"/>
        <v>2523.2192777184932</v>
      </c>
      <c r="R73" s="10">
        <v>1.03</v>
      </c>
      <c r="S73" s="10">
        <v>0.95</v>
      </c>
      <c r="T73" s="1">
        <f t="shared" si="21"/>
        <v>757.65956872533923</v>
      </c>
      <c r="U73" s="1">
        <f t="shared" si="18"/>
        <v>406.70761174535215</v>
      </c>
    </row>
    <row r="74" spans="2:21" ht="20" customHeight="1" x14ac:dyDescent="0.25">
      <c r="B74" s="1">
        <f t="shared" si="19"/>
        <v>70</v>
      </c>
      <c r="C74" s="1">
        <v>6.9275903220963997</v>
      </c>
      <c r="D74" s="1">
        <f t="shared" si="13"/>
        <v>700</v>
      </c>
      <c r="E74" s="1">
        <f t="shared" si="11"/>
        <v>706.92759032209642</v>
      </c>
      <c r="F74" s="1">
        <v>43.334697765414219</v>
      </c>
      <c r="G74" s="1">
        <f t="shared" si="14"/>
        <v>350</v>
      </c>
      <c r="H74" s="1">
        <f t="shared" si="15"/>
        <v>393.33469776541421</v>
      </c>
      <c r="J74" s="1">
        <f t="shared" si="16"/>
        <v>706.92759032209642</v>
      </c>
      <c r="K74" s="1">
        <f t="shared" si="17"/>
        <v>393.33469776541421</v>
      </c>
      <c r="M74" s="10"/>
      <c r="N74" s="10">
        <v>1.05</v>
      </c>
      <c r="O74" s="1">
        <f t="shared" si="12"/>
        <v>706.92759032209642</v>
      </c>
      <c r="P74" s="1">
        <f t="shared" si="20"/>
        <v>2649.3802416044182</v>
      </c>
      <c r="R74" s="10">
        <v>1.03</v>
      </c>
      <c r="S74" s="10">
        <v>0.95</v>
      </c>
      <c r="T74" s="1">
        <f t="shared" si="21"/>
        <v>780.38935578709948</v>
      </c>
      <c r="U74" s="1">
        <f t="shared" si="18"/>
        <v>373.66796287714345</v>
      </c>
    </row>
    <row r="75" spans="2:21" ht="20" customHeight="1" x14ac:dyDescent="0.25">
      <c r="B75" s="1">
        <f t="shared" si="19"/>
        <v>71</v>
      </c>
      <c r="C75" s="1">
        <v>71.452246434745291</v>
      </c>
      <c r="D75" s="1">
        <f t="shared" si="13"/>
        <v>710</v>
      </c>
      <c r="E75" s="1">
        <f t="shared" si="11"/>
        <v>781.45224643474535</v>
      </c>
      <c r="F75" s="1">
        <v>24.430549273133174</v>
      </c>
      <c r="G75" s="1">
        <f t="shared" si="14"/>
        <v>355</v>
      </c>
      <c r="H75" s="1">
        <f t="shared" si="15"/>
        <v>379.43054927313318</v>
      </c>
      <c r="J75" s="1">
        <f t="shared" si="16"/>
        <v>781.45224643474535</v>
      </c>
      <c r="K75" s="1">
        <f t="shared" si="17"/>
        <v>379.43054927313318</v>
      </c>
      <c r="M75" s="10"/>
      <c r="N75" s="10">
        <v>1.05</v>
      </c>
      <c r="O75" s="1">
        <f t="shared" si="12"/>
        <v>781.45224643474535</v>
      </c>
      <c r="P75" s="1">
        <f t="shared" si="20"/>
        <v>2781.8492536846393</v>
      </c>
      <c r="R75" s="10">
        <v>1.03</v>
      </c>
      <c r="S75" s="10">
        <v>0.95</v>
      </c>
      <c r="T75" s="1">
        <f t="shared" si="21"/>
        <v>803.80103646071245</v>
      </c>
      <c r="U75" s="1">
        <f t="shared" si="18"/>
        <v>360.4590218094765</v>
      </c>
    </row>
    <row r="76" spans="2:21" ht="20" customHeight="1" x14ac:dyDescent="0.25">
      <c r="B76" s="1">
        <f t="shared" si="19"/>
        <v>72</v>
      </c>
      <c r="C76" s="1">
        <v>10.059315742542696</v>
      </c>
      <c r="D76" s="1">
        <f t="shared" si="13"/>
        <v>720</v>
      </c>
      <c r="E76" s="1">
        <f t="shared" si="11"/>
        <v>730.05931574254271</v>
      </c>
      <c r="F76" s="1">
        <v>88.213781872746111</v>
      </c>
      <c r="G76" s="1">
        <f t="shared" si="14"/>
        <v>360</v>
      </c>
      <c r="H76" s="1">
        <f t="shared" si="15"/>
        <v>448.2137818727461</v>
      </c>
      <c r="J76" s="1">
        <f t="shared" si="16"/>
        <v>730.05931574254271</v>
      </c>
      <c r="K76" s="1">
        <f t="shared" si="17"/>
        <v>448.2137818727461</v>
      </c>
      <c r="M76" s="10"/>
      <c r="N76" s="10">
        <v>1.05</v>
      </c>
      <c r="O76" s="1">
        <f t="shared" si="12"/>
        <v>730.05931574254271</v>
      </c>
      <c r="P76" s="1">
        <f t="shared" si="20"/>
        <v>2920.9417163688713</v>
      </c>
      <c r="R76" s="10">
        <v>1.03</v>
      </c>
      <c r="S76" s="10">
        <v>0.95</v>
      </c>
      <c r="T76" s="1">
        <f t="shared" si="21"/>
        <v>827.91506755453383</v>
      </c>
      <c r="U76" s="1">
        <f t="shared" si="18"/>
        <v>425.80309277910879</v>
      </c>
    </row>
    <row r="77" spans="2:21" ht="20" customHeight="1" x14ac:dyDescent="0.25">
      <c r="B77" s="1">
        <f t="shared" si="19"/>
        <v>73</v>
      </c>
      <c r="C77" s="1">
        <v>72.641421116031793</v>
      </c>
      <c r="D77" s="1">
        <f t="shared" si="13"/>
        <v>730</v>
      </c>
      <c r="E77" s="1">
        <f t="shared" si="11"/>
        <v>802.64142111603178</v>
      </c>
      <c r="F77" s="1">
        <v>34.081306039631698</v>
      </c>
      <c r="G77" s="1">
        <f t="shared" si="14"/>
        <v>365</v>
      </c>
      <c r="H77" s="1">
        <f t="shared" si="15"/>
        <v>399.08130603963173</v>
      </c>
      <c r="J77" s="1">
        <f t="shared" si="16"/>
        <v>802.64142111603178</v>
      </c>
      <c r="K77" s="1">
        <f t="shared" si="17"/>
        <v>399.08130603963173</v>
      </c>
      <c r="M77" s="10"/>
      <c r="N77" s="10">
        <v>1.05</v>
      </c>
      <c r="O77" s="1">
        <f t="shared" si="12"/>
        <v>802.64142111603178</v>
      </c>
      <c r="P77" s="1">
        <f t="shared" si="20"/>
        <v>3066.9888021873148</v>
      </c>
      <c r="R77" s="10">
        <v>1.03</v>
      </c>
      <c r="S77" s="10">
        <v>0.95</v>
      </c>
      <c r="T77" s="1">
        <f t="shared" si="21"/>
        <v>852.75251958116985</v>
      </c>
      <c r="U77" s="1">
        <f t="shared" si="18"/>
        <v>379.12724073765014</v>
      </c>
    </row>
    <row r="78" spans="2:21" ht="20" customHeight="1" x14ac:dyDescent="0.25">
      <c r="B78" s="1">
        <f t="shared" si="19"/>
        <v>74</v>
      </c>
      <c r="C78" s="1">
        <v>80.019126905054591</v>
      </c>
      <c r="D78" s="1">
        <f t="shared" si="13"/>
        <v>740</v>
      </c>
      <c r="E78" s="1">
        <f t="shared" si="11"/>
        <v>820.01912690505458</v>
      </c>
      <c r="F78" s="1">
        <v>22.504036370956847</v>
      </c>
      <c r="G78" s="1">
        <f t="shared" si="14"/>
        <v>370</v>
      </c>
      <c r="H78" s="1">
        <f t="shared" si="15"/>
        <v>392.50403637095684</v>
      </c>
      <c r="J78" s="1">
        <f t="shared" si="16"/>
        <v>820.01912690505458</v>
      </c>
      <c r="K78" s="1">
        <f t="shared" si="17"/>
        <v>392.50403637095684</v>
      </c>
      <c r="M78" s="10"/>
      <c r="N78" s="10">
        <v>1.05</v>
      </c>
      <c r="O78" s="1">
        <f t="shared" si="12"/>
        <v>820.01912690505458</v>
      </c>
      <c r="P78" s="1">
        <f t="shared" si="20"/>
        <v>3220.3382422966806</v>
      </c>
      <c r="R78" s="10">
        <v>1.03</v>
      </c>
      <c r="S78" s="10">
        <v>0.95</v>
      </c>
      <c r="T78" s="1">
        <f t="shared" si="21"/>
        <v>878.33509516860499</v>
      </c>
      <c r="U78" s="1">
        <f t="shared" si="18"/>
        <v>372.87883455240899</v>
      </c>
    </row>
    <row r="79" spans="2:21" ht="20" customHeight="1" x14ac:dyDescent="0.25">
      <c r="B79" s="1">
        <f t="shared" si="19"/>
        <v>75</v>
      </c>
      <c r="C79" s="1">
        <v>82.481957431837358</v>
      </c>
      <c r="D79" s="1">
        <f t="shared" si="13"/>
        <v>750</v>
      </c>
      <c r="E79" s="1">
        <f t="shared" si="11"/>
        <v>832.48195743183737</v>
      </c>
      <c r="F79" s="1">
        <v>62.030555976991408</v>
      </c>
      <c r="G79" s="1">
        <f t="shared" si="14"/>
        <v>375</v>
      </c>
      <c r="H79" s="1">
        <f t="shared" si="15"/>
        <v>437.03055597699142</v>
      </c>
      <c r="J79" s="1">
        <f t="shared" si="16"/>
        <v>832.48195743183737</v>
      </c>
      <c r="K79" s="1">
        <f t="shared" si="17"/>
        <v>437.03055597699142</v>
      </c>
      <c r="M79" s="10"/>
      <c r="N79" s="10">
        <v>1.05</v>
      </c>
      <c r="O79" s="1">
        <f t="shared" si="12"/>
        <v>832.48195743183737</v>
      </c>
      <c r="P79" s="1">
        <f t="shared" si="20"/>
        <v>3381.3551544115148</v>
      </c>
      <c r="R79" s="10">
        <v>1.03</v>
      </c>
      <c r="S79" s="10">
        <v>0.95</v>
      </c>
      <c r="T79" s="1">
        <f t="shared" si="21"/>
        <v>904.68514802366315</v>
      </c>
      <c r="U79" s="1">
        <f t="shared" si="18"/>
        <v>415.17902817814183</v>
      </c>
    </row>
    <row r="80" spans="2:21" ht="20" customHeight="1" x14ac:dyDescent="0.25">
      <c r="B80" s="1">
        <f t="shared" si="19"/>
        <v>76</v>
      </c>
      <c r="C80" s="1">
        <v>39.593907267627216</v>
      </c>
      <c r="D80" s="1">
        <f t="shared" si="13"/>
        <v>760</v>
      </c>
      <c r="E80" s="1">
        <f t="shared" si="11"/>
        <v>799.59390726762717</v>
      </c>
      <c r="F80" s="1">
        <v>51.238875842140416</v>
      </c>
      <c r="G80" s="1">
        <f t="shared" si="14"/>
        <v>380</v>
      </c>
      <c r="H80" s="1">
        <f t="shared" si="15"/>
        <v>431.23887584214043</v>
      </c>
      <c r="J80" s="1">
        <f t="shared" si="16"/>
        <v>799.59390726762717</v>
      </c>
      <c r="K80" s="1">
        <f t="shared" si="17"/>
        <v>431.23887584214043</v>
      </c>
      <c r="M80" s="10"/>
      <c r="N80" s="10">
        <v>1.05</v>
      </c>
      <c r="O80" s="1">
        <f t="shared" si="12"/>
        <v>799.59390726762717</v>
      </c>
      <c r="P80" s="1">
        <f t="shared" si="20"/>
        <v>3550.4229121320909</v>
      </c>
      <c r="R80" s="10">
        <v>1.03</v>
      </c>
      <c r="S80" s="10">
        <v>0.9</v>
      </c>
      <c r="T80" s="1">
        <f t="shared" si="21"/>
        <v>931.82570246437308</v>
      </c>
      <c r="U80" s="1">
        <f t="shared" si="18"/>
        <v>388.11498825792637</v>
      </c>
    </row>
    <row r="81" spans="2:21" ht="20" customHeight="1" x14ac:dyDescent="0.25">
      <c r="B81" s="1">
        <f t="shared" si="19"/>
        <v>77</v>
      </c>
      <c r="C81" s="1">
        <v>76.472397544958966</v>
      </c>
      <c r="D81" s="1">
        <f t="shared" si="13"/>
        <v>770</v>
      </c>
      <c r="E81" s="1">
        <f t="shared" si="11"/>
        <v>846.47239754495899</v>
      </c>
      <c r="F81" s="1">
        <v>45.412157539459095</v>
      </c>
      <c r="G81" s="1">
        <f t="shared" si="14"/>
        <v>385</v>
      </c>
      <c r="H81" s="1">
        <f t="shared" si="15"/>
        <v>430.41215753945909</v>
      </c>
      <c r="J81" s="1">
        <f t="shared" si="16"/>
        <v>846.47239754495899</v>
      </c>
      <c r="K81" s="1">
        <f t="shared" si="17"/>
        <v>430.41215753945909</v>
      </c>
      <c r="M81" s="10"/>
      <c r="N81" s="10">
        <v>1.05</v>
      </c>
      <c r="O81" s="1">
        <f t="shared" si="12"/>
        <v>846.47239754495899</v>
      </c>
      <c r="P81" s="1">
        <f t="shared" si="20"/>
        <v>3727.9440577386954</v>
      </c>
      <c r="R81" s="10">
        <v>1.03</v>
      </c>
      <c r="S81" s="10">
        <v>0.9</v>
      </c>
      <c r="T81" s="1">
        <f t="shared" si="21"/>
        <v>959.78047353830425</v>
      </c>
      <c r="U81" s="1">
        <f t="shared" si="18"/>
        <v>387.3709417855132</v>
      </c>
    </row>
    <row r="82" spans="2:21" ht="20" customHeight="1" x14ac:dyDescent="0.25">
      <c r="B82" s="1">
        <f t="shared" si="19"/>
        <v>78</v>
      </c>
      <c r="C82" s="1">
        <v>76.810764175839552</v>
      </c>
      <c r="D82" s="1">
        <f t="shared" si="13"/>
        <v>780</v>
      </c>
      <c r="E82" s="1">
        <f t="shared" si="11"/>
        <v>856.81076417583949</v>
      </c>
      <c r="F82" s="1">
        <v>72.330831429163851</v>
      </c>
      <c r="G82" s="1">
        <f t="shared" si="14"/>
        <v>390</v>
      </c>
      <c r="H82" s="1">
        <f t="shared" si="15"/>
        <v>462.33083142916382</v>
      </c>
      <c r="J82" s="1">
        <f t="shared" si="16"/>
        <v>856.81076417583949</v>
      </c>
      <c r="K82" s="1">
        <f t="shared" si="17"/>
        <v>462.33083142916382</v>
      </c>
      <c r="M82" s="10"/>
      <c r="N82" s="10">
        <v>1.05</v>
      </c>
      <c r="O82" s="1">
        <f t="shared" si="12"/>
        <v>856.81076417583949</v>
      </c>
      <c r="P82" s="1">
        <f t="shared" si="20"/>
        <v>3914.3412606256302</v>
      </c>
      <c r="R82" s="10">
        <v>1.03</v>
      </c>
      <c r="S82" s="10">
        <v>0.9</v>
      </c>
      <c r="T82" s="1">
        <f t="shared" si="21"/>
        <v>988.57388774445337</v>
      </c>
      <c r="U82" s="1">
        <f t="shared" si="18"/>
        <v>416.09774828624745</v>
      </c>
    </row>
    <row r="83" spans="2:21" ht="20" customHeight="1" x14ac:dyDescent="0.25">
      <c r="B83" s="1">
        <f t="shared" si="19"/>
        <v>79</v>
      </c>
      <c r="C83" s="1">
        <v>28.366195178415389</v>
      </c>
      <c r="D83" s="1">
        <f t="shared" si="13"/>
        <v>790</v>
      </c>
      <c r="E83" s="1">
        <f t="shared" si="11"/>
        <v>818.36619517841541</v>
      </c>
      <c r="F83" s="1">
        <v>15.512996644245147</v>
      </c>
      <c r="G83" s="1">
        <f t="shared" si="14"/>
        <v>395</v>
      </c>
      <c r="H83" s="1">
        <f t="shared" si="15"/>
        <v>410.51299664424516</v>
      </c>
      <c r="J83" s="1">
        <f t="shared" si="16"/>
        <v>818.36619517841541</v>
      </c>
      <c r="K83" s="1">
        <f t="shared" si="17"/>
        <v>410.51299664424516</v>
      </c>
      <c r="M83" s="10"/>
      <c r="N83" s="10">
        <v>1.05</v>
      </c>
      <c r="O83" s="1">
        <f t="shared" si="12"/>
        <v>818.36619517841541</v>
      </c>
      <c r="P83" s="1">
        <f t="shared" si="20"/>
        <v>4110.0583236569119</v>
      </c>
      <c r="R83" s="10">
        <v>1.03</v>
      </c>
      <c r="S83" s="10">
        <v>0.9</v>
      </c>
      <c r="T83" s="1">
        <f t="shared" si="21"/>
        <v>1018.231104376787</v>
      </c>
      <c r="U83" s="1">
        <f t="shared" si="18"/>
        <v>369.46169697982066</v>
      </c>
    </row>
    <row r="84" spans="2:21" ht="20" customHeight="1" x14ac:dyDescent="0.25">
      <c r="B84" s="1">
        <f t="shared" si="19"/>
        <v>80</v>
      </c>
      <c r="C84" s="1">
        <v>85.684491239720302</v>
      </c>
      <c r="D84" s="1">
        <f t="shared" si="13"/>
        <v>800</v>
      </c>
      <c r="E84" s="1">
        <f t="shared" si="11"/>
        <v>885.68449123972027</v>
      </c>
      <c r="F84" s="1">
        <v>90.54352607282506</v>
      </c>
      <c r="G84" s="1">
        <f t="shared" si="14"/>
        <v>400</v>
      </c>
      <c r="H84" s="1">
        <f t="shared" si="15"/>
        <v>490.54352607282505</v>
      </c>
      <c r="J84" s="1">
        <f t="shared" si="16"/>
        <v>885.68449123972027</v>
      </c>
      <c r="K84" s="1">
        <f t="shared" si="17"/>
        <v>490.54352607282505</v>
      </c>
      <c r="M84" s="10"/>
      <c r="N84" s="10">
        <v>1.05</v>
      </c>
      <c r="O84" s="1">
        <f t="shared" si="12"/>
        <v>885.68449123972027</v>
      </c>
      <c r="P84" s="1">
        <f t="shared" si="20"/>
        <v>4315.5612398397579</v>
      </c>
      <c r="R84" s="10">
        <v>1.03</v>
      </c>
      <c r="S84" s="10">
        <v>0.9</v>
      </c>
      <c r="T84" s="1">
        <f t="shared" si="21"/>
        <v>1048.7780375080906</v>
      </c>
      <c r="U84" s="1">
        <f t="shared" si="18"/>
        <v>441.48917346554254</v>
      </c>
    </row>
    <row r="85" spans="2:21" ht="20" customHeight="1" x14ac:dyDescent="0.25">
      <c r="B85" s="1">
        <f t="shared" si="19"/>
        <v>81</v>
      </c>
      <c r="C85" s="1">
        <v>14.176072945978435</v>
      </c>
      <c r="D85" s="1">
        <f t="shared" si="13"/>
        <v>810</v>
      </c>
      <c r="E85" s="1">
        <f t="shared" si="11"/>
        <v>824.17607294597849</v>
      </c>
      <c r="F85" s="1">
        <v>64.177829424835693</v>
      </c>
      <c r="G85" s="1">
        <f t="shared" si="14"/>
        <v>405</v>
      </c>
      <c r="H85" s="1">
        <f t="shared" si="15"/>
        <v>469.17782942483569</v>
      </c>
      <c r="J85" s="1">
        <f t="shared" si="16"/>
        <v>824.17607294597849</v>
      </c>
      <c r="K85" s="1">
        <f t="shared" si="17"/>
        <v>469.17782942483569</v>
      </c>
      <c r="M85" s="10"/>
      <c r="N85" s="10">
        <v>1.05</v>
      </c>
      <c r="O85" s="1">
        <f t="shared" si="12"/>
        <v>824.17607294597849</v>
      </c>
      <c r="P85" s="1">
        <f t="shared" si="20"/>
        <v>4531.3393018317456</v>
      </c>
      <c r="R85" s="10">
        <v>1.03</v>
      </c>
      <c r="S85" s="10">
        <v>0.9</v>
      </c>
      <c r="T85" s="1">
        <f t="shared" si="21"/>
        <v>1080.2413786333334</v>
      </c>
      <c r="U85" s="1">
        <f t="shared" si="18"/>
        <v>422.26004648235215</v>
      </c>
    </row>
    <row r="86" spans="2:21" ht="20" customHeight="1" x14ac:dyDescent="0.25">
      <c r="B86" s="1">
        <f t="shared" si="19"/>
        <v>82</v>
      </c>
      <c r="C86" s="1">
        <v>67.921072623781569</v>
      </c>
      <c r="D86" s="1">
        <f t="shared" si="13"/>
        <v>820</v>
      </c>
      <c r="E86" s="1">
        <f t="shared" si="11"/>
        <v>887.92107262378158</v>
      </c>
      <c r="F86" s="1">
        <v>57.6044875046397</v>
      </c>
      <c r="G86" s="1">
        <f t="shared" si="14"/>
        <v>410</v>
      </c>
      <c r="H86" s="1">
        <f t="shared" si="15"/>
        <v>467.60448750463968</v>
      </c>
      <c r="J86" s="1">
        <f t="shared" si="16"/>
        <v>887.92107262378158</v>
      </c>
      <c r="K86" s="1">
        <f t="shared" si="17"/>
        <v>467.60448750463968</v>
      </c>
      <c r="M86" s="10"/>
      <c r="N86" s="10">
        <v>1.05</v>
      </c>
      <c r="O86" s="1">
        <f t="shared" si="12"/>
        <v>887.92107262378158</v>
      </c>
      <c r="P86" s="1">
        <f t="shared" si="20"/>
        <v>4757.9062669233335</v>
      </c>
      <c r="R86" s="10">
        <v>1.03</v>
      </c>
      <c r="S86" s="10">
        <v>0.9</v>
      </c>
      <c r="T86" s="1">
        <f t="shared" si="21"/>
        <v>1112.6486199923334</v>
      </c>
      <c r="U86" s="1">
        <f t="shared" si="18"/>
        <v>420.8440387541757</v>
      </c>
    </row>
    <row r="87" spans="2:21" ht="20" customHeight="1" x14ac:dyDescent="0.25">
      <c r="B87" s="1">
        <f t="shared" si="19"/>
        <v>83</v>
      </c>
      <c r="C87" s="1">
        <v>28.546926200765167</v>
      </c>
      <c r="D87" s="1">
        <f t="shared" si="13"/>
        <v>830</v>
      </c>
      <c r="E87" s="1">
        <f t="shared" si="11"/>
        <v>858.54692620076514</v>
      </c>
      <c r="F87" s="1">
        <v>42.782077428114249</v>
      </c>
      <c r="G87" s="1">
        <f t="shared" si="14"/>
        <v>415</v>
      </c>
      <c r="H87" s="1">
        <f t="shared" si="15"/>
        <v>457.78207742811423</v>
      </c>
      <c r="J87" s="1">
        <f t="shared" si="16"/>
        <v>858.54692620076514</v>
      </c>
      <c r="K87" s="1">
        <f t="shared" si="17"/>
        <v>457.78207742811423</v>
      </c>
      <c r="M87" s="10"/>
      <c r="N87" s="10">
        <v>1.05</v>
      </c>
      <c r="O87" s="1">
        <f t="shared" si="12"/>
        <v>858.54692620076514</v>
      </c>
      <c r="P87" s="1">
        <f t="shared" si="20"/>
        <v>4995.8015802695008</v>
      </c>
      <c r="R87" s="10">
        <v>1.03</v>
      </c>
      <c r="S87" s="10">
        <v>0.9</v>
      </c>
      <c r="T87" s="1">
        <f t="shared" si="21"/>
        <v>1146.0280785921034</v>
      </c>
      <c r="U87" s="1">
        <f t="shared" si="18"/>
        <v>412.00386968530285</v>
      </c>
    </row>
    <row r="88" spans="2:21" ht="20" customHeight="1" x14ac:dyDescent="0.25">
      <c r="B88" s="1">
        <f t="shared" si="19"/>
        <v>84</v>
      </c>
      <c r="C88" s="1">
        <v>25.313123365700097</v>
      </c>
      <c r="D88" s="1">
        <f t="shared" si="13"/>
        <v>840</v>
      </c>
      <c r="E88" s="1">
        <f t="shared" si="11"/>
        <v>865.31312336570011</v>
      </c>
      <c r="F88" s="1">
        <v>0.60970961003432578</v>
      </c>
      <c r="G88" s="1">
        <f t="shared" si="14"/>
        <v>420</v>
      </c>
      <c r="H88" s="1">
        <f t="shared" si="15"/>
        <v>420.60970961003432</v>
      </c>
      <c r="J88" s="1">
        <f t="shared" si="16"/>
        <v>865.31312336570011</v>
      </c>
      <c r="K88" s="1">
        <f t="shared" si="17"/>
        <v>420.60970961003432</v>
      </c>
      <c r="M88" s="10"/>
      <c r="N88" s="10">
        <v>1.05</v>
      </c>
      <c r="O88" s="1">
        <f t="shared" si="12"/>
        <v>865.31312336570011</v>
      </c>
      <c r="P88" s="1">
        <f t="shared" si="20"/>
        <v>5245.5916592829763</v>
      </c>
      <c r="R88" s="10">
        <v>1.03</v>
      </c>
      <c r="S88" s="10">
        <v>0.9</v>
      </c>
      <c r="T88" s="1">
        <f t="shared" si="21"/>
        <v>1180.4089209498666</v>
      </c>
      <c r="U88" s="1">
        <f t="shared" si="18"/>
        <v>378.54873864903089</v>
      </c>
    </row>
    <row r="89" spans="2:21" ht="20" customHeight="1" x14ac:dyDescent="0.25">
      <c r="B89" s="1">
        <f t="shared" si="19"/>
        <v>85</v>
      </c>
      <c r="C89" s="1">
        <v>15.335606369131883</v>
      </c>
      <c r="D89" s="1">
        <f t="shared" si="13"/>
        <v>850</v>
      </c>
      <c r="E89" s="1">
        <f t="shared" si="11"/>
        <v>865.33560636913194</v>
      </c>
      <c r="F89" s="1">
        <v>30.534216525569846</v>
      </c>
      <c r="G89" s="1">
        <f t="shared" si="14"/>
        <v>425</v>
      </c>
      <c r="H89" s="1">
        <f t="shared" si="15"/>
        <v>455.53421652556983</v>
      </c>
      <c r="J89" s="1">
        <f t="shared" si="16"/>
        <v>865.33560636913194</v>
      </c>
      <c r="K89" s="1">
        <f t="shared" si="17"/>
        <v>455.53421652556983</v>
      </c>
      <c r="M89" s="10"/>
      <c r="N89" s="10">
        <v>1.05</v>
      </c>
      <c r="O89" s="1">
        <f t="shared" si="12"/>
        <v>865.33560636913194</v>
      </c>
      <c r="P89" s="1">
        <f t="shared" si="20"/>
        <v>5507.8712422471253</v>
      </c>
      <c r="R89" s="10">
        <v>1.03</v>
      </c>
      <c r="S89" s="10">
        <v>0.9</v>
      </c>
      <c r="T89" s="1">
        <f t="shared" si="21"/>
        <v>1215.8211885783626</v>
      </c>
      <c r="U89" s="1">
        <f t="shared" si="18"/>
        <v>409.98079487301288</v>
      </c>
    </row>
    <row r="90" spans="2:21" ht="20" customHeight="1" x14ac:dyDescent="0.25">
      <c r="B90" s="1">
        <f t="shared" si="19"/>
        <v>86</v>
      </c>
      <c r="C90" s="1">
        <v>80.345236782570765</v>
      </c>
      <c r="D90" s="1">
        <f t="shared" si="13"/>
        <v>860</v>
      </c>
      <c r="E90" s="1">
        <f t="shared" si="11"/>
        <v>940.34523678257074</v>
      </c>
      <c r="F90" s="1">
        <v>69.868829760460926</v>
      </c>
      <c r="G90" s="1">
        <f t="shared" si="14"/>
        <v>430</v>
      </c>
      <c r="H90" s="1">
        <f t="shared" si="15"/>
        <v>499.86882976046093</v>
      </c>
      <c r="J90" s="1">
        <f t="shared" si="16"/>
        <v>940.34523678257074</v>
      </c>
      <c r="K90" s="1">
        <f t="shared" si="17"/>
        <v>499.86882976046093</v>
      </c>
      <c r="M90" s="10"/>
      <c r="N90" s="10">
        <v>1.05</v>
      </c>
      <c r="O90" s="1">
        <f t="shared" si="12"/>
        <v>940.34523678257074</v>
      </c>
      <c r="P90" s="1">
        <f t="shared" si="20"/>
        <v>5783.2648043594818</v>
      </c>
      <c r="R90" s="10">
        <v>1.03</v>
      </c>
      <c r="S90" s="10">
        <v>0.9</v>
      </c>
      <c r="T90" s="1">
        <f t="shared" si="21"/>
        <v>1252.2958242357136</v>
      </c>
      <c r="U90" s="1">
        <f t="shared" si="18"/>
        <v>449.88194678441482</v>
      </c>
    </row>
    <row r="91" spans="2:21" ht="20" customHeight="1" x14ac:dyDescent="0.25">
      <c r="B91" s="1">
        <f t="shared" si="19"/>
        <v>87</v>
      </c>
      <c r="C91" s="1">
        <v>11.266289925864614</v>
      </c>
      <c r="D91" s="1">
        <f t="shared" si="13"/>
        <v>870</v>
      </c>
      <c r="E91" s="1">
        <f t="shared" si="11"/>
        <v>881.26628992586461</v>
      </c>
      <c r="F91" s="1">
        <v>74.185471720074489</v>
      </c>
      <c r="G91" s="1">
        <f t="shared" si="14"/>
        <v>435</v>
      </c>
      <c r="H91" s="1">
        <f t="shared" si="15"/>
        <v>509.18547172007447</v>
      </c>
      <c r="J91" s="1">
        <f t="shared" si="16"/>
        <v>881.26628992586461</v>
      </c>
      <c r="K91" s="1">
        <f t="shared" si="17"/>
        <v>509.18547172007447</v>
      </c>
      <c r="M91" s="10"/>
      <c r="N91" s="10">
        <v>1.05</v>
      </c>
      <c r="O91" s="1">
        <f t="shared" si="12"/>
        <v>881.26628992586461</v>
      </c>
      <c r="P91" s="1">
        <f t="shared" si="20"/>
        <v>6072.4280445774557</v>
      </c>
      <c r="R91" s="10">
        <v>1.03</v>
      </c>
      <c r="S91" s="10">
        <v>0.9</v>
      </c>
      <c r="T91" s="1">
        <f t="shared" si="21"/>
        <v>1289.864698962785</v>
      </c>
      <c r="U91" s="1">
        <f t="shared" si="18"/>
        <v>458.26692454806704</v>
      </c>
    </row>
    <row r="92" spans="2:21" ht="20" customHeight="1" x14ac:dyDescent="0.25">
      <c r="B92" s="1">
        <f t="shared" si="19"/>
        <v>88</v>
      </c>
      <c r="C92" s="1">
        <v>96.084688941965396</v>
      </c>
      <c r="D92" s="1">
        <f t="shared" si="13"/>
        <v>880</v>
      </c>
      <c r="E92" s="1">
        <f t="shared" si="11"/>
        <v>976.0846889419654</v>
      </c>
      <c r="F92" s="1">
        <v>69.657501542187532</v>
      </c>
      <c r="G92" s="1">
        <f t="shared" si="14"/>
        <v>440</v>
      </c>
      <c r="H92" s="1">
        <f t="shared" si="15"/>
        <v>509.65750154218756</v>
      </c>
      <c r="J92" s="1">
        <f t="shared" si="16"/>
        <v>976.0846889419654</v>
      </c>
      <c r="K92" s="1">
        <f t="shared" si="17"/>
        <v>509.65750154218756</v>
      </c>
      <c r="M92" s="10"/>
      <c r="N92" s="10">
        <v>1.05</v>
      </c>
      <c r="O92" s="1">
        <f t="shared" si="12"/>
        <v>976.0846889419654</v>
      </c>
      <c r="P92" s="1">
        <f t="shared" si="20"/>
        <v>6376.0494468063289</v>
      </c>
      <c r="R92" s="10">
        <v>1.03</v>
      </c>
      <c r="S92" s="10">
        <v>0.85</v>
      </c>
      <c r="T92" s="1">
        <f t="shared" si="21"/>
        <v>1328.5606399316687</v>
      </c>
      <c r="U92" s="1">
        <f t="shared" si="18"/>
        <v>433.20887631085941</v>
      </c>
    </row>
    <row r="93" spans="2:21" ht="20" customHeight="1" x14ac:dyDescent="0.25">
      <c r="B93" s="1">
        <f t="shared" si="19"/>
        <v>89</v>
      </c>
      <c r="C93" s="1">
        <v>94.23914126144804</v>
      </c>
      <c r="D93" s="1">
        <f t="shared" si="13"/>
        <v>890</v>
      </c>
      <c r="E93" s="1">
        <f t="shared" si="11"/>
        <v>984.23914126144803</v>
      </c>
      <c r="F93" s="1">
        <v>59.27904749551881</v>
      </c>
      <c r="G93" s="1">
        <f t="shared" si="14"/>
        <v>445</v>
      </c>
      <c r="H93" s="1">
        <f t="shared" si="15"/>
        <v>504.2790474955188</v>
      </c>
      <c r="J93" s="1">
        <f t="shared" si="16"/>
        <v>984.23914126144803</v>
      </c>
      <c r="K93" s="1">
        <f t="shared" si="17"/>
        <v>504.2790474955188</v>
      </c>
      <c r="M93" s="10"/>
      <c r="N93" s="10">
        <v>1.05</v>
      </c>
      <c r="O93" s="1">
        <f t="shared" si="12"/>
        <v>984.23914126144803</v>
      </c>
      <c r="P93" s="1">
        <f t="shared" si="20"/>
        <v>6694.8519191466457</v>
      </c>
      <c r="R93" s="10">
        <v>1.03</v>
      </c>
      <c r="S93" s="10">
        <v>0.85</v>
      </c>
      <c r="T93" s="1">
        <f t="shared" si="21"/>
        <v>1368.4174591296187</v>
      </c>
      <c r="U93" s="1">
        <f t="shared" si="18"/>
        <v>428.63719037119097</v>
      </c>
    </row>
    <row r="94" spans="2:21" ht="20" customHeight="1" x14ac:dyDescent="0.25">
      <c r="B94" s="1">
        <f t="shared" si="19"/>
        <v>90</v>
      </c>
      <c r="C94" s="1">
        <v>23.985880840852769</v>
      </c>
      <c r="D94" s="1">
        <f t="shared" si="13"/>
        <v>900</v>
      </c>
      <c r="E94" s="1">
        <f t="shared" si="11"/>
        <v>923.98588084085281</v>
      </c>
      <c r="F94" s="1">
        <v>93.501296736568278</v>
      </c>
      <c r="G94" s="1">
        <f t="shared" si="14"/>
        <v>450</v>
      </c>
      <c r="H94" s="1">
        <f t="shared" si="15"/>
        <v>543.50129673656829</v>
      </c>
      <c r="J94" s="1">
        <f t="shared" si="16"/>
        <v>923.98588084085281</v>
      </c>
      <c r="K94" s="1">
        <f t="shared" si="17"/>
        <v>543.50129673656829</v>
      </c>
      <c r="M94" s="10"/>
      <c r="N94" s="10">
        <v>1.05</v>
      </c>
      <c r="O94" s="1">
        <f t="shared" si="12"/>
        <v>923.98588084085281</v>
      </c>
      <c r="P94" s="1">
        <f t="shared" si="20"/>
        <v>7029.5945151039787</v>
      </c>
      <c r="R94" s="10">
        <v>1.03</v>
      </c>
      <c r="S94" s="10">
        <v>0.85</v>
      </c>
      <c r="T94" s="1">
        <f t="shared" si="21"/>
        <v>1409.4699829035073</v>
      </c>
      <c r="U94" s="1">
        <f t="shared" si="18"/>
        <v>461.97610222608301</v>
      </c>
    </row>
    <row r="95" spans="2:21" ht="20" customHeight="1" x14ac:dyDescent="0.25">
      <c r="B95" s="1">
        <f t="shared" si="19"/>
        <v>91</v>
      </c>
      <c r="C95" s="1">
        <v>52.206618164819183</v>
      </c>
      <c r="D95" s="1">
        <f t="shared" si="13"/>
        <v>910</v>
      </c>
      <c r="E95" s="1">
        <f t="shared" si="11"/>
        <v>962.20661816481913</v>
      </c>
      <c r="F95" s="1">
        <v>71.813243057776091</v>
      </c>
      <c r="G95" s="1">
        <f t="shared" si="14"/>
        <v>455</v>
      </c>
      <c r="H95" s="1">
        <f t="shared" si="15"/>
        <v>526.81324305777605</v>
      </c>
      <c r="J95" s="1">
        <f t="shared" si="16"/>
        <v>962.20661816481913</v>
      </c>
      <c r="K95" s="1">
        <f t="shared" si="17"/>
        <v>526.81324305777605</v>
      </c>
      <c r="M95" s="10"/>
      <c r="N95" s="10">
        <v>1.05</v>
      </c>
      <c r="O95" s="1">
        <f t="shared" si="12"/>
        <v>962.20661816481913</v>
      </c>
      <c r="P95" s="1">
        <f t="shared" si="20"/>
        <v>7381.0742408591777</v>
      </c>
      <c r="R95" s="10">
        <v>1.03</v>
      </c>
      <c r="S95" s="10">
        <v>0.85</v>
      </c>
      <c r="T95" s="1">
        <f t="shared" si="21"/>
        <v>1451.7540823906127</v>
      </c>
      <c r="U95" s="1">
        <f t="shared" si="18"/>
        <v>447.7912565991096</v>
      </c>
    </row>
    <row r="96" spans="2:21" ht="20" customHeight="1" x14ac:dyDescent="0.25">
      <c r="B96" s="1">
        <f t="shared" si="19"/>
        <v>92</v>
      </c>
      <c r="C96" s="1">
        <v>71.631294662640116</v>
      </c>
      <c r="D96" s="1">
        <f t="shared" si="13"/>
        <v>920</v>
      </c>
      <c r="E96" s="1">
        <f t="shared" si="11"/>
        <v>991.63129466264013</v>
      </c>
      <c r="F96" s="1">
        <v>4.3134041821935369</v>
      </c>
      <c r="G96" s="1">
        <f t="shared" si="14"/>
        <v>460</v>
      </c>
      <c r="H96" s="1">
        <f t="shared" si="15"/>
        <v>464.31340418219355</v>
      </c>
      <c r="J96" s="1">
        <f t="shared" si="16"/>
        <v>991.63129466264013</v>
      </c>
      <c r="K96" s="1">
        <f t="shared" si="17"/>
        <v>464.31340418219355</v>
      </c>
      <c r="M96" s="10"/>
      <c r="N96" s="10">
        <v>1.05</v>
      </c>
      <c r="O96" s="1">
        <f t="shared" si="12"/>
        <v>991.63129466264013</v>
      </c>
      <c r="P96" s="1">
        <f t="shared" si="20"/>
        <v>7750.1279529021367</v>
      </c>
      <c r="R96" s="10">
        <v>1.03</v>
      </c>
      <c r="S96" s="10">
        <v>0.85</v>
      </c>
      <c r="T96" s="1">
        <f t="shared" si="21"/>
        <v>1495.3067048623311</v>
      </c>
      <c r="U96" s="1">
        <f t="shared" si="18"/>
        <v>394.6663935548645</v>
      </c>
    </row>
    <row r="97" spans="1:54" ht="20" customHeight="1" x14ac:dyDescent="0.25">
      <c r="B97" s="1">
        <f t="shared" si="19"/>
        <v>93</v>
      </c>
      <c r="C97" s="1">
        <v>59.543772966440187</v>
      </c>
      <c r="D97" s="1">
        <f t="shared" si="13"/>
        <v>930</v>
      </c>
      <c r="E97" s="1">
        <f t="shared" si="11"/>
        <v>989.5437729664402</v>
      </c>
      <c r="F97" s="1">
        <v>83.42655525612696</v>
      </c>
      <c r="G97" s="1">
        <f t="shared" si="14"/>
        <v>465</v>
      </c>
      <c r="H97" s="1">
        <f t="shared" si="15"/>
        <v>548.4265552561269</v>
      </c>
      <c r="J97" s="1">
        <f t="shared" si="16"/>
        <v>989.5437729664402</v>
      </c>
      <c r="K97" s="1">
        <f t="shared" si="17"/>
        <v>548.4265552561269</v>
      </c>
      <c r="M97" s="10"/>
      <c r="N97" s="10">
        <v>1.05</v>
      </c>
      <c r="O97" s="1">
        <f t="shared" si="12"/>
        <v>989.5437729664402</v>
      </c>
      <c r="P97" s="1">
        <f t="shared" si="20"/>
        <v>8137.6343505472441</v>
      </c>
      <c r="R97" s="10">
        <v>1.03</v>
      </c>
      <c r="S97" s="10">
        <v>0.85</v>
      </c>
      <c r="T97" s="1">
        <f t="shared" si="21"/>
        <v>1540.1659060082011</v>
      </c>
      <c r="U97" s="1">
        <f t="shared" si="18"/>
        <v>466.16257196770783</v>
      </c>
    </row>
    <row r="98" spans="1:54" ht="20" customHeight="1" x14ac:dyDescent="0.25">
      <c r="B98" s="1">
        <f t="shared" si="19"/>
        <v>94</v>
      </c>
      <c r="C98" s="1">
        <v>79.354698218216285</v>
      </c>
      <c r="D98" s="1">
        <f t="shared" si="13"/>
        <v>940</v>
      </c>
      <c r="E98" s="1">
        <f t="shared" si="11"/>
        <v>1019.3546982182163</v>
      </c>
      <c r="F98" s="1">
        <v>7.6722060007712649</v>
      </c>
      <c r="G98" s="1">
        <f t="shared" si="14"/>
        <v>470</v>
      </c>
      <c r="H98" s="1">
        <f t="shared" si="15"/>
        <v>477.67220600077127</v>
      </c>
      <c r="J98" s="1">
        <f t="shared" si="16"/>
        <v>1019.3546982182163</v>
      </c>
      <c r="K98" s="1">
        <f t="shared" si="17"/>
        <v>477.67220600077127</v>
      </c>
      <c r="M98" s="10"/>
      <c r="N98" s="10">
        <v>1.05</v>
      </c>
      <c r="O98" s="1">
        <f t="shared" si="12"/>
        <v>1019.3546982182163</v>
      </c>
      <c r="P98" s="1">
        <f t="shared" si="20"/>
        <v>8544.5160680746067</v>
      </c>
      <c r="R98" s="10">
        <v>1.03</v>
      </c>
      <c r="S98" s="10">
        <v>0.85</v>
      </c>
      <c r="T98" s="1">
        <f t="shared" si="21"/>
        <v>1586.3708831884471</v>
      </c>
      <c r="U98" s="1">
        <f t="shared" si="18"/>
        <v>406.02137510065558</v>
      </c>
    </row>
    <row r="99" spans="1:54" ht="20" customHeight="1" x14ac:dyDescent="0.25">
      <c r="B99" s="1">
        <f t="shared" si="19"/>
        <v>95</v>
      </c>
      <c r="C99" s="1">
        <v>83.522637624771676</v>
      </c>
      <c r="D99" s="1">
        <f t="shared" si="13"/>
        <v>950</v>
      </c>
      <c r="E99" s="1">
        <f t="shared" si="11"/>
        <v>1033.5226376247717</v>
      </c>
      <c r="F99" s="1">
        <v>84.68925650119354</v>
      </c>
      <c r="G99" s="1">
        <f t="shared" si="14"/>
        <v>475</v>
      </c>
      <c r="H99" s="1">
        <f t="shared" si="15"/>
        <v>559.68925650119354</v>
      </c>
      <c r="J99" s="1">
        <f t="shared" si="16"/>
        <v>1033.5226376247717</v>
      </c>
      <c r="K99" s="1">
        <f t="shared" si="17"/>
        <v>559.68925650119354</v>
      </c>
      <c r="M99" s="10"/>
      <c r="N99" s="10">
        <v>1.05</v>
      </c>
      <c r="O99" s="1">
        <f t="shared" si="12"/>
        <v>1033.5226376247717</v>
      </c>
      <c r="P99" s="1">
        <f t="shared" si="20"/>
        <v>8971.741871478338</v>
      </c>
      <c r="R99" s="10">
        <v>1.03</v>
      </c>
      <c r="S99" s="10">
        <v>0.85</v>
      </c>
      <c r="T99" s="1">
        <f t="shared" si="21"/>
        <v>1633.9620096841006</v>
      </c>
      <c r="U99" s="1">
        <f t="shared" si="18"/>
        <v>475.73586802601449</v>
      </c>
    </row>
    <row r="100" spans="1:54" ht="20" customHeight="1" x14ac:dyDescent="0.25">
      <c r="B100" s="1">
        <f t="shared" si="19"/>
        <v>96</v>
      </c>
      <c r="C100" s="1">
        <v>36.631502923769844</v>
      </c>
      <c r="D100" s="1">
        <f t="shared" si="13"/>
        <v>960</v>
      </c>
      <c r="E100" s="1">
        <f t="shared" si="11"/>
        <v>996.63150292376986</v>
      </c>
      <c r="F100" s="1">
        <v>12.483870204926795</v>
      </c>
      <c r="G100" s="1">
        <f t="shared" si="14"/>
        <v>480</v>
      </c>
      <c r="H100" s="1">
        <f t="shared" si="15"/>
        <v>492.4838702049268</v>
      </c>
      <c r="J100" s="1">
        <f t="shared" si="16"/>
        <v>996.63150292376986</v>
      </c>
      <c r="K100" s="1">
        <f t="shared" si="17"/>
        <v>492.4838702049268</v>
      </c>
      <c r="M100" s="10"/>
      <c r="N100" s="10">
        <v>1.05</v>
      </c>
      <c r="O100" s="1">
        <f t="shared" si="12"/>
        <v>996.63150292376986</v>
      </c>
      <c r="P100" s="1">
        <f t="shared" si="20"/>
        <v>9420.3289650522547</v>
      </c>
      <c r="R100" s="10">
        <v>1.03</v>
      </c>
      <c r="S100" s="10">
        <v>0.85</v>
      </c>
      <c r="T100" s="1">
        <f t="shared" si="21"/>
        <v>1682.9808699746236</v>
      </c>
      <c r="U100" s="1">
        <f t="shared" si="18"/>
        <v>418.61128967418779</v>
      </c>
    </row>
    <row r="101" spans="1:54" ht="20" customHeight="1" x14ac:dyDescent="0.25">
      <c r="B101" s="1">
        <f t="shared" si="19"/>
        <v>97</v>
      </c>
      <c r="C101" s="1">
        <v>44.751657093948424</v>
      </c>
      <c r="D101" s="1">
        <f t="shared" si="13"/>
        <v>970</v>
      </c>
      <c r="E101" s="1">
        <f t="shared" si="11"/>
        <v>1014.7516570939484</v>
      </c>
      <c r="F101" s="1">
        <v>37.642782171670611</v>
      </c>
      <c r="G101" s="1">
        <f t="shared" si="14"/>
        <v>485</v>
      </c>
      <c r="H101" s="1">
        <f t="shared" si="15"/>
        <v>522.64278217167066</v>
      </c>
      <c r="J101" s="1">
        <f t="shared" si="16"/>
        <v>1014.7516570939484</v>
      </c>
      <c r="K101" s="1">
        <f t="shared" si="17"/>
        <v>522.64278217167066</v>
      </c>
      <c r="M101" s="10"/>
      <c r="N101" s="10">
        <v>1.05</v>
      </c>
      <c r="O101" s="1">
        <f t="shared" si="12"/>
        <v>1014.7516570939484</v>
      </c>
      <c r="P101" s="1">
        <f t="shared" si="20"/>
        <v>9891.3454133048672</v>
      </c>
      <c r="R101" s="10">
        <v>1.03</v>
      </c>
      <c r="S101" s="10">
        <v>0.85</v>
      </c>
      <c r="T101" s="1">
        <f t="shared" si="21"/>
        <v>1733.4702960738623</v>
      </c>
      <c r="U101" s="1">
        <f t="shared" si="18"/>
        <v>444.24636484592003</v>
      </c>
    </row>
    <row r="102" spans="1:54" ht="20" customHeight="1" x14ac:dyDescent="0.25">
      <c r="B102" s="1">
        <f t="shared" si="19"/>
        <v>98</v>
      </c>
      <c r="C102" s="1">
        <v>21.314910885922465</v>
      </c>
      <c r="D102" s="1">
        <f t="shared" si="13"/>
        <v>980</v>
      </c>
      <c r="E102" s="1">
        <f t="shared" si="11"/>
        <v>1001.3149108859225</v>
      </c>
      <c r="F102" s="1">
        <v>74.282832248141034</v>
      </c>
      <c r="G102" s="1">
        <f t="shared" si="14"/>
        <v>490</v>
      </c>
      <c r="H102" s="1">
        <f t="shared" si="15"/>
        <v>564.28283224814106</v>
      </c>
      <c r="J102" s="1">
        <f t="shared" si="16"/>
        <v>1001.3149108859225</v>
      </c>
      <c r="K102" s="1">
        <f t="shared" si="17"/>
        <v>564.28283224814106</v>
      </c>
      <c r="M102" s="10"/>
      <c r="N102" s="10">
        <v>1.05</v>
      </c>
      <c r="O102" s="1">
        <f t="shared" si="12"/>
        <v>1001.3149108859225</v>
      </c>
      <c r="P102" s="1">
        <f t="shared" si="20"/>
        <v>10385.912683970111</v>
      </c>
      <c r="R102" s="10">
        <v>1.03</v>
      </c>
      <c r="S102" s="10">
        <v>0.85</v>
      </c>
      <c r="T102" s="1">
        <f t="shared" si="21"/>
        <v>1785.4744049560782</v>
      </c>
      <c r="U102" s="1">
        <f t="shared" si="18"/>
        <v>479.64040741091986</v>
      </c>
    </row>
    <row r="103" spans="1:54" ht="20" customHeight="1" x14ac:dyDescent="0.25">
      <c r="B103" s="1">
        <f t="shared" si="19"/>
        <v>99</v>
      </c>
      <c r="C103" s="1">
        <v>48.625634167037113</v>
      </c>
      <c r="D103" s="1">
        <f t="shared" si="13"/>
        <v>990</v>
      </c>
      <c r="E103" s="1">
        <f>+C103+D103</f>
        <v>1038.6256341670371</v>
      </c>
      <c r="F103" s="1">
        <v>74.297854588640305</v>
      </c>
      <c r="G103" s="1">
        <f t="shared" si="14"/>
        <v>495</v>
      </c>
      <c r="H103" s="1">
        <f t="shared" si="15"/>
        <v>569.29785458864035</v>
      </c>
      <c r="J103" s="1">
        <f t="shared" si="16"/>
        <v>1038.6256341670371</v>
      </c>
      <c r="K103" s="1">
        <f t="shared" si="17"/>
        <v>569.29785458864035</v>
      </c>
      <c r="M103" s="10"/>
      <c r="N103" s="10">
        <v>1.05</v>
      </c>
      <c r="O103" s="1">
        <f t="shared" si="12"/>
        <v>1038.6256341670371</v>
      </c>
      <c r="P103" s="1">
        <f t="shared" si="20"/>
        <v>10905.208318168618</v>
      </c>
      <c r="R103" s="10">
        <v>1.03</v>
      </c>
      <c r="S103" s="10">
        <v>0.85</v>
      </c>
      <c r="T103" s="1">
        <f t="shared" si="21"/>
        <v>1839.0386371047605</v>
      </c>
      <c r="U103" s="1">
        <f t="shared" si="18"/>
        <v>483.90317640034431</v>
      </c>
    </row>
    <row r="104" spans="1:54" ht="20" customHeight="1" x14ac:dyDescent="0.25">
      <c r="B104" s="1">
        <f t="shared" si="19"/>
        <v>100</v>
      </c>
      <c r="C104" s="1">
        <v>24.451440397882173</v>
      </c>
      <c r="D104" s="1">
        <f t="shared" si="13"/>
        <v>1000</v>
      </c>
      <c r="E104" s="1">
        <f>+C104+D104</f>
        <v>1024.4514403978822</v>
      </c>
      <c r="F104" s="1">
        <v>81.50872237798616</v>
      </c>
      <c r="G104" s="1">
        <f t="shared" si="14"/>
        <v>500</v>
      </c>
      <c r="H104" s="1">
        <f t="shared" si="15"/>
        <v>581.50872237798615</v>
      </c>
      <c r="J104" s="1">
        <f t="shared" ref="J104" si="22">+E104</f>
        <v>1024.4514403978822</v>
      </c>
      <c r="K104" s="1">
        <f t="shared" ref="K104" si="23">+H104</f>
        <v>581.50872237798615</v>
      </c>
      <c r="M104" s="10"/>
      <c r="N104" s="10">
        <v>1.05</v>
      </c>
      <c r="O104" s="1">
        <f>+J104*(1+M104)</f>
        <v>1024.4514403978822</v>
      </c>
      <c r="P104" s="1">
        <f t="shared" si="20"/>
        <v>11450.468734077049</v>
      </c>
      <c r="R104" s="10">
        <v>1.03</v>
      </c>
      <c r="S104" s="10">
        <v>0.85</v>
      </c>
      <c r="T104" s="1">
        <f t="shared" si="21"/>
        <v>1894.2097962179034</v>
      </c>
      <c r="U104" s="1">
        <f t="shared" si="18"/>
        <v>494.28241402128822</v>
      </c>
    </row>
    <row r="105" spans="1:54" s="34" customFormat="1" ht="20" customHeight="1" x14ac:dyDescent="0.25">
      <c r="A105" s="34" t="s">
        <v>60</v>
      </c>
      <c r="B105" s="34" t="s">
        <v>60</v>
      </c>
      <c r="C105" s="34" t="s">
        <v>60</v>
      </c>
      <c r="D105" s="34" t="s">
        <v>60</v>
      </c>
      <c r="E105" s="34" t="s">
        <v>60</v>
      </c>
      <c r="F105" s="34" t="s">
        <v>60</v>
      </c>
      <c r="G105" s="34" t="s">
        <v>60</v>
      </c>
      <c r="H105" s="34" t="s">
        <v>60</v>
      </c>
      <c r="I105" s="34" t="s">
        <v>60</v>
      </c>
      <c r="J105" s="34" t="s">
        <v>60</v>
      </c>
      <c r="K105" s="34" t="s">
        <v>60</v>
      </c>
      <c r="L105" s="34" t="s">
        <v>60</v>
      </c>
      <c r="M105" s="34" t="s">
        <v>60</v>
      </c>
      <c r="N105" s="34" t="s">
        <v>60</v>
      </c>
      <c r="O105" s="34" t="s">
        <v>60</v>
      </c>
      <c r="P105" s="34" t="s">
        <v>60</v>
      </c>
      <c r="Q105" s="34" t="s">
        <v>60</v>
      </c>
      <c r="R105" s="34" t="s">
        <v>60</v>
      </c>
      <c r="S105" s="34" t="s">
        <v>60</v>
      </c>
      <c r="T105" s="34" t="s">
        <v>60</v>
      </c>
      <c r="U105" s="34" t="s">
        <v>60</v>
      </c>
      <c r="V105" s="34" t="s">
        <v>60</v>
      </c>
      <c r="W105" s="34" t="s">
        <v>60</v>
      </c>
      <c r="X105" s="34" t="s">
        <v>60</v>
      </c>
      <c r="Y105" s="34" t="s">
        <v>60</v>
      </c>
      <c r="Z105" s="34" t="s">
        <v>60</v>
      </c>
      <c r="AA105" s="34" t="s">
        <v>60</v>
      </c>
      <c r="AB105" s="34" t="s">
        <v>60</v>
      </c>
      <c r="AC105" s="34" t="s">
        <v>60</v>
      </c>
      <c r="AD105" s="34" t="s">
        <v>60</v>
      </c>
      <c r="AE105" s="34" t="s">
        <v>60</v>
      </c>
      <c r="AF105" s="34" t="s">
        <v>60</v>
      </c>
      <c r="AG105" s="34" t="s">
        <v>60</v>
      </c>
      <c r="AH105" s="34" t="s">
        <v>60</v>
      </c>
      <c r="AI105" s="34" t="s">
        <v>60</v>
      </c>
      <c r="AJ105" s="34" t="s">
        <v>60</v>
      </c>
      <c r="AK105" s="34" t="s">
        <v>60</v>
      </c>
      <c r="AL105" s="34" t="s">
        <v>60</v>
      </c>
      <c r="AM105" s="34" t="s">
        <v>60</v>
      </c>
      <c r="AN105" s="34" t="s">
        <v>60</v>
      </c>
      <c r="AO105" s="34" t="s">
        <v>60</v>
      </c>
      <c r="AP105" s="34" t="s">
        <v>60</v>
      </c>
      <c r="AQ105" s="34" t="s">
        <v>60</v>
      </c>
      <c r="AR105" s="34" t="s">
        <v>60</v>
      </c>
      <c r="AS105" s="34" t="s">
        <v>60</v>
      </c>
      <c r="AT105" s="34" t="s">
        <v>60</v>
      </c>
      <c r="AU105" s="34" t="s">
        <v>60</v>
      </c>
      <c r="AV105" s="34" t="s">
        <v>60</v>
      </c>
      <c r="AW105" s="34" t="s">
        <v>60</v>
      </c>
      <c r="AX105" s="34" t="s">
        <v>60</v>
      </c>
      <c r="AY105" s="34" t="s">
        <v>60</v>
      </c>
      <c r="AZ105" s="34" t="s">
        <v>60</v>
      </c>
      <c r="BA105" s="34" t="s">
        <v>60</v>
      </c>
      <c r="BB105" s="34" t="s">
        <v>60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E50C9-A696-41E8-958F-D123C3A7D687}">
  <sheetPr>
    <tabColor theme="9" tint="0.79998168889431442"/>
  </sheetPr>
  <dimension ref="C2:E48"/>
  <sheetViews>
    <sheetView showGridLines="0" zoomScale="70" zoomScaleNormal="70" workbookViewId="0"/>
  </sheetViews>
  <sheetFormatPr baseColWidth="10" defaultColWidth="8.83203125" defaultRowHeight="17" x14ac:dyDescent="0.25"/>
  <sheetData>
    <row r="2" spans="3:4" x14ac:dyDescent="0.25">
      <c r="C2" t="s">
        <v>88</v>
      </c>
    </row>
    <row r="3" spans="3:4" x14ac:dyDescent="0.25">
      <c r="C3">
        <v>100</v>
      </c>
      <c r="D3">
        <v>900</v>
      </c>
    </row>
    <row r="4" spans="3:4" x14ac:dyDescent="0.25">
      <c r="C4">
        <f>+C3+100</f>
        <v>200</v>
      </c>
      <c r="D4">
        <v>400</v>
      </c>
    </row>
    <row r="5" spans="3:4" x14ac:dyDescent="0.25">
      <c r="C5">
        <f t="shared" ref="C5:C8" si="0">+C4+100</f>
        <v>300</v>
      </c>
      <c r="D5">
        <v>300</v>
      </c>
    </row>
    <row r="6" spans="3:4" x14ac:dyDescent="0.25">
      <c r="C6">
        <f t="shared" si="0"/>
        <v>400</v>
      </c>
      <c r="D6">
        <v>250</v>
      </c>
    </row>
    <row r="7" spans="3:4" x14ac:dyDescent="0.25">
      <c r="C7">
        <f t="shared" si="0"/>
        <v>500</v>
      </c>
      <c r="D7">
        <v>500</v>
      </c>
    </row>
    <row r="8" spans="3:4" x14ac:dyDescent="0.25">
      <c r="C8">
        <f t="shared" si="0"/>
        <v>600</v>
      </c>
      <c r="D8">
        <v>700</v>
      </c>
    </row>
    <row r="16" spans="3:4" x14ac:dyDescent="0.25">
      <c r="C16" t="s">
        <v>89</v>
      </c>
    </row>
    <row r="17" spans="3:5" x14ac:dyDescent="0.25">
      <c r="C17">
        <v>1</v>
      </c>
      <c r="D17" s="1">
        <v>120</v>
      </c>
      <c r="E17">
        <v>100</v>
      </c>
    </row>
    <row r="18" spans="3:5" x14ac:dyDescent="0.25">
      <c r="C18">
        <f>+C17+1</f>
        <v>2</v>
      </c>
      <c r="D18" s="1">
        <v>65</v>
      </c>
      <c r="E18">
        <v>65</v>
      </c>
    </row>
    <row r="19" spans="3:5" x14ac:dyDescent="0.25">
      <c r="C19">
        <f t="shared" ref="C19:C24" si="1">+C18+1</f>
        <v>3</v>
      </c>
      <c r="D19" s="1">
        <v>40</v>
      </c>
      <c r="E19">
        <v>50</v>
      </c>
    </row>
    <row r="20" spans="3:5" x14ac:dyDescent="0.25">
      <c r="C20">
        <f t="shared" si="1"/>
        <v>4</v>
      </c>
      <c r="D20" s="1">
        <v>35</v>
      </c>
      <c r="E20">
        <v>35</v>
      </c>
    </row>
    <row r="21" spans="3:5" x14ac:dyDescent="0.25">
      <c r="C21">
        <f t="shared" si="1"/>
        <v>5</v>
      </c>
      <c r="D21" s="1">
        <v>25</v>
      </c>
      <c r="E21">
        <v>30</v>
      </c>
    </row>
    <row r="22" spans="3:5" x14ac:dyDescent="0.25">
      <c r="C22">
        <f t="shared" si="1"/>
        <v>6</v>
      </c>
      <c r="D22" s="1">
        <v>20</v>
      </c>
      <c r="E22">
        <v>25</v>
      </c>
    </row>
    <row r="23" spans="3:5" x14ac:dyDescent="0.25">
      <c r="C23">
        <f t="shared" si="1"/>
        <v>7</v>
      </c>
      <c r="D23" s="1">
        <v>17.5</v>
      </c>
      <c r="E23">
        <v>22.5</v>
      </c>
    </row>
    <row r="24" spans="3:5" x14ac:dyDescent="0.25">
      <c r="C24">
        <f t="shared" si="1"/>
        <v>8</v>
      </c>
      <c r="D24" s="1">
        <v>17</v>
      </c>
      <c r="E24">
        <v>21.5</v>
      </c>
    </row>
    <row r="34" spans="3:4" x14ac:dyDescent="0.25">
      <c r="C34">
        <v>100</v>
      </c>
      <c r="D34">
        <v>300</v>
      </c>
    </row>
    <row r="35" spans="3:4" x14ac:dyDescent="0.25">
      <c r="C35">
        <f>+C34+100</f>
        <v>200</v>
      </c>
      <c r="D35">
        <v>400</v>
      </c>
    </row>
    <row r="36" spans="3:4" x14ac:dyDescent="0.25">
      <c r="C36">
        <f t="shared" ref="C36:C48" si="2">+C35+100</f>
        <v>300</v>
      </c>
      <c r="D36">
        <v>500</v>
      </c>
    </row>
    <row r="37" spans="3:4" x14ac:dyDescent="0.25">
      <c r="C37">
        <f t="shared" si="2"/>
        <v>400</v>
      </c>
      <c r="D37">
        <v>600</v>
      </c>
    </row>
    <row r="38" spans="3:4" x14ac:dyDescent="0.25">
      <c r="C38">
        <f t="shared" si="2"/>
        <v>500</v>
      </c>
      <c r="D38">
        <v>700</v>
      </c>
    </row>
    <row r="39" spans="3:4" x14ac:dyDescent="0.25">
      <c r="C39">
        <f t="shared" si="2"/>
        <v>600</v>
      </c>
      <c r="D39">
        <v>800</v>
      </c>
    </row>
    <row r="40" spans="3:4" x14ac:dyDescent="0.25">
      <c r="C40">
        <f t="shared" si="2"/>
        <v>700</v>
      </c>
      <c r="D40">
        <v>650</v>
      </c>
    </row>
    <row r="41" spans="3:4" x14ac:dyDescent="0.25">
      <c r="C41">
        <f t="shared" si="2"/>
        <v>800</v>
      </c>
      <c r="D41">
        <v>500</v>
      </c>
    </row>
    <row r="42" spans="3:4" x14ac:dyDescent="0.25">
      <c r="C42">
        <f t="shared" si="2"/>
        <v>900</v>
      </c>
      <c r="D42">
        <v>300</v>
      </c>
    </row>
    <row r="43" spans="3:4" x14ac:dyDescent="0.25">
      <c r="C43">
        <f t="shared" si="2"/>
        <v>1000</v>
      </c>
      <c r="D43">
        <v>200</v>
      </c>
    </row>
    <row r="44" spans="3:4" x14ac:dyDescent="0.25">
      <c r="C44">
        <f t="shared" si="2"/>
        <v>1100</v>
      </c>
      <c r="D44">
        <v>400</v>
      </c>
    </row>
    <row r="45" spans="3:4" x14ac:dyDescent="0.25">
      <c r="C45">
        <f t="shared" si="2"/>
        <v>1200</v>
      </c>
      <c r="D45">
        <v>500</v>
      </c>
    </row>
    <row r="46" spans="3:4" x14ac:dyDescent="0.25">
      <c r="C46">
        <f t="shared" si="2"/>
        <v>1300</v>
      </c>
      <c r="D46">
        <v>600</v>
      </c>
    </row>
    <row r="47" spans="3:4" x14ac:dyDescent="0.25">
      <c r="C47">
        <f t="shared" si="2"/>
        <v>1400</v>
      </c>
      <c r="D47">
        <v>800</v>
      </c>
    </row>
    <row r="48" spans="3:4" x14ac:dyDescent="0.25">
      <c r="C48">
        <f t="shared" si="2"/>
        <v>1500</v>
      </c>
      <c r="D48">
        <v>1000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99ED-1DAC-47FD-83A8-799B2063DC93}">
  <sheetPr>
    <tabColor theme="9" tint="0.79998168889431442"/>
  </sheetPr>
  <dimension ref="B2:C28"/>
  <sheetViews>
    <sheetView showGridLines="0" zoomScaleNormal="100" workbookViewId="0"/>
  </sheetViews>
  <sheetFormatPr baseColWidth="10" defaultColWidth="8.83203125" defaultRowHeight="17" x14ac:dyDescent="0.25"/>
  <sheetData>
    <row r="2" spans="2:3" x14ac:dyDescent="0.25">
      <c r="B2" t="s">
        <v>88</v>
      </c>
    </row>
    <row r="3" spans="2:3" x14ac:dyDescent="0.25">
      <c r="B3">
        <v>100</v>
      </c>
      <c r="C3">
        <v>900</v>
      </c>
    </row>
    <row r="4" spans="2:3" x14ac:dyDescent="0.25">
      <c r="B4">
        <f>+B3+100</f>
        <v>200</v>
      </c>
      <c r="C4">
        <v>400</v>
      </c>
    </row>
    <row r="5" spans="2:3" x14ac:dyDescent="0.25">
      <c r="B5">
        <f t="shared" ref="B5:B8" si="0">+B4+100</f>
        <v>300</v>
      </c>
      <c r="C5">
        <v>300</v>
      </c>
    </row>
    <row r="6" spans="2:3" x14ac:dyDescent="0.25">
      <c r="B6">
        <f t="shared" si="0"/>
        <v>400</v>
      </c>
      <c r="C6">
        <v>250</v>
      </c>
    </row>
    <row r="7" spans="2:3" x14ac:dyDescent="0.25">
      <c r="B7">
        <f t="shared" si="0"/>
        <v>500</v>
      </c>
      <c r="C7">
        <v>500</v>
      </c>
    </row>
    <row r="8" spans="2:3" x14ac:dyDescent="0.25">
      <c r="B8">
        <f t="shared" si="0"/>
        <v>600</v>
      </c>
      <c r="C8">
        <v>700</v>
      </c>
    </row>
    <row r="23" spans="2:3" ht="18" thickBot="1" x14ac:dyDescent="0.3"/>
    <row r="24" spans="2:3" x14ac:dyDescent="0.25">
      <c r="B24" s="11" t="s">
        <v>60</v>
      </c>
      <c r="C24" s="53">
        <v>360.18750000000108</v>
      </c>
    </row>
    <row r="25" spans="2:3" x14ac:dyDescent="0.25">
      <c r="C25" s="52">
        <v>8.8000000000000005E-3</v>
      </c>
    </row>
    <row r="26" spans="2:3" x14ac:dyDescent="0.25">
      <c r="C26" s="52">
        <v>-6.3392999999999997</v>
      </c>
    </row>
    <row r="27" spans="2:3" x14ac:dyDescent="0.25">
      <c r="C27" s="52">
        <v>1400</v>
      </c>
    </row>
    <row r="28" spans="2:3" ht="18" thickBot="1" x14ac:dyDescent="0.3">
      <c r="B28" s="13" t="s">
        <v>61</v>
      </c>
      <c r="C28" s="4">
        <f>C25*C24^2+C26*C24+C27</f>
        <v>258.33169062499996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1057-6649-4FBD-9AE0-D7842CDF5149}">
  <sheetPr>
    <tabColor theme="9" tint="0.79998168889431442"/>
  </sheetPr>
  <dimension ref="B1:H36"/>
  <sheetViews>
    <sheetView showGridLines="0" zoomScaleNormal="100" workbookViewId="0"/>
  </sheetViews>
  <sheetFormatPr baseColWidth="10" defaultColWidth="9" defaultRowHeight="17" x14ac:dyDescent="0.25"/>
  <cols>
    <col min="1" max="1" width="3.6640625" style="1" customWidth="1"/>
    <col min="2" max="2" width="11.83203125" style="1" bestFit="1" customWidth="1"/>
    <col min="3" max="8" width="10.6640625" style="1" customWidth="1"/>
    <col min="9" max="16384" width="9" style="1"/>
  </cols>
  <sheetData>
    <row r="1" spans="2:8" ht="18" thickBot="1" x14ac:dyDescent="0.3"/>
    <row r="2" spans="2:8" x14ac:dyDescent="0.25">
      <c r="B2" s="5" t="s">
        <v>116</v>
      </c>
      <c r="C2" s="5"/>
      <c r="D2" s="5"/>
      <c r="E2" s="5"/>
      <c r="F2" s="5"/>
      <c r="G2" s="5"/>
      <c r="H2" s="5"/>
    </row>
    <row r="3" spans="2:8" x14ac:dyDescent="0.25">
      <c r="C3" s="54" t="s">
        <v>117</v>
      </c>
      <c r="D3" s="54"/>
      <c r="E3" s="63" t="s">
        <v>118</v>
      </c>
      <c r="F3" s="64"/>
      <c r="G3" s="54" t="s">
        <v>28</v>
      </c>
      <c r="H3" s="54"/>
    </row>
    <row r="4" spans="2:8" x14ac:dyDescent="0.25">
      <c r="B4" s="6"/>
      <c r="C4" s="7" t="s">
        <v>113</v>
      </c>
      <c r="D4" s="7" t="s">
        <v>43</v>
      </c>
      <c r="E4" s="55" t="s">
        <v>113</v>
      </c>
      <c r="F4" s="56" t="s">
        <v>43</v>
      </c>
      <c r="G4" s="7" t="s">
        <v>113</v>
      </c>
      <c r="H4" s="7" t="s">
        <v>43</v>
      </c>
    </row>
    <row r="5" spans="2:8" x14ac:dyDescent="0.25">
      <c r="B5" s="3" t="s">
        <v>101</v>
      </c>
      <c r="C5" s="41">
        <v>20</v>
      </c>
      <c r="D5" s="41">
        <v>204</v>
      </c>
      <c r="E5" s="57">
        <v>20</v>
      </c>
      <c r="F5" s="58">
        <v>204</v>
      </c>
      <c r="G5" s="65">
        <f>+C5+E5</f>
        <v>40</v>
      </c>
      <c r="H5" s="65">
        <f t="shared" ref="H5:H16" si="0">+D5+F5</f>
        <v>408</v>
      </c>
    </row>
    <row r="6" spans="2:8" x14ac:dyDescent="0.25">
      <c r="B6" s="3" t="s">
        <v>102</v>
      </c>
      <c r="C6" s="41">
        <v>20</v>
      </c>
      <c r="D6" s="41">
        <v>239</v>
      </c>
      <c r="E6" s="57">
        <v>20</v>
      </c>
      <c r="F6" s="58">
        <v>306</v>
      </c>
      <c r="G6" s="65">
        <f t="shared" ref="G6:G16" si="1">+C6+E6</f>
        <v>40</v>
      </c>
      <c r="H6" s="65">
        <f t="shared" si="0"/>
        <v>545</v>
      </c>
    </row>
    <row r="7" spans="2:8" x14ac:dyDescent="0.25">
      <c r="B7" s="3" t="s">
        <v>103</v>
      </c>
      <c r="C7" s="41">
        <v>30</v>
      </c>
      <c r="D7" s="41">
        <v>256</v>
      </c>
      <c r="E7" s="57">
        <v>30</v>
      </c>
      <c r="F7" s="58">
        <v>428.4</v>
      </c>
      <c r="G7" s="65">
        <f t="shared" si="1"/>
        <v>60</v>
      </c>
      <c r="H7" s="65">
        <f t="shared" si="0"/>
        <v>684.4</v>
      </c>
    </row>
    <row r="8" spans="2:8" x14ac:dyDescent="0.25">
      <c r="B8" s="3" t="s">
        <v>104</v>
      </c>
      <c r="C8" s="41">
        <v>35</v>
      </c>
      <c r="D8" s="41">
        <v>340</v>
      </c>
      <c r="E8" s="57">
        <v>35</v>
      </c>
      <c r="F8" s="58">
        <v>556.91999999999996</v>
      </c>
      <c r="G8" s="65">
        <f t="shared" si="1"/>
        <v>70</v>
      </c>
      <c r="H8" s="65">
        <f t="shared" si="0"/>
        <v>896.92</v>
      </c>
    </row>
    <row r="9" spans="2:8" x14ac:dyDescent="0.25">
      <c r="B9" s="3" t="s">
        <v>105</v>
      </c>
      <c r="C9" s="41">
        <v>40</v>
      </c>
      <c r="D9" s="41">
        <v>445</v>
      </c>
      <c r="E9" s="57">
        <v>40</v>
      </c>
      <c r="F9" s="58">
        <v>668.30399999999997</v>
      </c>
      <c r="G9" s="65">
        <f t="shared" si="1"/>
        <v>80</v>
      </c>
      <c r="H9" s="65">
        <f t="shared" si="0"/>
        <v>1113.3040000000001</v>
      </c>
    </row>
    <row r="10" spans="2:8" x14ac:dyDescent="0.25">
      <c r="B10" s="3" t="s">
        <v>106</v>
      </c>
      <c r="C10" s="41">
        <v>40</v>
      </c>
      <c r="D10" s="41">
        <v>438</v>
      </c>
      <c r="E10" s="57">
        <v>40</v>
      </c>
      <c r="F10" s="58">
        <v>700</v>
      </c>
      <c r="G10" s="65">
        <f t="shared" si="1"/>
        <v>80</v>
      </c>
      <c r="H10" s="65">
        <f t="shared" si="0"/>
        <v>1138</v>
      </c>
    </row>
    <row r="11" spans="2:8" x14ac:dyDescent="0.25">
      <c r="B11" s="3" t="s">
        <v>107</v>
      </c>
      <c r="C11" s="41">
        <v>45</v>
      </c>
      <c r="D11" s="41">
        <v>471</v>
      </c>
      <c r="E11" s="57">
        <v>45</v>
      </c>
      <c r="F11" s="58">
        <v>735</v>
      </c>
      <c r="G11" s="65">
        <f t="shared" si="1"/>
        <v>90</v>
      </c>
      <c r="H11" s="65">
        <f t="shared" si="0"/>
        <v>1206</v>
      </c>
    </row>
    <row r="12" spans="2:8" x14ac:dyDescent="0.25">
      <c r="B12" s="3" t="s">
        <v>108</v>
      </c>
      <c r="C12" s="41">
        <v>50</v>
      </c>
      <c r="D12" s="41">
        <v>452</v>
      </c>
      <c r="E12" s="57">
        <v>50</v>
      </c>
      <c r="F12" s="58">
        <v>735</v>
      </c>
      <c r="G12" s="65">
        <f t="shared" si="1"/>
        <v>100</v>
      </c>
      <c r="H12" s="65">
        <f t="shared" si="0"/>
        <v>1187</v>
      </c>
    </row>
    <row r="13" spans="2:8" x14ac:dyDescent="0.25">
      <c r="B13" s="3" t="s">
        <v>109</v>
      </c>
      <c r="C13" s="41">
        <v>55</v>
      </c>
      <c r="D13" s="41">
        <v>506</v>
      </c>
      <c r="E13" s="57">
        <v>55</v>
      </c>
      <c r="F13" s="58">
        <v>750</v>
      </c>
      <c r="G13" s="65">
        <f t="shared" si="1"/>
        <v>110</v>
      </c>
      <c r="H13" s="65">
        <f t="shared" si="0"/>
        <v>1256</v>
      </c>
    </row>
    <row r="14" spans="2:8" x14ac:dyDescent="0.25">
      <c r="B14" s="3" t="s">
        <v>110</v>
      </c>
      <c r="C14" s="41">
        <v>60</v>
      </c>
      <c r="D14" s="41">
        <v>634</v>
      </c>
      <c r="E14" s="57">
        <v>60</v>
      </c>
      <c r="F14" s="58">
        <v>700</v>
      </c>
      <c r="G14" s="65">
        <f t="shared" si="1"/>
        <v>120</v>
      </c>
      <c r="H14" s="65">
        <f t="shared" si="0"/>
        <v>1334</v>
      </c>
    </row>
    <row r="15" spans="2:8" x14ac:dyDescent="0.25">
      <c r="B15" s="3" t="s">
        <v>111</v>
      </c>
      <c r="C15" s="41">
        <v>65</v>
      </c>
      <c r="D15" s="41">
        <v>683</v>
      </c>
      <c r="E15" s="57">
        <v>65</v>
      </c>
      <c r="F15" s="58">
        <v>650</v>
      </c>
      <c r="G15" s="65">
        <f t="shared" si="1"/>
        <v>130</v>
      </c>
      <c r="H15" s="65">
        <f t="shared" si="0"/>
        <v>1333</v>
      </c>
    </row>
    <row r="16" spans="2:8" ht="18" thickBot="1" x14ac:dyDescent="0.3">
      <c r="B16" s="4" t="s">
        <v>112</v>
      </c>
      <c r="C16" s="59">
        <v>70</v>
      </c>
      <c r="D16" s="59">
        <v>697</v>
      </c>
      <c r="E16" s="60">
        <v>70</v>
      </c>
      <c r="F16" s="61">
        <v>600</v>
      </c>
      <c r="G16" s="67">
        <f t="shared" si="1"/>
        <v>140</v>
      </c>
      <c r="H16" s="67">
        <f t="shared" si="0"/>
        <v>1297</v>
      </c>
    </row>
    <row r="30" spans="2:8" ht="18" thickBot="1" x14ac:dyDescent="0.3"/>
    <row r="31" spans="2:8" x14ac:dyDescent="0.25">
      <c r="B31" s="2"/>
      <c r="C31" s="40" t="s">
        <v>117</v>
      </c>
      <c r="D31" s="2"/>
      <c r="E31" s="40" t="s">
        <v>118</v>
      </c>
      <c r="F31" s="40"/>
      <c r="G31" s="40" t="s">
        <v>28</v>
      </c>
      <c r="H31" s="40"/>
    </row>
    <row r="32" spans="2:8" x14ac:dyDescent="0.25">
      <c r="B32" s="3" t="s">
        <v>114</v>
      </c>
      <c r="C32" s="41">
        <v>57.919851875258878</v>
      </c>
      <c r="D32" s="3"/>
      <c r="E32" s="41">
        <v>42.080148124741143</v>
      </c>
      <c r="F32" s="41"/>
      <c r="G32" s="65">
        <f>C32+E32</f>
        <v>100.00000000000003</v>
      </c>
      <c r="H32" s="65" t="s">
        <v>120</v>
      </c>
    </row>
    <row r="33" spans="2:8" x14ac:dyDescent="0.25">
      <c r="B33" s="20"/>
      <c r="C33" s="62">
        <f>+SLOPE(D5:D16,C5:C16)</f>
        <v>9.9128133704735344</v>
      </c>
      <c r="D33" s="20"/>
      <c r="E33" s="62">
        <v>-0.46779999999999999</v>
      </c>
      <c r="F33" s="62"/>
      <c r="G33" s="62"/>
      <c r="H33" s="62"/>
    </row>
    <row r="34" spans="2:8" x14ac:dyDescent="0.25">
      <c r="C34" s="1">
        <f>+INTERCEPT(D5:D16,C5:C16)</f>
        <v>9.2674094707522272</v>
      </c>
      <c r="E34" s="1">
        <v>49.283000000000001</v>
      </c>
    </row>
    <row r="35" spans="2:8" x14ac:dyDescent="0.25">
      <c r="B35" s="6"/>
      <c r="C35" s="6"/>
      <c r="D35" s="6"/>
      <c r="E35" s="6">
        <v>-561.46</v>
      </c>
      <c r="F35" s="6"/>
      <c r="G35" s="6"/>
      <c r="H35" s="6"/>
    </row>
    <row r="36" spans="2:8" ht="18" thickBot="1" x14ac:dyDescent="0.3">
      <c r="B36" s="4" t="s">
        <v>115</v>
      </c>
      <c r="C36" s="4">
        <f>+C32*C33+C34</f>
        <v>583.41609155566505</v>
      </c>
      <c r="D36" s="4"/>
      <c r="E36" s="4">
        <f>E33*E32^2+E34*E32+E35</f>
        <v>684.02429842318475</v>
      </c>
      <c r="F36" s="4"/>
      <c r="G36" s="4">
        <f>+C36+E36</f>
        <v>1267.4403899788499</v>
      </c>
      <c r="H36" s="4" t="s">
        <v>119</v>
      </c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F0B6-5A90-476C-BB1F-839D0E33EBCF}">
  <sheetPr>
    <tabColor theme="5" tint="0.79998168889431442"/>
  </sheetPr>
  <dimension ref="B1:L141"/>
  <sheetViews>
    <sheetView showGridLines="0" zoomScaleNormal="100" workbookViewId="0"/>
  </sheetViews>
  <sheetFormatPr baseColWidth="10" defaultColWidth="15.6640625" defaultRowHeight="20" customHeight="1" x14ac:dyDescent="0.25"/>
  <cols>
    <col min="1" max="1" width="3.6640625" style="1" customWidth="1"/>
    <col min="2" max="2" width="1.6640625" style="1" customWidth="1"/>
    <col min="3" max="3" width="27.1640625" style="1" bestFit="1" customWidth="1"/>
    <col min="4" max="6" width="12.6640625" style="1" customWidth="1"/>
    <col min="7" max="16384" width="15.6640625" style="1"/>
  </cols>
  <sheetData>
    <row r="1" spans="2:6" ht="20" customHeight="1" thickBot="1" x14ac:dyDescent="0.3"/>
    <row r="2" spans="2:6" ht="20" customHeight="1" x14ac:dyDescent="0.25">
      <c r="B2" s="50" t="s">
        <v>4</v>
      </c>
      <c r="C2" s="50"/>
      <c r="D2" s="50"/>
      <c r="E2" s="50"/>
      <c r="F2" s="50"/>
    </row>
    <row r="3" spans="2:6" ht="20" customHeight="1" x14ac:dyDescent="0.25">
      <c r="B3" s="3"/>
      <c r="C3" s="3" t="s">
        <v>100</v>
      </c>
      <c r="D3" s="3">
        <f>+COUNT(D14:D77)</f>
        <v>8</v>
      </c>
      <c r="E3" s="3">
        <f>+COUNT(E14:E77)</f>
        <v>16</v>
      </c>
      <c r="F3" s="3">
        <f>+COUNT(F14:F77)</f>
        <v>32</v>
      </c>
    </row>
    <row r="4" spans="2:6" ht="20" customHeight="1" x14ac:dyDescent="0.25">
      <c r="B4" s="3"/>
      <c r="C4" s="3" t="s">
        <v>19</v>
      </c>
      <c r="D4" s="3">
        <f>+AVERAGE(D14:D77)</f>
        <v>100</v>
      </c>
      <c r="E4" s="3">
        <f>+AVERAGE(E14:E77)</f>
        <v>100</v>
      </c>
      <c r="F4" s="3">
        <f>+AVERAGE(F14:F77)</f>
        <v>100</v>
      </c>
    </row>
    <row r="5" spans="2:6" ht="20" customHeight="1" x14ac:dyDescent="0.25">
      <c r="B5" s="3"/>
      <c r="C5" s="3" t="s">
        <v>6</v>
      </c>
      <c r="D5" s="3">
        <f>+_xlfn.STDEV.S(D14:D77)</f>
        <v>10.875923606099589</v>
      </c>
      <c r="E5" s="3">
        <f>+_xlfn.STDEV.S(E14:E77)</f>
        <v>10.507140429250958</v>
      </c>
      <c r="F5" s="3">
        <f>+_xlfn.STDEV.S(F14:F77)</f>
        <v>10.336281230569307</v>
      </c>
    </row>
    <row r="6" spans="2:6" ht="20" customHeight="1" x14ac:dyDescent="0.25">
      <c r="B6" s="3"/>
      <c r="C6" s="38" t="s">
        <v>96</v>
      </c>
      <c r="D6" s="49">
        <v>0.05</v>
      </c>
      <c r="E6" s="49">
        <v>0.05</v>
      </c>
      <c r="F6" s="49">
        <v>0.05</v>
      </c>
    </row>
    <row r="7" spans="2:6" ht="20" customHeight="1" thickBot="1" x14ac:dyDescent="0.3">
      <c r="B7" s="4"/>
      <c r="C7" s="4" t="s">
        <v>4</v>
      </c>
      <c r="D7" s="4">
        <f>+_xlfn.CONFIDENCE.T(D6,D5,D3)</f>
        <v>9.0924996767457138</v>
      </c>
      <c r="E7" s="4">
        <f>+_xlfn.CONFIDENCE.T(E6,E5,E3)</f>
        <v>5.5988599232649214</v>
      </c>
      <c r="F7" s="4">
        <f>+_xlfn.CONFIDENCE.T(F6,F5,F3)</f>
        <v>3.7266267833173576</v>
      </c>
    </row>
    <row r="8" spans="2:6" ht="20" customHeight="1" thickBot="1" x14ac:dyDescent="0.3"/>
    <row r="9" spans="2:6" ht="20" customHeight="1" x14ac:dyDescent="0.25">
      <c r="B9" s="51" t="s">
        <v>97</v>
      </c>
      <c r="C9" s="50"/>
      <c r="D9" s="50"/>
      <c r="E9" s="50"/>
      <c r="F9" s="50"/>
    </row>
    <row r="10" spans="2:6" ht="20" customHeight="1" x14ac:dyDescent="0.25">
      <c r="B10" s="3"/>
      <c r="C10" s="47" t="s">
        <v>98</v>
      </c>
      <c r="D10" s="3">
        <f>+D4-D7</f>
        <v>90.907500323254283</v>
      </c>
      <c r="E10" s="3">
        <f>+E4-E7</f>
        <v>94.401140076735075</v>
      </c>
      <c r="F10" s="3">
        <f>+F4-F7</f>
        <v>96.273373216682643</v>
      </c>
    </row>
    <row r="11" spans="2:6" ht="20" customHeight="1" thickBot="1" x14ac:dyDescent="0.3">
      <c r="B11" s="4"/>
      <c r="C11" s="48" t="s">
        <v>99</v>
      </c>
      <c r="D11" s="4">
        <f>+D4+D7</f>
        <v>109.09249967674572</v>
      </c>
      <c r="E11" s="4">
        <f>+E4+E7</f>
        <v>105.59885992326492</v>
      </c>
      <c r="F11" s="4">
        <f>+F4+F7</f>
        <v>103.72662678331736</v>
      </c>
    </row>
    <row r="13" spans="2:6" s="44" customFormat="1" ht="20" customHeight="1" x14ac:dyDescent="0.25"/>
    <row r="14" spans="2:6" ht="20" customHeight="1" x14ac:dyDescent="0.25">
      <c r="C14" s="45"/>
      <c r="D14" s="69">
        <v>90</v>
      </c>
      <c r="E14" s="69">
        <v>90</v>
      </c>
      <c r="F14" s="68">
        <v>90</v>
      </c>
    </row>
    <row r="15" spans="2:6" ht="20" customHeight="1" x14ac:dyDescent="0.25">
      <c r="C15" s="45"/>
      <c r="D15" s="69">
        <v>95</v>
      </c>
      <c r="E15" s="69">
        <v>95</v>
      </c>
      <c r="F15" s="68">
        <v>95</v>
      </c>
    </row>
    <row r="16" spans="2:6" ht="20" customHeight="1" x14ac:dyDescent="0.25">
      <c r="C16" s="45"/>
      <c r="D16" s="69">
        <v>110</v>
      </c>
      <c r="E16" s="69">
        <v>110</v>
      </c>
      <c r="F16" s="68">
        <v>110</v>
      </c>
    </row>
    <row r="17" spans="3:6" ht="20" customHeight="1" x14ac:dyDescent="0.25">
      <c r="C17" s="45"/>
      <c r="D17" s="69">
        <v>105</v>
      </c>
      <c r="E17" s="69">
        <v>105</v>
      </c>
      <c r="F17" s="68">
        <v>105</v>
      </c>
    </row>
    <row r="18" spans="3:6" ht="20" customHeight="1" x14ac:dyDescent="0.25">
      <c r="C18" s="45"/>
      <c r="D18" s="69">
        <v>85</v>
      </c>
      <c r="E18" s="69">
        <v>85</v>
      </c>
      <c r="F18" s="68">
        <v>85</v>
      </c>
    </row>
    <row r="19" spans="3:6" ht="20" customHeight="1" x14ac:dyDescent="0.25">
      <c r="C19" s="45"/>
      <c r="D19" s="69">
        <v>115</v>
      </c>
      <c r="E19" s="69">
        <v>115</v>
      </c>
      <c r="F19" s="68">
        <v>115</v>
      </c>
    </row>
    <row r="20" spans="3:6" ht="20" customHeight="1" x14ac:dyDescent="0.25">
      <c r="C20" s="45"/>
      <c r="D20" s="69">
        <v>92</v>
      </c>
      <c r="E20" s="69">
        <v>92</v>
      </c>
      <c r="F20" s="68">
        <v>92</v>
      </c>
    </row>
    <row r="21" spans="3:6" ht="20" customHeight="1" x14ac:dyDescent="0.25">
      <c r="C21" s="45"/>
      <c r="D21" s="69">
        <v>108</v>
      </c>
      <c r="E21" s="69">
        <v>108</v>
      </c>
      <c r="F21" s="68">
        <v>108</v>
      </c>
    </row>
    <row r="22" spans="3:6" ht="20" customHeight="1" x14ac:dyDescent="0.25">
      <c r="E22" s="69">
        <v>90</v>
      </c>
      <c r="F22" s="68">
        <v>90</v>
      </c>
    </row>
    <row r="23" spans="3:6" ht="20" customHeight="1" x14ac:dyDescent="0.25">
      <c r="E23" s="69">
        <v>95</v>
      </c>
      <c r="F23" s="68">
        <v>95</v>
      </c>
    </row>
    <row r="24" spans="3:6" ht="20" customHeight="1" x14ac:dyDescent="0.25">
      <c r="E24" s="69">
        <v>110</v>
      </c>
      <c r="F24" s="68">
        <v>110</v>
      </c>
    </row>
    <row r="25" spans="3:6" ht="20" customHeight="1" x14ac:dyDescent="0.25">
      <c r="E25" s="69">
        <v>105</v>
      </c>
      <c r="F25" s="68">
        <v>105</v>
      </c>
    </row>
    <row r="26" spans="3:6" ht="20" customHeight="1" x14ac:dyDescent="0.25">
      <c r="E26" s="69">
        <v>85</v>
      </c>
      <c r="F26" s="68">
        <v>85</v>
      </c>
    </row>
    <row r="27" spans="3:6" ht="20" customHeight="1" x14ac:dyDescent="0.25">
      <c r="E27" s="69">
        <v>115</v>
      </c>
      <c r="F27" s="68">
        <v>115</v>
      </c>
    </row>
    <row r="28" spans="3:6" ht="20" customHeight="1" x14ac:dyDescent="0.25">
      <c r="E28" s="69">
        <v>92</v>
      </c>
      <c r="F28" s="68">
        <v>92</v>
      </c>
    </row>
    <row r="29" spans="3:6" ht="20" customHeight="1" x14ac:dyDescent="0.25">
      <c r="E29" s="69">
        <v>108</v>
      </c>
      <c r="F29" s="68">
        <v>108</v>
      </c>
    </row>
    <row r="30" spans="3:6" ht="20" customHeight="1" x14ac:dyDescent="0.25">
      <c r="E30" s="45"/>
      <c r="F30" s="68">
        <v>90</v>
      </c>
    </row>
    <row r="31" spans="3:6" ht="20" customHeight="1" x14ac:dyDescent="0.25">
      <c r="E31" s="45"/>
      <c r="F31" s="68">
        <v>95</v>
      </c>
    </row>
    <row r="32" spans="3:6" ht="20" customHeight="1" x14ac:dyDescent="0.25">
      <c r="E32" s="45"/>
      <c r="F32" s="68">
        <v>110</v>
      </c>
    </row>
    <row r="33" spans="5:6" ht="20" customHeight="1" x14ac:dyDescent="0.25">
      <c r="E33" s="45"/>
      <c r="F33" s="68">
        <v>105</v>
      </c>
    </row>
    <row r="34" spans="5:6" ht="20" customHeight="1" x14ac:dyDescent="0.25">
      <c r="E34" s="45"/>
      <c r="F34" s="68">
        <v>85</v>
      </c>
    </row>
    <row r="35" spans="5:6" ht="20" customHeight="1" x14ac:dyDescent="0.25">
      <c r="E35" s="45"/>
      <c r="F35" s="68">
        <v>115</v>
      </c>
    </row>
    <row r="36" spans="5:6" ht="20" customHeight="1" x14ac:dyDescent="0.25">
      <c r="E36" s="45"/>
      <c r="F36" s="68">
        <v>92</v>
      </c>
    </row>
    <row r="37" spans="5:6" ht="20" customHeight="1" x14ac:dyDescent="0.25">
      <c r="E37" s="45"/>
      <c r="F37" s="68">
        <v>108</v>
      </c>
    </row>
    <row r="38" spans="5:6" ht="20" customHeight="1" x14ac:dyDescent="0.25">
      <c r="E38" s="45"/>
      <c r="F38" s="68">
        <v>90</v>
      </c>
    </row>
    <row r="39" spans="5:6" ht="20" customHeight="1" x14ac:dyDescent="0.25">
      <c r="E39" s="45"/>
      <c r="F39" s="68">
        <v>95</v>
      </c>
    </row>
    <row r="40" spans="5:6" ht="20" customHeight="1" x14ac:dyDescent="0.25">
      <c r="E40" s="45"/>
      <c r="F40" s="68">
        <v>110</v>
      </c>
    </row>
    <row r="41" spans="5:6" ht="20" customHeight="1" x14ac:dyDescent="0.25">
      <c r="E41" s="45"/>
      <c r="F41" s="68">
        <v>105</v>
      </c>
    </row>
    <row r="42" spans="5:6" ht="20" customHeight="1" x14ac:dyDescent="0.25">
      <c r="E42" s="45"/>
      <c r="F42" s="68">
        <v>85</v>
      </c>
    </row>
    <row r="43" spans="5:6" ht="20" customHeight="1" x14ac:dyDescent="0.25">
      <c r="E43" s="45"/>
      <c r="F43" s="68">
        <v>115</v>
      </c>
    </row>
    <row r="44" spans="5:6" ht="20" customHeight="1" x14ac:dyDescent="0.25">
      <c r="E44" s="45"/>
      <c r="F44" s="68">
        <v>92</v>
      </c>
    </row>
    <row r="45" spans="5:6" ht="20" customHeight="1" x14ac:dyDescent="0.25">
      <c r="E45" s="45"/>
      <c r="F45" s="68">
        <v>108</v>
      </c>
    </row>
    <row r="46" spans="5:6" ht="20" customHeight="1" x14ac:dyDescent="0.25">
      <c r="F46" s="45"/>
    </row>
    <row r="47" spans="5:6" ht="20" customHeight="1" x14ac:dyDescent="0.25">
      <c r="F47" s="45"/>
    </row>
    <row r="48" spans="5:6" ht="20" customHeight="1" x14ac:dyDescent="0.25">
      <c r="F48" s="45"/>
    </row>
    <row r="49" spans="6:6" ht="20" customHeight="1" x14ac:dyDescent="0.25">
      <c r="F49" s="45"/>
    </row>
    <row r="50" spans="6:6" ht="20" customHeight="1" x14ac:dyDescent="0.25">
      <c r="F50" s="45"/>
    </row>
    <row r="51" spans="6:6" ht="20" customHeight="1" x14ac:dyDescent="0.25">
      <c r="F51" s="45"/>
    </row>
    <row r="52" spans="6:6" ht="20" customHeight="1" x14ac:dyDescent="0.25">
      <c r="F52" s="45"/>
    </row>
    <row r="53" spans="6:6" ht="20" customHeight="1" x14ac:dyDescent="0.25">
      <c r="F53" s="45"/>
    </row>
    <row r="54" spans="6:6" ht="20" customHeight="1" x14ac:dyDescent="0.25">
      <c r="F54" s="45"/>
    </row>
    <row r="55" spans="6:6" ht="20" customHeight="1" x14ac:dyDescent="0.25">
      <c r="F55" s="45"/>
    </row>
    <row r="56" spans="6:6" ht="20" customHeight="1" x14ac:dyDescent="0.25">
      <c r="F56" s="45"/>
    </row>
    <row r="57" spans="6:6" ht="20" customHeight="1" x14ac:dyDescent="0.25">
      <c r="F57" s="45"/>
    </row>
    <row r="58" spans="6:6" ht="20" customHeight="1" x14ac:dyDescent="0.25">
      <c r="F58" s="45"/>
    </row>
    <row r="59" spans="6:6" ht="20" customHeight="1" x14ac:dyDescent="0.25">
      <c r="F59" s="45"/>
    </row>
    <row r="60" spans="6:6" ht="20" customHeight="1" x14ac:dyDescent="0.25">
      <c r="F60" s="45"/>
    </row>
    <row r="61" spans="6:6" ht="20" customHeight="1" x14ac:dyDescent="0.25">
      <c r="F61" s="45"/>
    </row>
    <row r="62" spans="6:6" ht="20" customHeight="1" x14ac:dyDescent="0.25">
      <c r="F62" s="45"/>
    </row>
    <row r="63" spans="6:6" ht="20" customHeight="1" x14ac:dyDescent="0.25">
      <c r="F63" s="45"/>
    </row>
    <row r="64" spans="6:6" ht="20" customHeight="1" x14ac:dyDescent="0.25">
      <c r="F64" s="45"/>
    </row>
    <row r="65" spans="6:6" ht="20" customHeight="1" x14ac:dyDescent="0.25">
      <c r="F65" s="45"/>
    </row>
    <row r="66" spans="6:6" ht="20" customHeight="1" x14ac:dyDescent="0.25">
      <c r="F66" s="45"/>
    </row>
    <row r="67" spans="6:6" ht="20" customHeight="1" x14ac:dyDescent="0.25">
      <c r="F67" s="45"/>
    </row>
    <row r="68" spans="6:6" ht="20" customHeight="1" x14ac:dyDescent="0.25">
      <c r="F68" s="45"/>
    </row>
    <row r="69" spans="6:6" ht="20" customHeight="1" x14ac:dyDescent="0.25">
      <c r="F69" s="45"/>
    </row>
    <row r="70" spans="6:6" ht="20" customHeight="1" x14ac:dyDescent="0.25">
      <c r="F70" s="45"/>
    </row>
    <row r="71" spans="6:6" ht="20" customHeight="1" x14ac:dyDescent="0.25">
      <c r="F71" s="45"/>
    </row>
    <row r="72" spans="6:6" ht="20" customHeight="1" x14ac:dyDescent="0.25">
      <c r="F72" s="45"/>
    </row>
    <row r="73" spans="6:6" ht="20" customHeight="1" x14ac:dyDescent="0.25">
      <c r="F73" s="45"/>
    </row>
    <row r="74" spans="6:6" ht="20" customHeight="1" x14ac:dyDescent="0.25">
      <c r="F74" s="45"/>
    </row>
    <row r="75" spans="6:6" ht="20" customHeight="1" x14ac:dyDescent="0.25">
      <c r="F75" s="45"/>
    </row>
    <row r="76" spans="6:6" ht="20" customHeight="1" x14ac:dyDescent="0.25">
      <c r="F76" s="45"/>
    </row>
    <row r="77" spans="6:6" ht="20" customHeight="1" x14ac:dyDescent="0.25">
      <c r="F77" s="45"/>
    </row>
    <row r="78" spans="6:6" ht="20" customHeight="1" x14ac:dyDescent="0.25">
      <c r="F78" s="45"/>
    </row>
    <row r="79" spans="6:6" ht="20" customHeight="1" x14ac:dyDescent="0.25">
      <c r="F79" s="45"/>
    </row>
    <row r="80" spans="6:6" ht="20" customHeight="1" x14ac:dyDescent="0.25">
      <c r="F80" s="45"/>
    </row>
    <row r="81" spans="3:12" ht="20" customHeight="1" x14ac:dyDescent="0.25">
      <c r="F81" s="45"/>
    </row>
    <row r="82" spans="3:12" ht="20" customHeight="1" x14ac:dyDescent="0.25">
      <c r="F82" s="45"/>
    </row>
    <row r="83" spans="3:12" ht="20" customHeight="1" x14ac:dyDescent="0.25">
      <c r="F83" s="45"/>
    </row>
    <row r="84" spans="3:12" ht="20" customHeight="1" x14ac:dyDescent="0.25">
      <c r="F84" s="45"/>
    </row>
    <row r="85" spans="3:12" ht="20" customHeight="1" x14ac:dyDescent="0.25">
      <c r="F85" s="45"/>
    </row>
    <row r="86" spans="3:12" ht="20" customHeight="1" x14ac:dyDescent="0.25">
      <c r="F86" s="45"/>
    </row>
    <row r="87" spans="3:12" ht="20" customHeight="1" x14ac:dyDescent="0.25">
      <c r="F87" s="45"/>
    </row>
    <row r="88" spans="3:12" ht="20" customHeight="1" x14ac:dyDescent="0.25">
      <c r="F88" s="45"/>
    </row>
    <row r="89" spans="3:12" ht="20" customHeight="1" x14ac:dyDescent="0.25">
      <c r="F89" s="45"/>
    </row>
    <row r="90" spans="3:12" ht="20" customHeight="1" x14ac:dyDescent="0.25">
      <c r="F90" s="45"/>
    </row>
    <row r="91" spans="3:12" ht="20" customHeight="1" x14ac:dyDescent="0.25">
      <c r="F91" s="45"/>
    </row>
    <row r="92" spans="3:12" ht="20" customHeight="1" x14ac:dyDescent="0.25">
      <c r="F92" s="45"/>
    </row>
    <row r="93" spans="3:12" ht="20" customHeight="1" x14ac:dyDescent="0.25">
      <c r="C93" s="39"/>
      <c r="D93" s="39"/>
      <c r="E93" s="39"/>
      <c r="F93" s="45"/>
      <c r="G93" s="39"/>
      <c r="H93" s="39"/>
      <c r="I93" s="39"/>
      <c r="J93" s="39"/>
      <c r="K93" s="39"/>
      <c r="L93" s="39"/>
    </row>
    <row r="94" spans="3:12" ht="20" customHeight="1" x14ac:dyDescent="0.25">
      <c r="F94" s="45"/>
    </row>
    <row r="95" spans="3:12" ht="20" customHeight="1" x14ac:dyDescent="0.25">
      <c r="F95" s="45"/>
    </row>
    <row r="96" spans="3:12" ht="20" customHeight="1" x14ac:dyDescent="0.25">
      <c r="F96" s="45"/>
    </row>
    <row r="97" spans="6:6" ht="20" customHeight="1" x14ac:dyDescent="0.25">
      <c r="F97" s="45"/>
    </row>
    <row r="98" spans="6:6" ht="20" customHeight="1" x14ac:dyDescent="0.25">
      <c r="F98" s="45"/>
    </row>
    <row r="99" spans="6:6" ht="20" customHeight="1" x14ac:dyDescent="0.25">
      <c r="F99" s="45"/>
    </row>
    <row r="100" spans="6:6" ht="20" customHeight="1" x14ac:dyDescent="0.25">
      <c r="F100" s="45"/>
    </row>
    <row r="101" spans="6:6" ht="20" customHeight="1" x14ac:dyDescent="0.25">
      <c r="F101" s="45"/>
    </row>
    <row r="102" spans="6:6" ht="20" customHeight="1" x14ac:dyDescent="0.25">
      <c r="F102" s="45"/>
    </row>
    <row r="103" spans="6:6" ht="20" customHeight="1" x14ac:dyDescent="0.25">
      <c r="F103" s="45"/>
    </row>
    <row r="104" spans="6:6" ht="20" customHeight="1" x14ac:dyDescent="0.25">
      <c r="F104" s="45"/>
    </row>
    <row r="105" spans="6:6" ht="20" customHeight="1" x14ac:dyDescent="0.25">
      <c r="F105" s="45"/>
    </row>
    <row r="106" spans="6:6" ht="20" customHeight="1" x14ac:dyDescent="0.25">
      <c r="F106" s="45"/>
    </row>
    <row r="107" spans="6:6" ht="20" customHeight="1" x14ac:dyDescent="0.25">
      <c r="F107" s="45"/>
    </row>
    <row r="108" spans="6:6" ht="20" customHeight="1" x14ac:dyDescent="0.25">
      <c r="F108" s="45"/>
    </row>
    <row r="109" spans="6:6" ht="20" customHeight="1" x14ac:dyDescent="0.25">
      <c r="F109" s="45"/>
    </row>
    <row r="110" spans="6:6" ht="20" customHeight="1" x14ac:dyDescent="0.25">
      <c r="F110" s="45"/>
    </row>
    <row r="111" spans="6:6" ht="20" customHeight="1" x14ac:dyDescent="0.25">
      <c r="F111" s="45"/>
    </row>
    <row r="112" spans="6:6" ht="20" customHeight="1" x14ac:dyDescent="0.25">
      <c r="F112" s="45"/>
    </row>
    <row r="113" spans="6:6" ht="20" customHeight="1" x14ac:dyDescent="0.25">
      <c r="F113" s="45"/>
    </row>
    <row r="114" spans="6:6" ht="20" customHeight="1" x14ac:dyDescent="0.25">
      <c r="F114" s="45"/>
    </row>
    <row r="115" spans="6:6" ht="20" customHeight="1" x14ac:dyDescent="0.25">
      <c r="F115" s="45"/>
    </row>
    <row r="116" spans="6:6" ht="20" customHeight="1" x14ac:dyDescent="0.25">
      <c r="F116" s="45"/>
    </row>
    <row r="117" spans="6:6" ht="20" customHeight="1" x14ac:dyDescent="0.25">
      <c r="F117" s="45"/>
    </row>
    <row r="118" spans="6:6" ht="20" customHeight="1" x14ac:dyDescent="0.25">
      <c r="F118" s="45"/>
    </row>
    <row r="119" spans="6:6" ht="20" customHeight="1" x14ac:dyDescent="0.25">
      <c r="F119" s="45"/>
    </row>
    <row r="120" spans="6:6" ht="20" customHeight="1" x14ac:dyDescent="0.25">
      <c r="F120" s="45"/>
    </row>
    <row r="121" spans="6:6" ht="20" customHeight="1" x14ac:dyDescent="0.25">
      <c r="F121" s="45"/>
    </row>
    <row r="122" spans="6:6" ht="20" customHeight="1" x14ac:dyDescent="0.25">
      <c r="F122" s="45"/>
    </row>
    <row r="123" spans="6:6" ht="20" customHeight="1" x14ac:dyDescent="0.25">
      <c r="F123" s="45"/>
    </row>
    <row r="124" spans="6:6" ht="20" customHeight="1" x14ac:dyDescent="0.25">
      <c r="F124" s="45"/>
    </row>
    <row r="125" spans="6:6" ht="20" customHeight="1" x14ac:dyDescent="0.25">
      <c r="F125" s="45"/>
    </row>
    <row r="126" spans="6:6" ht="20" customHeight="1" x14ac:dyDescent="0.25">
      <c r="F126" s="45"/>
    </row>
    <row r="127" spans="6:6" ht="20" customHeight="1" x14ac:dyDescent="0.25">
      <c r="F127" s="45"/>
    </row>
    <row r="128" spans="6:6" ht="20" customHeight="1" x14ac:dyDescent="0.25">
      <c r="F128" s="45"/>
    </row>
    <row r="129" spans="6:6" ht="20" customHeight="1" x14ac:dyDescent="0.25">
      <c r="F129" s="45"/>
    </row>
    <row r="130" spans="6:6" ht="20" customHeight="1" x14ac:dyDescent="0.25">
      <c r="F130" s="45"/>
    </row>
    <row r="131" spans="6:6" ht="20" customHeight="1" x14ac:dyDescent="0.25">
      <c r="F131" s="45"/>
    </row>
    <row r="132" spans="6:6" ht="20" customHeight="1" x14ac:dyDescent="0.25">
      <c r="F132" s="45"/>
    </row>
    <row r="133" spans="6:6" ht="20" customHeight="1" x14ac:dyDescent="0.25">
      <c r="F133" s="45"/>
    </row>
    <row r="134" spans="6:6" ht="20" customHeight="1" x14ac:dyDescent="0.25">
      <c r="F134" s="45"/>
    </row>
    <row r="135" spans="6:6" ht="20" customHeight="1" x14ac:dyDescent="0.25">
      <c r="F135" s="45"/>
    </row>
    <row r="136" spans="6:6" ht="20" customHeight="1" x14ac:dyDescent="0.25">
      <c r="F136" s="45"/>
    </row>
    <row r="137" spans="6:6" ht="20" customHeight="1" x14ac:dyDescent="0.25">
      <c r="F137" s="45"/>
    </row>
    <row r="138" spans="6:6" ht="20" customHeight="1" x14ac:dyDescent="0.25">
      <c r="F138" s="45"/>
    </row>
    <row r="139" spans="6:6" ht="20" customHeight="1" x14ac:dyDescent="0.25">
      <c r="F139" s="45"/>
    </row>
    <row r="140" spans="6:6" ht="20" customHeight="1" x14ac:dyDescent="0.25">
      <c r="F140" s="45"/>
    </row>
    <row r="141" spans="6:6" ht="20" customHeight="1" x14ac:dyDescent="0.25">
      <c r="F141" s="45"/>
    </row>
  </sheetData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1EA6-ED98-4834-9AA2-FCD2B3DDEA00}">
  <sheetPr>
    <tabColor theme="5" tint="0.79998168889431442"/>
  </sheetPr>
  <dimension ref="B1:L93"/>
  <sheetViews>
    <sheetView showGridLines="0" zoomScaleNormal="100" workbookViewId="0"/>
  </sheetViews>
  <sheetFormatPr baseColWidth="10" defaultColWidth="15.6640625" defaultRowHeight="20" customHeight="1" x14ac:dyDescent="0.25"/>
  <cols>
    <col min="1" max="1" width="3.6640625" style="1" customWidth="1"/>
    <col min="2" max="2" width="1.6640625" style="1" customWidth="1"/>
    <col min="3" max="3" width="27.1640625" style="1" bestFit="1" customWidth="1"/>
    <col min="4" max="6" width="12.6640625" style="1" customWidth="1"/>
    <col min="7" max="16384" width="15.6640625" style="1"/>
  </cols>
  <sheetData>
    <row r="1" spans="2:6" ht="20" customHeight="1" thickBot="1" x14ac:dyDescent="0.3"/>
    <row r="2" spans="2:6" ht="20" customHeight="1" x14ac:dyDescent="0.25">
      <c r="B2" s="2" t="s">
        <v>4</v>
      </c>
      <c r="C2" s="2"/>
      <c r="D2" s="2"/>
      <c r="E2" s="2"/>
      <c r="F2" s="2"/>
    </row>
    <row r="3" spans="2:6" ht="20" customHeight="1" x14ac:dyDescent="0.25">
      <c r="B3" s="3"/>
      <c r="C3" s="3" t="s">
        <v>95</v>
      </c>
      <c r="D3" s="3">
        <f>+COUNT(D14:D93)</f>
        <v>8</v>
      </c>
      <c r="E3" s="3">
        <f>+COUNT(E14:E93)</f>
        <v>32</v>
      </c>
      <c r="F3" s="3">
        <f>+COUNT(F14:F93)</f>
        <v>64</v>
      </c>
    </row>
    <row r="4" spans="2:6" ht="20" customHeight="1" x14ac:dyDescent="0.25">
      <c r="B4" s="3"/>
      <c r="C4" s="3" t="s">
        <v>19</v>
      </c>
      <c r="D4" s="3">
        <f>+AVERAGE(D14:D93)</f>
        <v>4500</v>
      </c>
      <c r="E4" s="3">
        <f>+AVERAGE(E14:E93)</f>
        <v>4500</v>
      </c>
      <c r="F4" s="3">
        <f>+AVERAGE(F14:F93)</f>
        <v>4500</v>
      </c>
    </row>
    <row r="5" spans="2:6" ht="20" customHeight="1" x14ac:dyDescent="0.25">
      <c r="B5" s="3"/>
      <c r="C5" s="3" t="s">
        <v>6</v>
      </c>
      <c r="D5" s="3">
        <f>+_xlfn.STDEV.S(D14:D93)</f>
        <v>772.7501906456298</v>
      </c>
      <c r="E5" s="3">
        <f>+_xlfn.STDEV.S(E14:E93)</f>
        <v>734.40781498407102</v>
      </c>
      <c r="F5" s="3">
        <f>+_xlfn.STDEV.S(F14:F93)</f>
        <v>728.55586662496296</v>
      </c>
    </row>
    <row r="6" spans="2:6" ht="20" customHeight="1" x14ac:dyDescent="0.25">
      <c r="B6" s="3"/>
      <c r="C6" s="38" t="s">
        <v>96</v>
      </c>
      <c r="D6" s="49">
        <v>0.05</v>
      </c>
      <c r="E6" s="49">
        <v>0.05</v>
      </c>
      <c r="F6" s="49">
        <v>0.05</v>
      </c>
    </row>
    <row r="7" spans="2:6" ht="20" customHeight="1" thickBot="1" x14ac:dyDescent="0.3">
      <c r="B7" s="4"/>
      <c r="C7" s="4" t="s">
        <v>4</v>
      </c>
      <c r="D7" s="4">
        <f>+_xlfn.CONFIDENCE.T(D6,D5,D3)</f>
        <v>646.03532657309461</v>
      </c>
      <c r="E7" s="4">
        <f>+_xlfn.CONFIDENCE.T(E6,E5,E3)</f>
        <v>264.78225312823412</v>
      </c>
      <c r="F7" s="4">
        <f>+_xlfn.CONFIDENCE.T(F6,F5,F3)</f>
        <v>181.98784072099966</v>
      </c>
    </row>
    <row r="8" spans="2:6" ht="20" customHeight="1" thickBot="1" x14ac:dyDescent="0.3"/>
    <row r="9" spans="2:6" ht="20" customHeight="1" x14ac:dyDescent="0.25">
      <c r="B9" s="46" t="s">
        <v>97</v>
      </c>
      <c r="C9" s="2"/>
      <c r="D9" s="2"/>
      <c r="E9" s="2"/>
      <c r="F9" s="2"/>
    </row>
    <row r="10" spans="2:6" ht="20" customHeight="1" x14ac:dyDescent="0.25">
      <c r="B10" s="3"/>
      <c r="C10" s="47" t="s">
        <v>98</v>
      </c>
      <c r="D10" s="3">
        <f>+D4-D7</f>
        <v>3853.9646734269054</v>
      </c>
      <c r="E10" s="3">
        <f>+E4-E7</f>
        <v>4235.2177468717655</v>
      </c>
      <c r="F10" s="3">
        <f>+F4-F7</f>
        <v>4318.0121592790001</v>
      </c>
    </row>
    <row r="11" spans="2:6" ht="20" customHeight="1" thickBot="1" x14ac:dyDescent="0.3">
      <c r="B11" s="4"/>
      <c r="C11" s="48" t="s">
        <v>99</v>
      </c>
      <c r="D11" s="4">
        <f>+D4+D7</f>
        <v>5146.0353265730946</v>
      </c>
      <c r="E11" s="4">
        <f>+E4+E7</f>
        <v>4764.7822531282345</v>
      </c>
      <c r="F11" s="4">
        <f>+F4+F7</f>
        <v>4681.9878407209999</v>
      </c>
    </row>
    <row r="13" spans="2:6" s="44" customFormat="1" ht="20" customHeight="1" x14ac:dyDescent="0.25"/>
    <row r="14" spans="2:6" ht="20" customHeight="1" x14ac:dyDescent="0.25">
      <c r="C14" s="45"/>
      <c r="D14" s="45">
        <v>5100</v>
      </c>
      <c r="E14" s="45">
        <v>5100</v>
      </c>
      <c r="F14" s="45">
        <v>5100</v>
      </c>
    </row>
    <row r="15" spans="2:6" ht="20" customHeight="1" x14ac:dyDescent="0.25">
      <c r="C15" s="45"/>
      <c r="D15" s="45">
        <v>4200</v>
      </c>
      <c r="E15" s="45">
        <v>4200</v>
      </c>
      <c r="F15" s="45">
        <v>4200</v>
      </c>
    </row>
    <row r="16" spans="2:6" ht="20" customHeight="1" x14ac:dyDescent="0.25">
      <c r="C16" s="45"/>
      <c r="D16" s="45">
        <v>4800</v>
      </c>
      <c r="E16" s="45">
        <v>4800</v>
      </c>
      <c r="F16" s="45">
        <v>4800</v>
      </c>
    </row>
    <row r="17" spans="3:6" ht="20" customHeight="1" x14ac:dyDescent="0.25">
      <c r="C17" s="45"/>
      <c r="D17" s="45">
        <v>5300</v>
      </c>
      <c r="E17" s="45">
        <v>5300</v>
      </c>
      <c r="F17" s="45">
        <v>5300</v>
      </c>
    </row>
    <row r="18" spans="3:6" ht="20" customHeight="1" x14ac:dyDescent="0.25">
      <c r="C18" s="45"/>
      <c r="D18" s="45">
        <v>3700</v>
      </c>
      <c r="E18" s="45">
        <v>3700</v>
      </c>
      <c r="F18" s="45">
        <v>3700</v>
      </c>
    </row>
    <row r="19" spans="3:6" ht="20" customHeight="1" x14ac:dyDescent="0.25">
      <c r="C19" s="45"/>
      <c r="D19" s="45">
        <v>5500</v>
      </c>
      <c r="E19" s="45">
        <v>5500</v>
      </c>
      <c r="F19" s="45">
        <v>5500</v>
      </c>
    </row>
    <row r="20" spans="3:6" ht="20" customHeight="1" x14ac:dyDescent="0.25">
      <c r="C20" s="45"/>
      <c r="D20" s="45">
        <v>3900</v>
      </c>
      <c r="E20" s="45">
        <v>3900</v>
      </c>
      <c r="F20" s="45">
        <v>3900</v>
      </c>
    </row>
    <row r="21" spans="3:6" ht="20" customHeight="1" x14ac:dyDescent="0.25">
      <c r="C21" s="45"/>
      <c r="D21" s="45">
        <v>3500</v>
      </c>
      <c r="E21" s="45">
        <v>3500</v>
      </c>
      <c r="F21" s="45">
        <v>3500</v>
      </c>
    </row>
    <row r="22" spans="3:6" ht="20" customHeight="1" x14ac:dyDescent="0.25">
      <c r="E22" s="45">
        <v>5100</v>
      </c>
      <c r="F22" s="45">
        <v>5100</v>
      </c>
    </row>
    <row r="23" spans="3:6" ht="20" customHeight="1" x14ac:dyDescent="0.25">
      <c r="E23" s="45">
        <v>4200</v>
      </c>
      <c r="F23" s="45">
        <v>4200</v>
      </c>
    </row>
    <row r="24" spans="3:6" ht="20" customHeight="1" x14ac:dyDescent="0.25">
      <c r="E24" s="45">
        <v>4800</v>
      </c>
      <c r="F24" s="45">
        <v>4800</v>
      </c>
    </row>
    <row r="25" spans="3:6" ht="20" customHeight="1" x14ac:dyDescent="0.25">
      <c r="E25" s="45">
        <v>5300</v>
      </c>
      <c r="F25" s="45">
        <v>5300</v>
      </c>
    </row>
    <row r="26" spans="3:6" ht="20" customHeight="1" x14ac:dyDescent="0.25">
      <c r="E26" s="45">
        <v>3700</v>
      </c>
      <c r="F26" s="45">
        <v>3700</v>
      </c>
    </row>
    <row r="27" spans="3:6" ht="20" customHeight="1" x14ac:dyDescent="0.25">
      <c r="E27" s="45">
        <v>5500</v>
      </c>
      <c r="F27" s="45">
        <v>5500</v>
      </c>
    </row>
    <row r="28" spans="3:6" ht="20" customHeight="1" x14ac:dyDescent="0.25">
      <c r="E28" s="45">
        <v>3900</v>
      </c>
      <c r="F28" s="45">
        <v>3900</v>
      </c>
    </row>
    <row r="29" spans="3:6" ht="20" customHeight="1" x14ac:dyDescent="0.25">
      <c r="E29" s="45">
        <v>3500</v>
      </c>
      <c r="F29" s="45">
        <v>3500</v>
      </c>
    </row>
    <row r="30" spans="3:6" ht="20" customHeight="1" x14ac:dyDescent="0.25">
      <c r="E30" s="45">
        <v>5100</v>
      </c>
      <c r="F30" s="45">
        <v>5100</v>
      </c>
    </row>
    <row r="31" spans="3:6" ht="20" customHeight="1" x14ac:dyDescent="0.25">
      <c r="E31" s="45">
        <v>4200</v>
      </c>
      <c r="F31" s="45">
        <v>4200</v>
      </c>
    </row>
    <row r="32" spans="3:6" ht="20" customHeight="1" x14ac:dyDescent="0.25">
      <c r="E32" s="45">
        <v>4800</v>
      </c>
      <c r="F32" s="45">
        <v>4800</v>
      </c>
    </row>
    <row r="33" spans="5:6" ht="20" customHeight="1" x14ac:dyDescent="0.25">
      <c r="E33" s="45">
        <v>5300</v>
      </c>
      <c r="F33" s="45">
        <v>5300</v>
      </c>
    </row>
    <row r="34" spans="5:6" ht="20" customHeight="1" x14ac:dyDescent="0.25">
      <c r="E34" s="45">
        <v>3700</v>
      </c>
      <c r="F34" s="45">
        <v>3700</v>
      </c>
    </row>
    <row r="35" spans="5:6" ht="20" customHeight="1" x14ac:dyDescent="0.25">
      <c r="E35" s="45">
        <v>5500</v>
      </c>
      <c r="F35" s="45">
        <v>5500</v>
      </c>
    </row>
    <row r="36" spans="5:6" ht="20" customHeight="1" x14ac:dyDescent="0.25">
      <c r="E36" s="45">
        <v>3900</v>
      </c>
      <c r="F36" s="45">
        <v>3900</v>
      </c>
    </row>
    <row r="37" spans="5:6" ht="20" customHeight="1" x14ac:dyDescent="0.25">
      <c r="E37" s="45">
        <v>3500</v>
      </c>
      <c r="F37" s="45">
        <v>3500</v>
      </c>
    </row>
    <row r="38" spans="5:6" ht="20" customHeight="1" x14ac:dyDescent="0.25">
      <c r="E38" s="45">
        <v>5100</v>
      </c>
      <c r="F38" s="45">
        <v>5100</v>
      </c>
    </row>
    <row r="39" spans="5:6" ht="20" customHeight="1" x14ac:dyDescent="0.25">
      <c r="E39" s="45">
        <v>4200</v>
      </c>
      <c r="F39" s="45">
        <v>4200</v>
      </c>
    </row>
    <row r="40" spans="5:6" ht="20" customHeight="1" x14ac:dyDescent="0.25">
      <c r="E40" s="45">
        <v>4800</v>
      </c>
      <c r="F40" s="45">
        <v>4800</v>
      </c>
    </row>
    <row r="41" spans="5:6" ht="20" customHeight="1" x14ac:dyDescent="0.25">
      <c r="E41" s="45">
        <v>5300</v>
      </c>
      <c r="F41" s="45">
        <v>5300</v>
      </c>
    </row>
    <row r="42" spans="5:6" ht="20" customHeight="1" x14ac:dyDescent="0.25">
      <c r="E42" s="45">
        <v>3700</v>
      </c>
      <c r="F42" s="45">
        <v>3700</v>
      </c>
    </row>
    <row r="43" spans="5:6" ht="20" customHeight="1" x14ac:dyDescent="0.25">
      <c r="E43" s="45">
        <v>5500</v>
      </c>
      <c r="F43" s="45">
        <v>5500</v>
      </c>
    </row>
    <row r="44" spans="5:6" ht="20" customHeight="1" x14ac:dyDescent="0.25">
      <c r="E44" s="45">
        <v>3900</v>
      </c>
      <c r="F44" s="45">
        <v>3900</v>
      </c>
    </row>
    <row r="45" spans="5:6" ht="20" customHeight="1" x14ac:dyDescent="0.25">
      <c r="E45" s="45">
        <v>3500</v>
      </c>
      <c r="F45" s="45">
        <v>3500</v>
      </c>
    </row>
    <row r="46" spans="5:6" ht="20" customHeight="1" x14ac:dyDescent="0.25">
      <c r="F46" s="45">
        <v>5100</v>
      </c>
    </row>
    <row r="47" spans="5:6" ht="20" customHeight="1" x14ac:dyDescent="0.25">
      <c r="F47" s="45">
        <v>4200</v>
      </c>
    </row>
    <row r="48" spans="5:6" ht="20" customHeight="1" x14ac:dyDescent="0.25">
      <c r="F48" s="45">
        <v>4800</v>
      </c>
    </row>
    <row r="49" spans="6:6" ht="20" customHeight="1" x14ac:dyDescent="0.25">
      <c r="F49" s="45">
        <v>5300</v>
      </c>
    </row>
    <row r="50" spans="6:6" ht="20" customHeight="1" x14ac:dyDescent="0.25">
      <c r="F50" s="45">
        <v>3700</v>
      </c>
    </row>
    <row r="51" spans="6:6" ht="20" customHeight="1" x14ac:dyDescent="0.25">
      <c r="F51" s="45">
        <v>5500</v>
      </c>
    </row>
    <row r="52" spans="6:6" ht="20" customHeight="1" x14ac:dyDescent="0.25">
      <c r="F52" s="45">
        <v>3900</v>
      </c>
    </row>
    <row r="53" spans="6:6" ht="20" customHeight="1" x14ac:dyDescent="0.25">
      <c r="F53" s="45">
        <v>3500</v>
      </c>
    </row>
    <row r="54" spans="6:6" ht="20" customHeight="1" x14ac:dyDescent="0.25">
      <c r="F54" s="45">
        <v>5100</v>
      </c>
    </row>
    <row r="55" spans="6:6" ht="20" customHeight="1" x14ac:dyDescent="0.25">
      <c r="F55" s="45">
        <v>4200</v>
      </c>
    </row>
    <row r="56" spans="6:6" ht="20" customHeight="1" x14ac:dyDescent="0.25">
      <c r="F56" s="45">
        <v>4800</v>
      </c>
    </row>
    <row r="57" spans="6:6" ht="20" customHeight="1" x14ac:dyDescent="0.25">
      <c r="F57" s="45">
        <v>5300</v>
      </c>
    </row>
    <row r="58" spans="6:6" ht="20" customHeight="1" x14ac:dyDescent="0.25">
      <c r="F58" s="45">
        <v>3700</v>
      </c>
    </row>
    <row r="59" spans="6:6" ht="20" customHeight="1" x14ac:dyDescent="0.25">
      <c r="F59" s="45">
        <v>5500</v>
      </c>
    </row>
    <row r="60" spans="6:6" ht="20" customHeight="1" x14ac:dyDescent="0.25">
      <c r="F60" s="45">
        <v>3900</v>
      </c>
    </row>
    <row r="61" spans="6:6" ht="20" customHeight="1" x14ac:dyDescent="0.25">
      <c r="F61" s="45">
        <v>3500</v>
      </c>
    </row>
    <row r="62" spans="6:6" ht="20" customHeight="1" x14ac:dyDescent="0.25">
      <c r="F62" s="45">
        <v>5100</v>
      </c>
    </row>
    <row r="63" spans="6:6" ht="20" customHeight="1" x14ac:dyDescent="0.25">
      <c r="F63" s="45">
        <v>4200</v>
      </c>
    </row>
    <row r="64" spans="6:6" ht="20" customHeight="1" x14ac:dyDescent="0.25">
      <c r="F64" s="45">
        <v>4800</v>
      </c>
    </row>
    <row r="65" spans="6:6" ht="20" customHeight="1" x14ac:dyDescent="0.25">
      <c r="F65" s="45">
        <v>5300</v>
      </c>
    </row>
    <row r="66" spans="6:6" ht="20" customHeight="1" x14ac:dyDescent="0.25">
      <c r="F66" s="45">
        <v>3700</v>
      </c>
    </row>
    <row r="67" spans="6:6" ht="20" customHeight="1" x14ac:dyDescent="0.25">
      <c r="F67" s="45">
        <v>5500</v>
      </c>
    </row>
    <row r="68" spans="6:6" ht="20" customHeight="1" x14ac:dyDescent="0.25">
      <c r="F68" s="45">
        <v>3900</v>
      </c>
    </row>
    <row r="69" spans="6:6" ht="20" customHeight="1" x14ac:dyDescent="0.25">
      <c r="F69" s="45">
        <v>3500</v>
      </c>
    </row>
    <row r="70" spans="6:6" ht="20" customHeight="1" x14ac:dyDescent="0.25">
      <c r="F70" s="45">
        <v>5100</v>
      </c>
    </row>
    <row r="71" spans="6:6" ht="20" customHeight="1" x14ac:dyDescent="0.25">
      <c r="F71" s="45">
        <v>4200</v>
      </c>
    </row>
    <row r="72" spans="6:6" ht="20" customHeight="1" x14ac:dyDescent="0.25">
      <c r="F72" s="45">
        <v>4800</v>
      </c>
    </row>
    <row r="73" spans="6:6" ht="20" customHeight="1" x14ac:dyDescent="0.25">
      <c r="F73" s="45">
        <v>5300</v>
      </c>
    </row>
    <row r="74" spans="6:6" ht="20" customHeight="1" x14ac:dyDescent="0.25">
      <c r="F74" s="45">
        <v>3700</v>
      </c>
    </row>
    <row r="75" spans="6:6" ht="20" customHeight="1" x14ac:dyDescent="0.25">
      <c r="F75" s="45">
        <v>5500</v>
      </c>
    </row>
    <row r="76" spans="6:6" ht="20" customHeight="1" x14ac:dyDescent="0.25">
      <c r="F76" s="45">
        <v>3900</v>
      </c>
    </row>
    <row r="77" spans="6:6" ht="20" customHeight="1" x14ac:dyDescent="0.25">
      <c r="F77" s="45">
        <v>3500</v>
      </c>
    </row>
    <row r="93" spans="3:12" ht="20" customHeight="1" x14ac:dyDescent="0.25">
      <c r="C93" s="39"/>
      <c r="D93" s="39"/>
      <c r="E93" s="39"/>
      <c r="F93" s="39"/>
      <c r="G93" s="39"/>
      <c r="H93" s="39"/>
      <c r="I93" s="39"/>
      <c r="J93" s="39"/>
      <c r="K93" s="39"/>
      <c r="L93" s="39"/>
    </row>
  </sheetData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18293-45BA-4BD1-A8D7-47B27A1AEAF2}">
  <sheetPr>
    <tabColor theme="5" tint="0.79998168889431442"/>
  </sheetPr>
  <dimension ref="B1:H5"/>
  <sheetViews>
    <sheetView showGridLines="0" zoomScaleNormal="100" workbookViewId="0"/>
  </sheetViews>
  <sheetFormatPr baseColWidth="10" defaultColWidth="15.6640625" defaultRowHeight="20" customHeight="1" x14ac:dyDescent="0.25"/>
  <cols>
    <col min="1" max="3" width="3.6640625" style="1" customWidth="1"/>
    <col min="4" max="4" width="9.1640625" style="1" customWidth="1"/>
    <col min="5" max="7" width="10.83203125" style="1" customWidth="1"/>
    <col min="8" max="16384" width="15.6640625" style="1"/>
  </cols>
  <sheetData>
    <row r="1" spans="2:8" ht="20" customHeight="1" thickBot="1" x14ac:dyDescent="0.3"/>
    <row r="2" spans="2:8" ht="20" customHeight="1" x14ac:dyDescent="0.25">
      <c r="D2" s="40"/>
      <c r="E2" s="40" t="s">
        <v>92</v>
      </c>
      <c r="F2" s="40" t="s">
        <v>93</v>
      </c>
      <c r="G2" s="40" t="s">
        <v>94</v>
      </c>
    </row>
    <row r="3" spans="2:8" ht="20" customHeight="1" x14ac:dyDescent="0.25">
      <c r="D3" s="3" t="s">
        <v>122</v>
      </c>
      <c r="E3" s="41">
        <v>100</v>
      </c>
      <c r="F3" s="41">
        <v>51</v>
      </c>
      <c r="G3" s="3">
        <f>E3-F3</f>
        <v>49</v>
      </c>
    </row>
    <row r="4" spans="2:8" ht="20" customHeight="1" x14ac:dyDescent="0.25">
      <c r="D4" s="3" t="s">
        <v>2</v>
      </c>
      <c r="E4" s="41">
        <v>100</v>
      </c>
      <c r="F4" s="41">
        <v>50</v>
      </c>
      <c r="G4" s="3">
        <f>E4-F4</f>
        <v>50</v>
      </c>
    </row>
    <row r="5" spans="2:8" ht="20" customHeight="1" thickBot="1" x14ac:dyDescent="0.3">
      <c r="B5" s="43">
        <v>0.05</v>
      </c>
      <c r="D5" s="4" t="s">
        <v>5</v>
      </c>
      <c r="E5" s="4"/>
      <c r="F5" s="4"/>
      <c r="G5" s="42">
        <f>_xlfn.CHISQ.TEST(F3:G3,F4:G4)</f>
        <v>0.84148058112179391</v>
      </c>
      <c r="H5" s="1" t="str">
        <f>IF(G5&lt;B5, "差は有意","差は有意ではない")</f>
        <v>差は有意ではない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A1BD-6AD6-4D43-9D85-9B8E187DDEB2}">
  <sheetPr>
    <tabColor theme="4" tint="0.79998168889431442"/>
  </sheetPr>
  <dimension ref="B1:E11"/>
  <sheetViews>
    <sheetView showGridLines="0" zoomScaleNormal="100" workbookViewId="0">
      <selection activeCell="J5" sqref="J5"/>
    </sheetView>
  </sheetViews>
  <sheetFormatPr baseColWidth="10" defaultColWidth="15.6640625" defaultRowHeight="20" customHeight="1" x14ac:dyDescent="0.25"/>
  <cols>
    <col min="1" max="1" width="3.6640625" customWidth="1"/>
    <col min="2" max="2" width="9.1640625" bestFit="1" customWidth="1"/>
    <col min="4" max="5" width="12.6640625" customWidth="1"/>
  </cols>
  <sheetData>
    <row r="1" spans="2:5" ht="20" customHeight="1" thickBot="1" x14ac:dyDescent="0.3"/>
    <row r="2" spans="2:5" ht="20" customHeight="1" x14ac:dyDescent="0.25">
      <c r="B2" s="15" t="s">
        <v>31</v>
      </c>
      <c r="C2" s="15"/>
      <c r="D2" s="15"/>
      <c r="E2" s="15"/>
    </row>
    <row r="3" spans="2:5" ht="20" customHeight="1" x14ac:dyDescent="0.25">
      <c r="B3" s="16"/>
      <c r="C3" s="17" t="s">
        <v>27</v>
      </c>
      <c r="D3" s="17" t="s">
        <v>29</v>
      </c>
      <c r="E3" s="17" t="s">
        <v>30</v>
      </c>
    </row>
    <row r="4" spans="2:5" ht="20" customHeight="1" x14ac:dyDescent="0.25">
      <c r="B4" s="19" t="s">
        <v>20</v>
      </c>
      <c r="C4" s="20">
        <v>9000</v>
      </c>
      <c r="D4" s="21">
        <f>+C4/$C$11</f>
        <v>0.379746835443038</v>
      </c>
      <c r="E4" s="21">
        <f>SUM($D$4:D4)</f>
        <v>0.379746835443038</v>
      </c>
    </row>
    <row r="5" spans="2:5" ht="20" customHeight="1" thickBot="1" x14ac:dyDescent="0.3">
      <c r="B5" t="s">
        <v>21</v>
      </c>
      <c r="C5" s="1">
        <v>6000</v>
      </c>
      <c r="D5" s="10">
        <f t="shared" ref="D5:D11" si="0">+C5/$C$11</f>
        <v>0.25316455696202533</v>
      </c>
      <c r="E5" s="10">
        <f>SUM($D$4:D5)</f>
        <v>0.63291139240506333</v>
      </c>
    </row>
    <row r="6" spans="2:5" ht="20" customHeight="1" thickBot="1" x14ac:dyDescent="0.3">
      <c r="B6" s="22" t="s">
        <v>22</v>
      </c>
      <c r="C6" s="23">
        <v>4000</v>
      </c>
      <c r="D6" s="24">
        <f t="shared" si="0"/>
        <v>0.16877637130801687</v>
      </c>
      <c r="E6" s="30">
        <f>SUM($D$4:D6)</f>
        <v>0.80168776371308015</v>
      </c>
    </row>
    <row r="7" spans="2:5" ht="20" customHeight="1" x14ac:dyDescent="0.25">
      <c r="B7" s="25" t="s">
        <v>23</v>
      </c>
      <c r="C7" s="26">
        <v>2500</v>
      </c>
      <c r="D7" s="27">
        <f t="shared" si="0"/>
        <v>0.10548523206751055</v>
      </c>
      <c r="E7" s="27">
        <f>SUM($D$4:D7)</f>
        <v>0.90717299578059074</v>
      </c>
    </row>
    <row r="8" spans="2:5" ht="20" customHeight="1" x14ac:dyDescent="0.25">
      <c r="B8" t="s">
        <v>24</v>
      </c>
      <c r="C8" s="1">
        <v>1000</v>
      </c>
      <c r="D8" s="10">
        <f t="shared" si="0"/>
        <v>4.2194092827004218E-2</v>
      </c>
      <c r="E8" s="10">
        <f>SUM($D$4:D8)</f>
        <v>0.949367088607595</v>
      </c>
    </row>
    <row r="9" spans="2:5" ht="20" customHeight="1" x14ac:dyDescent="0.25">
      <c r="B9" t="s">
        <v>25</v>
      </c>
      <c r="C9" s="1">
        <v>700</v>
      </c>
      <c r="D9" s="10">
        <f t="shared" si="0"/>
        <v>2.9535864978902954E-2</v>
      </c>
      <c r="E9" s="10">
        <f>SUM($D$4:D9)</f>
        <v>0.97890295358649793</v>
      </c>
    </row>
    <row r="10" spans="2:5" ht="20" customHeight="1" x14ac:dyDescent="0.25">
      <c r="B10" s="16" t="s">
        <v>26</v>
      </c>
      <c r="C10" s="6">
        <v>500</v>
      </c>
      <c r="D10" s="18">
        <f t="shared" si="0"/>
        <v>2.1097046413502109E-2</v>
      </c>
      <c r="E10" s="18">
        <f>SUM($D$4:D10)</f>
        <v>1</v>
      </c>
    </row>
    <row r="11" spans="2:5" ht="20" customHeight="1" thickBot="1" x14ac:dyDescent="0.3">
      <c r="B11" s="28" t="s">
        <v>28</v>
      </c>
      <c r="C11" s="9">
        <f>SUM(C4:C10)</f>
        <v>23700</v>
      </c>
      <c r="D11" s="29">
        <f t="shared" si="0"/>
        <v>1</v>
      </c>
      <c r="E11" s="29"/>
    </row>
  </sheetData>
  <phoneticPr fontId="1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9560-CD17-4F21-9F7F-43231EF13800}">
  <sheetPr>
    <tabColor theme="5" tint="0.79998168889431442"/>
  </sheetPr>
  <dimension ref="B1:N17"/>
  <sheetViews>
    <sheetView showGridLines="0" zoomScaleNormal="100" workbookViewId="0"/>
  </sheetViews>
  <sheetFormatPr baseColWidth="10" defaultColWidth="15.6640625" defaultRowHeight="20" customHeight="1" x14ac:dyDescent="0.25"/>
  <cols>
    <col min="1" max="3" width="3.6640625" style="1" customWidth="1"/>
    <col min="4" max="4" width="9.1640625" style="1" customWidth="1"/>
    <col min="5" max="7" width="10.83203125" style="1" customWidth="1"/>
    <col min="8" max="8" width="15.6640625" style="1"/>
    <col min="9" max="9" width="7.83203125" style="1" customWidth="1"/>
    <col min="10" max="10" width="9.1640625" style="1" customWidth="1"/>
    <col min="11" max="13" width="10.83203125" style="1" customWidth="1"/>
    <col min="14" max="16384" width="15.6640625" style="1"/>
  </cols>
  <sheetData>
    <row r="1" spans="2:14" ht="20" customHeight="1" thickBot="1" x14ac:dyDescent="0.3"/>
    <row r="2" spans="2:14" ht="20" customHeight="1" x14ac:dyDescent="0.25">
      <c r="D2" s="40"/>
      <c r="E2" s="40" t="s">
        <v>92</v>
      </c>
      <c r="F2" s="40" t="s">
        <v>93</v>
      </c>
      <c r="G2" s="40" t="s">
        <v>94</v>
      </c>
      <c r="J2" s="40"/>
      <c r="K2" s="40" t="s">
        <v>92</v>
      </c>
      <c r="L2" s="40" t="s">
        <v>93</v>
      </c>
      <c r="M2" s="40" t="s">
        <v>94</v>
      </c>
    </row>
    <row r="3" spans="2:14" ht="20" customHeight="1" x14ac:dyDescent="0.25">
      <c r="D3" s="3" t="s">
        <v>122</v>
      </c>
      <c r="E3" s="41">
        <v>100</v>
      </c>
      <c r="F3" s="41">
        <v>51</v>
      </c>
      <c r="G3" s="3">
        <f>+E3-F3</f>
        <v>49</v>
      </c>
      <c r="J3" s="3" t="s">
        <v>122</v>
      </c>
      <c r="K3" s="41">
        <v>100</v>
      </c>
      <c r="L3" s="41">
        <v>54</v>
      </c>
      <c r="M3" s="3">
        <f>+K3-L3</f>
        <v>46</v>
      </c>
    </row>
    <row r="4" spans="2:14" ht="20" customHeight="1" x14ac:dyDescent="0.25">
      <c r="D4" s="3" t="s">
        <v>2</v>
      </c>
      <c r="E4" s="41">
        <v>100</v>
      </c>
      <c r="F4" s="41">
        <v>50</v>
      </c>
      <c r="G4" s="3">
        <f>+E4-F4</f>
        <v>50</v>
      </c>
      <c r="J4" s="3" t="s">
        <v>2</v>
      </c>
      <c r="K4" s="41">
        <v>100</v>
      </c>
      <c r="L4" s="41">
        <v>50</v>
      </c>
      <c r="M4" s="3">
        <f>+K4-L4</f>
        <v>50</v>
      </c>
    </row>
    <row r="5" spans="2:14" ht="20" customHeight="1" thickBot="1" x14ac:dyDescent="0.3">
      <c r="B5" s="43">
        <v>0.05</v>
      </c>
      <c r="D5" s="4" t="s">
        <v>5</v>
      </c>
      <c r="E5" s="4"/>
      <c r="F5" s="4"/>
      <c r="G5" s="42">
        <f>_xlfn.CHISQ.TEST(F3:G3,F4:G4)</f>
        <v>0.84148058112179391</v>
      </c>
      <c r="H5" s="1" t="str">
        <f>+IF(G5&gt;=5%, "差は有意ではない", "差は有意")</f>
        <v>差は有意ではない</v>
      </c>
      <c r="J5" s="4" t="s">
        <v>5</v>
      </c>
      <c r="K5" s="4"/>
      <c r="L5" s="4"/>
      <c r="M5" s="42">
        <f>_xlfn.CHISQ.TEST(L3:M3,L4:M4)</f>
        <v>0.42371079716679333</v>
      </c>
      <c r="N5" s="1" t="str">
        <f>+IF(M5&gt;=5%, "差は有意ではない", "差は有意")</f>
        <v>差は有意ではない</v>
      </c>
    </row>
    <row r="7" spans="2:14" ht="20" customHeight="1" thickBot="1" x14ac:dyDescent="0.3"/>
    <row r="8" spans="2:14" ht="20" customHeight="1" x14ac:dyDescent="0.25">
      <c r="D8" s="40"/>
      <c r="E8" s="40" t="s">
        <v>92</v>
      </c>
      <c r="F8" s="40" t="s">
        <v>93</v>
      </c>
      <c r="G8" s="40" t="s">
        <v>94</v>
      </c>
      <c r="J8" s="40"/>
      <c r="K8" s="40" t="s">
        <v>92</v>
      </c>
      <c r="L8" s="40" t="s">
        <v>93</v>
      </c>
      <c r="M8" s="40" t="s">
        <v>94</v>
      </c>
    </row>
    <row r="9" spans="2:14" ht="20" customHeight="1" x14ac:dyDescent="0.25">
      <c r="D9" s="3" t="s">
        <v>122</v>
      </c>
      <c r="E9" s="3">
        <f t="shared" ref="E9:G10" si="0">+E3*10</f>
        <v>1000</v>
      </c>
      <c r="F9" s="3">
        <f t="shared" si="0"/>
        <v>510</v>
      </c>
      <c r="G9" s="3">
        <f t="shared" si="0"/>
        <v>490</v>
      </c>
      <c r="J9" s="3" t="s">
        <v>122</v>
      </c>
      <c r="K9" s="3">
        <f t="shared" ref="K9:M10" si="1">+K3*10</f>
        <v>1000</v>
      </c>
      <c r="L9" s="3">
        <f t="shared" si="1"/>
        <v>540</v>
      </c>
      <c r="M9" s="3">
        <f t="shared" si="1"/>
        <v>460</v>
      </c>
    </row>
    <row r="10" spans="2:14" ht="20" customHeight="1" x14ac:dyDescent="0.25">
      <c r="D10" s="3" t="s">
        <v>2</v>
      </c>
      <c r="E10" s="3">
        <f t="shared" si="0"/>
        <v>1000</v>
      </c>
      <c r="F10" s="3">
        <f t="shared" si="0"/>
        <v>500</v>
      </c>
      <c r="G10" s="3">
        <f t="shared" si="0"/>
        <v>500</v>
      </c>
      <c r="J10" s="3" t="s">
        <v>2</v>
      </c>
      <c r="K10" s="3">
        <f t="shared" si="1"/>
        <v>1000</v>
      </c>
      <c r="L10" s="3">
        <f t="shared" si="1"/>
        <v>500</v>
      </c>
      <c r="M10" s="3">
        <f t="shared" si="1"/>
        <v>500</v>
      </c>
    </row>
    <row r="11" spans="2:14" ht="20" customHeight="1" thickBot="1" x14ac:dyDescent="0.3">
      <c r="B11" s="43">
        <v>0.05</v>
      </c>
      <c r="D11" s="4" t="s">
        <v>5</v>
      </c>
      <c r="E11" s="4"/>
      <c r="F11" s="4"/>
      <c r="G11" s="42">
        <f>_xlfn.CHISQ.TEST(F9:G9,F10:G10)</f>
        <v>0.52708925686553809</v>
      </c>
      <c r="H11" s="1" t="str">
        <f>+IF(G11&gt;=5%, "差は有意ではない", "差は有意")</f>
        <v>差は有意ではない</v>
      </c>
      <c r="J11" s="4" t="s">
        <v>5</v>
      </c>
      <c r="K11" s="4"/>
      <c r="L11" s="4"/>
      <c r="M11" s="42">
        <f>_xlfn.CHISQ.TEST(L9:M9,L10:M10)</f>
        <v>1.1412036386001658E-2</v>
      </c>
      <c r="N11" s="1" t="str">
        <f>+IF(M11&gt;=5%, "差は有意ではない", "差は有意")</f>
        <v>差は有意</v>
      </c>
    </row>
    <row r="13" spans="2:14" ht="20" customHeight="1" thickBot="1" x14ac:dyDescent="0.3"/>
    <row r="14" spans="2:14" ht="20" customHeight="1" x14ac:dyDescent="0.25">
      <c r="D14" s="40"/>
      <c r="E14" s="40" t="s">
        <v>92</v>
      </c>
      <c r="F14" s="40" t="s">
        <v>93</v>
      </c>
      <c r="G14" s="40" t="s">
        <v>94</v>
      </c>
      <c r="J14" s="40"/>
      <c r="K14" s="40" t="s">
        <v>92</v>
      </c>
      <c r="L14" s="40" t="s">
        <v>93</v>
      </c>
      <c r="M14" s="40" t="s">
        <v>94</v>
      </c>
    </row>
    <row r="15" spans="2:14" ht="20" customHeight="1" x14ac:dyDescent="0.25">
      <c r="D15" s="3" t="s">
        <v>122</v>
      </c>
      <c r="E15" s="3">
        <f>+E9*10</f>
        <v>10000</v>
      </c>
      <c r="F15" s="3">
        <f t="shared" ref="F15:G15" si="2">+F9*10</f>
        <v>5100</v>
      </c>
      <c r="G15" s="3">
        <f t="shared" si="2"/>
        <v>4900</v>
      </c>
      <c r="J15" s="3" t="s">
        <v>122</v>
      </c>
      <c r="K15" s="3">
        <f>+K9*10</f>
        <v>10000</v>
      </c>
      <c r="L15" s="3">
        <f t="shared" ref="L15:M15" si="3">+L9*10</f>
        <v>5400</v>
      </c>
      <c r="M15" s="3">
        <f t="shared" si="3"/>
        <v>4600</v>
      </c>
    </row>
    <row r="16" spans="2:14" ht="20" customHeight="1" x14ac:dyDescent="0.25">
      <c r="D16" s="3" t="s">
        <v>2</v>
      </c>
      <c r="E16" s="3">
        <f t="shared" ref="E16:G16" si="4">+E10*10</f>
        <v>10000</v>
      </c>
      <c r="F16" s="3">
        <f t="shared" si="4"/>
        <v>5000</v>
      </c>
      <c r="G16" s="3">
        <f t="shared" si="4"/>
        <v>5000</v>
      </c>
      <c r="J16" s="3" t="s">
        <v>2</v>
      </c>
      <c r="K16" s="3">
        <f t="shared" ref="K16:M16" si="5">+K10*10</f>
        <v>10000</v>
      </c>
      <c r="L16" s="3">
        <f t="shared" si="5"/>
        <v>5000</v>
      </c>
      <c r="M16" s="3">
        <f t="shared" si="5"/>
        <v>5000</v>
      </c>
    </row>
    <row r="17" spans="2:14" ht="20" customHeight="1" thickBot="1" x14ac:dyDescent="0.3">
      <c r="B17" s="43">
        <v>0.05</v>
      </c>
      <c r="D17" s="4" t="s">
        <v>5</v>
      </c>
      <c r="E17" s="4"/>
      <c r="F17" s="4"/>
      <c r="G17" s="42">
        <f>_xlfn.CHISQ.TEST(F15:G15,F16:G16)</f>
        <v>4.5500263896358382E-2</v>
      </c>
      <c r="H17" s="1" t="str">
        <f>+IF(G17&gt;=5%, "差は有意ではない", "差は有意")</f>
        <v>差は有意</v>
      </c>
      <c r="J17" s="4" t="s">
        <v>5</v>
      </c>
      <c r="K17" s="4"/>
      <c r="L17" s="4"/>
      <c r="M17" s="42">
        <f>_xlfn.CHISQ.TEST(L15:M15,L16:M16)</f>
        <v>1.2441921148543475E-15</v>
      </c>
      <c r="N17" s="1" t="str">
        <f>+IF(M17&gt;=5%, "差は有意ではない", "差は有意")</f>
        <v>差は有意</v>
      </c>
    </row>
  </sheetData>
  <phoneticPr fontId="1"/>
  <conditionalFormatting sqref="G5 G11 M11 G17 M17">
    <cfRule type="cellIs" dxfId="3" priority="3" operator="lessThan">
      <formula>$B$5</formula>
    </cfRule>
    <cfRule type="cellIs" dxfId="2" priority="4" operator="greaterThan">
      <formula>$B$5</formula>
    </cfRule>
  </conditionalFormatting>
  <conditionalFormatting sqref="M5">
    <cfRule type="cellIs" dxfId="1" priority="1" operator="lessThan">
      <formula>$B$5</formula>
    </cfRule>
    <cfRule type="cellIs" dxfId="0" priority="2" operator="greaterThan">
      <formula>$B$5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6728-841E-4794-8DA1-6306B6D0136C}">
  <sheetPr>
    <tabColor theme="4" tint="0.79998168889431442"/>
  </sheetPr>
  <dimension ref="B1:E9"/>
  <sheetViews>
    <sheetView showGridLines="0" zoomScaleNormal="100" workbookViewId="0"/>
  </sheetViews>
  <sheetFormatPr baseColWidth="10" defaultColWidth="15.6640625" defaultRowHeight="20" customHeight="1" x14ac:dyDescent="0.25"/>
  <cols>
    <col min="1" max="1" width="3.6640625" customWidth="1"/>
    <col min="2" max="2" width="9" bestFit="1" customWidth="1"/>
  </cols>
  <sheetData>
    <row r="1" spans="2:5" ht="20" customHeight="1" thickBot="1" x14ac:dyDescent="0.3"/>
    <row r="2" spans="2:5" ht="20" customHeight="1" x14ac:dyDescent="0.25">
      <c r="B2" s="15" t="s">
        <v>34</v>
      </c>
      <c r="C2" s="15"/>
      <c r="D2" s="15"/>
      <c r="E2" s="15"/>
    </row>
    <row r="3" spans="2:5" ht="20" customHeight="1" x14ac:dyDescent="0.25">
      <c r="C3" s="31" t="s">
        <v>35</v>
      </c>
      <c r="D3" s="31" t="s">
        <v>36</v>
      </c>
      <c r="E3" s="31" t="s">
        <v>37</v>
      </c>
    </row>
    <row r="4" spans="2:5" ht="20" customHeight="1" x14ac:dyDescent="0.25">
      <c r="B4" s="16" t="s">
        <v>33</v>
      </c>
      <c r="C4" s="17" t="s">
        <v>38</v>
      </c>
      <c r="D4" s="17" t="s">
        <v>39</v>
      </c>
      <c r="E4" s="17" t="s">
        <v>39</v>
      </c>
    </row>
    <row r="5" spans="2:5" ht="20" customHeight="1" x14ac:dyDescent="0.25">
      <c r="B5" s="12" t="s">
        <v>40</v>
      </c>
      <c r="C5" s="3">
        <v>300</v>
      </c>
      <c r="D5" s="3">
        <v>3500</v>
      </c>
      <c r="E5" s="3">
        <f>C5*D5</f>
        <v>1050000</v>
      </c>
    </row>
    <row r="6" spans="2:5" ht="20" customHeight="1" x14ac:dyDescent="0.25">
      <c r="B6" s="12" t="s">
        <v>41</v>
      </c>
      <c r="C6" s="3">
        <v>1000</v>
      </c>
      <c r="D6" s="3">
        <v>300</v>
      </c>
      <c r="E6" s="3">
        <f t="shared" ref="E6:E7" si="0">C6*D6</f>
        <v>300000</v>
      </c>
    </row>
    <row r="7" spans="2:5" ht="20" customHeight="1" x14ac:dyDescent="0.25">
      <c r="B7" s="12" t="s">
        <v>42</v>
      </c>
      <c r="C7" s="3">
        <v>3000</v>
      </c>
      <c r="D7" s="20">
        <v>100</v>
      </c>
      <c r="E7" s="3">
        <f t="shared" si="0"/>
        <v>300000</v>
      </c>
    </row>
    <row r="8" spans="2:5" ht="20" customHeight="1" x14ac:dyDescent="0.25">
      <c r="B8" s="12" t="s">
        <v>3</v>
      </c>
      <c r="C8" s="3">
        <f>SUM(C5:C7)</f>
        <v>4300</v>
      </c>
      <c r="D8" s="33">
        <f>E8/C8</f>
        <v>383.72093023255815</v>
      </c>
      <c r="E8" s="3">
        <f>SUM(E5:E7)</f>
        <v>1650000</v>
      </c>
    </row>
    <row r="9" spans="2:5" ht="9" customHeight="1" thickBot="1" x14ac:dyDescent="0.3">
      <c r="B9" s="13"/>
      <c r="C9" s="13"/>
      <c r="D9" s="28"/>
      <c r="E9" s="1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A68D-FA26-4B7A-86E5-75EA63500C42}">
  <sheetPr>
    <tabColor theme="4" tint="0.79998168889431442"/>
  </sheetPr>
  <dimension ref="B1:G11"/>
  <sheetViews>
    <sheetView showGridLines="0" zoomScaleNormal="100" workbookViewId="0"/>
  </sheetViews>
  <sheetFormatPr baseColWidth="10" defaultColWidth="15.6640625" defaultRowHeight="20" customHeight="1" x14ac:dyDescent="0.25"/>
  <cols>
    <col min="1" max="1" width="3.6640625" customWidth="1"/>
    <col min="2" max="2" width="9" bestFit="1" customWidth="1"/>
    <col min="3" max="3" width="5.1640625" bestFit="1" customWidth="1"/>
    <col min="4" max="4" width="10.6640625" customWidth="1"/>
    <col min="6" max="6" width="5.6640625" customWidth="1"/>
    <col min="7" max="7" width="10.6640625" customWidth="1"/>
  </cols>
  <sheetData>
    <row r="1" spans="2:7" ht="20" customHeight="1" thickBot="1" x14ac:dyDescent="0.3"/>
    <row r="2" spans="2:7" ht="20" customHeight="1" x14ac:dyDescent="0.25">
      <c r="B2" s="15" t="s">
        <v>51</v>
      </c>
      <c r="C2" s="15"/>
      <c r="D2" s="15"/>
      <c r="E2" s="15"/>
      <c r="F2" s="15"/>
      <c r="G2" s="15"/>
    </row>
    <row r="3" spans="2:7" ht="20" customHeight="1" x14ac:dyDescent="0.25">
      <c r="B3" s="16"/>
      <c r="C3" s="16"/>
      <c r="D3" s="17" t="s">
        <v>43</v>
      </c>
      <c r="E3" s="17"/>
      <c r="F3" s="17"/>
      <c r="G3" s="17" t="s">
        <v>19</v>
      </c>
    </row>
    <row r="4" spans="2:7" ht="20" customHeight="1" x14ac:dyDescent="0.25">
      <c r="B4" s="12" t="s">
        <v>46</v>
      </c>
      <c r="C4" s="12" t="s">
        <v>44</v>
      </c>
      <c r="D4" s="12">
        <v>70</v>
      </c>
      <c r="E4" s="12"/>
      <c r="F4" s="12" t="s">
        <v>50</v>
      </c>
      <c r="G4" s="12">
        <f>AVERAGEIF(C:C,F4,D:D)</f>
        <v>43.75</v>
      </c>
    </row>
    <row r="5" spans="2:7" ht="20" customHeight="1" x14ac:dyDescent="0.25">
      <c r="B5" s="12" t="s">
        <v>46</v>
      </c>
      <c r="C5" s="12" t="s">
        <v>45</v>
      </c>
      <c r="D5" s="12">
        <v>100</v>
      </c>
      <c r="E5" s="12"/>
      <c r="F5" s="12" t="s">
        <v>45</v>
      </c>
      <c r="G5" s="12">
        <f>AVERAGEIF(C:C,F5,D:D)</f>
        <v>63.75</v>
      </c>
    </row>
    <row r="6" spans="2:7" ht="20" customHeight="1" x14ac:dyDescent="0.25">
      <c r="B6" s="12" t="s">
        <v>47</v>
      </c>
      <c r="C6" s="12" t="s">
        <v>44</v>
      </c>
      <c r="D6" s="12">
        <v>40</v>
      </c>
      <c r="E6" s="12"/>
      <c r="F6" s="12"/>
      <c r="G6" s="12"/>
    </row>
    <row r="7" spans="2:7" ht="20" customHeight="1" x14ac:dyDescent="0.25">
      <c r="B7" s="12" t="s">
        <v>47</v>
      </c>
      <c r="C7" s="12" t="s">
        <v>45</v>
      </c>
      <c r="D7" s="12">
        <v>60</v>
      </c>
      <c r="E7" s="12"/>
      <c r="F7" s="12"/>
      <c r="G7" s="12"/>
    </row>
    <row r="8" spans="2:7" ht="20" customHeight="1" x14ac:dyDescent="0.25">
      <c r="B8" s="12" t="s">
        <v>49</v>
      </c>
      <c r="C8" s="12" t="s">
        <v>44</v>
      </c>
      <c r="D8" s="12">
        <v>35</v>
      </c>
      <c r="E8" s="12"/>
      <c r="F8" s="12"/>
      <c r="G8" s="12"/>
    </row>
    <row r="9" spans="2:7" ht="20" customHeight="1" x14ac:dyDescent="0.25">
      <c r="B9" s="12" t="s">
        <v>49</v>
      </c>
      <c r="C9" s="12" t="s">
        <v>45</v>
      </c>
      <c r="D9" s="12">
        <v>40</v>
      </c>
      <c r="E9" s="12"/>
      <c r="F9" s="12"/>
      <c r="G9" s="12"/>
    </row>
    <row r="10" spans="2:7" ht="20" customHeight="1" x14ac:dyDescent="0.25">
      <c r="B10" s="12" t="s">
        <v>48</v>
      </c>
      <c r="C10" s="12" t="s">
        <v>44</v>
      </c>
      <c r="D10" s="12">
        <v>30</v>
      </c>
      <c r="E10" s="12"/>
      <c r="F10" s="12"/>
      <c r="G10" s="12"/>
    </row>
    <row r="11" spans="2:7" ht="20" customHeight="1" thickBot="1" x14ac:dyDescent="0.3">
      <c r="B11" s="13" t="s">
        <v>48</v>
      </c>
      <c r="C11" s="13" t="s">
        <v>45</v>
      </c>
      <c r="D11" s="13">
        <v>55</v>
      </c>
      <c r="E11" s="13"/>
      <c r="F11" s="13"/>
      <c r="G11" s="1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8D5BD-7556-4DFD-B884-4DA6FBD2C978}">
  <sheetPr>
    <tabColor theme="4" tint="0.79998168889431442"/>
  </sheetPr>
  <dimension ref="B1:F14"/>
  <sheetViews>
    <sheetView showGridLines="0" zoomScaleNormal="100" workbookViewId="0"/>
  </sheetViews>
  <sheetFormatPr baseColWidth="10" defaultColWidth="15.6640625" defaultRowHeight="20" customHeight="1" x14ac:dyDescent="0.25"/>
  <cols>
    <col min="1" max="1" width="3.6640625" customWidth="1"/>
    <col min="2" max="2" width="20.6640625" bestFit="1" customWidth="1"/>
    <col min="3" max="6" width="12.6640625" customWidth="1"/>
  </cols>
  <sheetData>
    <row r="1" spans="2:6" ht="20" customHeight="1" thickBot="1" x14ac:dyDescent="0.3"/>
    <row r="2" spans="2:6" ht="20" customHeight="1" x14ac:dyDescent="0.25">
      <c r="B2" s="11"/>
      <c r="C2" s="32" t="s">
        <v>52</v>
      </c>
      <c r="D2" s="32" t="s">
        <v>53</v>
      </c>
      <c r="E2" s="32" t="s">
        <v>54</v>
      </c>
      <c r="F2" s="32" t="s">
        <v>55</v>
      </c>
    </row>
    <row r="3" spans="2:6" ht="20" customHeight="1" x14ac:dyDescent="0.25">
      <c r="B3" s="12" t="s">
        <v>43</v>
      </c>
      <c r="C3" s="3">
        <v>100</v>
      </c>
      <c r="D3" s="3">
        <v>150</v>
      </c>
      <c r="E3" s="3">
        <v>61</v>
      </c>
      <c r="F3" s="37">
        <v>250</v>
      </c>
    </row>
    <row r="4" spans="2:6" ht="20" customHeight="1" thickBot="1" x14ac:dyDescent="0.3">
      <c r="B4" s="13" t="s">
        <v>56</v>
      </c>
      <c r="C4" s="13"/>
      <c r="D4" s="14">
        <f>+D3/C3-1</f>
        <v>0.5</v>
      </c>
      <c r="E4" s="14">
        <f t="shared" ref="E4:F4" si="0">+E3/D3-1</f>
        <v>-0.59333333333333327</v>
      </c>
      <c r="F4" s="14">
        <f t="shared" si="0"/>
        <v>3.0983606557377046</v>
      </c>
    </row>
    <row r="6" spans="2:6" ht="20" customHeight="1" thickBot="1" x14ac:dyDescent="0.3">
      <c r="B6" t="s">
        <v>121</v>
      </c>
      <c r="C6" s="10">
        <f>AVERAGE(D4:F4)</f>
        <v>1.0016757741347904</v>
      </c>
    </row>
    <row r="7" spans="2:6" ht="20" customHeight="1" thickBot="1" x14ac:dyDescent="0.3">
      <c r="C7" s="10"/>
    </row>
    <row r="8" spans="2:6" ht="20" customHeight="1" x14ac:dyDescent="0.25">
      <c r="B8" s="11" t="s">
        <v>57</v>
      </c>
      <c r="C8" s="11"/>
      <c r="D8" s="11"/>
      <c r="E8" s="11"/>
      <c r="F8" s="11"/>
    </row>
    <row r="9" spans="2:6" ht="20" customHeight="1" thickBot="1" x14ac:dyDescent="0.3">
      <c r="B9" s="13" t="s">
        <v>43</v>
      </c>
      <c r="C9" s="4">
        <v>100</v>
      </c>
      <c r="D9" s="4">
        <f>C9*(1+$C$6)</f>
        <v>200.16757741347905</v>
      </c>
      <c r="E9" s="4">
        <f t="shared" ref="E9:F9" si="1">D9*(1+$C$6)</f>
        <v>400.67059047581131</v>
      </c>
      <c r="F9" s="66">
        <f t="shared" si="1"/>
        <v>802.01261436371328</v>
      </c>
    </row>
    <row r="10" spans="2:6" ht="20" customHeight="1" x14ac:dyDescent="0.25">
      <c r="C10" s="10"/>
    </row>
    <row r="11" spans="2:6" ht="20" customHeight="1" x14ac:dyDescent="0.25">
      <c r="B11" t="s">
        <v>32</v>
      </c>
      <c r="C11" s="10">
        <f>(F3/C3)^(1/3)-1</f>
        <v>0.35720880829745338</v>
      </c>
      <c r="D11" s="10"/>
    </row>
    <row r="12" spans="2:6" ht="20" customHeight="1" thickBot="1" x14ac:dyDescent="0.3"/>
    <row r="13" spans="2:6" ht="20" customHeight="1" x14ac:dyDescent="0.25">
      <c r="B13" s="11" t="s">
        <v>57</v>
      </c>
      <c r="C13" s="11"/>
      <c r="D13" s="11"/>
      <c r="E13" s="11"/>
      <c r="F13" s="11"/>
    </row>
    <row r="14" spans="2:6" ht="20" customHeight="1" thickBot="1" x14ac:dyDescent="0.3">
      <c r="B14" s="13" t="s">
        <v>43</v>
      </c>
      <c r="C14" s="4">
        <f>C3</f>
        <v>100</v>
      </c>
      <c r="D14" s="4">
        <f>C14*(1+$C$11)</f>
        <v>135.72088082974534</v>
      </c>
      <c r="E14" s="4">
        <f t="shared" ref="E14:F14" si="2">D14*(1+$C$11)</f>
        <v>184.20157493201935</v>
      </c>
      <c r="F14" s="66">
        <f t="shared" si="2"/>
        <v>250.00000000000006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ED11-5A1E-794A-9C20-5CA20CB43B5D}">
  <dimension ref="A1:L18"/>
  <sheetViews>
    <sheetView tabSelected="1" workbookViewId="0">
      <selection activeCell="G4" sqref="G4"/>
    </sheetView>
  </sheetViews>
  <sheetFormatPr baseColWidth="10" defaultRowHeight="17" x14ac:dyDescent="0.25"/>
  <sheetData>
    <row r="1" spans="1:12" x14ac:dyDescent="0.25">
      <c r="A1" t="s">
        <v>123</v>
      </c>
      <c r="I1" t="s">
        <v>147</v>
      </c>
    </row>
    <row r="2" spans="1:12" ht="18" thickBot="1" x14ac:dyDescent="0.3">
      <c r="I2" s="17" t="s">
        <v>62</v>
      </c>
      <c r="J2" s="17" t="s">
        <v>63</v>
      </c>
    </row>
    <row r="3" spans="1:12" x14ac:dyDescent="0.25">
      <c r="A3" s="77" t="s">
        <v>124</v>
      </c>
      <c r="B3" s="77"/>
      <c r="I3" s="3">
        <v>100</v>
      </c>
      <c r="J3" s="3">
        <v>400</v>
      </c>
      <c r="L3">
        <f>CORREL(I3:I7,J3:J7)</f>
        <v>0.91717049491258562</v>
      </c>
    </row>
    <row r="4" spans="1:12" x14ac:dyDescent="0.25">
      <c r="A4" s="72" t="s">
        <v>125</v>
      </c>
      <c r="B4" s="73">
        <v>0.91717049491258573</v>
      </c>
      <c r="I4" s="3">
        <f>+I3+100</f>
        <v>200</v>
      </c>
      <c r="J4" s="3">
        <v>300</v>
      </c>
    </row>
    <row r="5" spans="1:12" x14ac:dyDescent="0.25">
      <c r="A5" s="72" t="s">
        <v>126</v>
      </c>
      <c r="B5" s="73">
        <v>0.84120171673819744</v>
      </c>
      <c r="I5" s="3">
        <f t="shared" ref="I5:I7" si="0">+I4+100</f>
        <v>300</v>
      </c>
      <c r="J5" s="3">
        <v>550</v>
      </c>
    </row>
    <row r="6" spans="1:12" x14ac:dyDescent="0.25">
      <c r="A6" s="72" t="s">
        <v>127</v>
      </c>
      <c r="B6" s="73">
        <v>0.78826895565092991</v>
      </c>
      <c r="I6" s="3">
        <f t="shared" si="0"/>
        <v>400</v>
      </c>
      <c r="J6" s="3">
        <v>800</v>
      </c>
    </row>
    <row r="7" spans="1:12" ht="18" thickBot="1" x14ac:dyDescent="0.3">
      <c r="A7" s="72" t="s">
        <v>128</v>
      </c>
      <c r="B7" s="73">
        <v>111.05554165971786</v>
      </c>
      <c r="I7" s="4">
        <f t="shared" si="0"/>
        <v>500</v>
      </c>
      <c r="J7" s="4">
        <v>850</v>
      </c>
    </row>
    <row r="8" spans="1:12" ht="18" thickBot="1" x14ac:dyDescent="0.3">
      <c r="A8" s="74" t="s">
        <v>129</v>
      </c>
      <c r="B8" s="75">
        <v>5</v>
      </c>
    </row>
    <row r="10" spans="1:12" ht="18" thickBot="1" x14ac:dyDescent="0.3">
      <c r="A10" t="s">
        <v>130</v>
      </c>
    </row>
    <row r="11" spans="1:12" x14ac:dyDescent="0.25">
      <c r="A11" s="76"/>
      <c r="B11" s="76" t="s">
        <v>134</v>
      </c>
      <c r="C11" s="76" t="s">
        <v>135</v>
      </c>
      <c r="D11" s="76" t="s">
        <v>136</v>
      </c>
      <c r="E11" s="76" t="s">
        <v>137</v>
      </c>
      <c r="F11" s="76" t="s">
        <v>138</v>
      </c>
    </row>
    <row r="12" spans="1:12" x14ac:dyDescent="0.25">
      <c r="A12" s="72" t="s">
        <v>131</v>
      </c>
      <c r="B12" s="73">
        <v>1</v>
      </c>
      <c r="C12" s="73">
        <v>196000</v>
      </c>
      <c r="D12" s="73">
        <v>196000</v>
      </c>
      <c r="E12" s="73">
        <v>15.891891891891898</v>
      </c>
      <c r="F12" s="73">
        <v>2.8257954602539877E-2</v>
      </c>
    </row>
    <row r="13" spans="1:12" x14ac:dyDescent="0.25">
      <c r="A13" s="72" t="s">
        <v>132</v>
      </c>
      <c r="B13" s="73">
        <v>3</v>
      </c>
      <c r="C13" s="73">
        <v>36999.999999999985</v>
      </c>
      <c r="D13" s="73">
        <v>12333.333333333328</v>
      </c>
      <c r="E13" s="73"/>
      <c r="F13" s="73"/>
    </row>
    <row r="14" spans="1:12" ht="18" thickBot="1" x14ac:dyDescent="0.3">
      <c r="A14" s="74" t="s">
        <v>3</v>
      </c>
      <c r="B14" s="75">
        <v>4</v>
      </c>
      <c r="C14" s="75">
        <v>233000</v>
      </c>
      <c r="D14" s="75"/>
      <c r="E14" s="75"/>
      <c r="F14" s="75"/>
    </row>
    <row r="15" spans="1:12" ht="18" thickBot="1" x14ac:dyDescent="0.3"/>
    <row r="16" spans="1:12" x14ac:dyDescent="0.25">
      <c r="A16" s="76"/>
      <c r="B16" s="76" t="s">
        <v>139</v>
      </c>
      <c r="C16" s="76" t="s">
        <v>128</v>
      </c>
      <c r="D16" s="76" t="s">
        <v>140</v>
      </c>
      <c r="E16" s="76" t="s">
        <v>141</v>
      </c>
      <c r="F16" s="76" t="s">
        <v>142</v>
      </c>
      <c r="G16" s="76" t="s">
        <v>143</v>
      </c>
      <c r="H16" s="76" t="s">
        <v>144</v>
      </c>
      <c r="I16" s="76" t="s">
        <v>145</v>
      </c>
    </row>
    <row r="17" spans="1:9" x14ac:dyDescent="0.25">
      <c r="A17" s="72" t="s">
        <v>133</v>
      </c>
      <c r="B17" s="73">
        <v>160</v>
      </c>
      <c r="C17" s="73">
        <v>116.47603473104095</v>
      </c>
      <c r="D17" s="73">
        <v>1.3736731368771422</v>
      </c>
      <c r="E17" s="73">
        <v>0.26319336569297319</v>
      </c>
      <c r="F17" s="73">
        <v>-210.67872638389827</v>
      </c>
      <c r="G17" s="73">
        <v>530.67872638389827</v>
      </c>
      <c r="H17" s="73">
        <v>-210.67872638389827</v>
      </c>
      <c r="I17" s="73">
        <v>530.67872638389827</v>
      </c>
    </row>
    <row r="18" spans="1:9" ht="18" thickBot="1" x14ac:dyDescent="0.3">
      <c r="A18" s="75" t="s">
        <v>146</v>
      </c>
      <c r="B18" s="75">
        <v>1.4</v>
      </c>
      <c r="C18" s="75">
        <v>0.3511884584284245</v>
      </c>
      <c r="D18" s="75">
        <v>3.9864635821604968</v>
      </c>
      <c r="E18" s="75">
        <v>2.8257954602539864E-2</v>
      </c>
      <c r="F18" s="75">
        <v>0.28236158801617894</v>
      </c>
      <c r="G18" s="75">
        <v>2.5176384119838211</v>
      </c>
      <c r="H18" s="75">
        <v>0.28236158801617894</v>
      </c>
      <c r="I18" s="75">
        <v>2.5176384119838211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B666-68FC-4EDB-AE02-E56C3B68460D}">
  <sheetPr>
    <tabColor theme="9" tint="0.79998168889431442"/>
  </sheetPr>
  <dimension ref="B1:T56"/>
  <sheetViews>
    <sheetView showGridLines="0" topLeftCell="C1" zoomScale="131" zoomScaleNormal="70" workbookViewId="0">
      <selection activeCell="H4" sqref="H4:I9"/>
    </sheetView>
  </sheetViews>
  <sheetFormatPr baseColWidth="10" defaultColWidth="8.83203125" defaultRowHeight="17" x14ac:dyDescent="0.25"/>
  <cols>
    <col min="1" max="1" width="3.6640625" customWidth="1"/>
    <col min="2" max="3" width="15.6640625" customWidth="1"/>
    <col min="4" max="6" width="9.1640625" customWidth="1"/>
    <col min="7" max="7" width="3.6640625" customWidth="1"/>
    <col min="8" max="9" width="15.6640625" customWidth="1"/>
    <col min="10" max="14" width="9.1640625" customWidth="1"/>
    <col min="15" max="15" width="3.6640625" customWidth="1"/>
    <col min="16" max="17" width="15.6640625" customWidth="1"/>
  </cols>
  <sheetData>
    <row r="1" spans="2:20" ht="18" thickBot="1" x14ac:dyDescent="0.3"/>
    <row r="2" spans="2:20" x14ac:dyDescent="0.25">
      <c r="B2" s="15" t="s">
        <v>64</v>
      </c>
      <c r="C2" s="15"/>
      <c r="H2" s="15" t="s">
        <v>64</v>
      </c>
      <c r="I2" s="15"/>
      <c r="P2" s="15" t="s">
        <v>64</v>
      </c>
      <c r="Q2" s="15"/>
    </row>
    <row r="4" spans="2:20" x14ac:dyDescent="0.25">
      <c r="B4" s="17" t="s">
        <v>62</v>
      </c>
      <c r="C4" s="17" t="s">
        <v>63</v>
      </c>
      <c r="H4" s="17" t="s">
        <v>62</v>
      </c>
      <c r="I4" s="17" t="s">
        <v>63</v>
      </c>
      <c r="P4" s="17" t="s">
        <v>62</v>
      </c>
      <c r="Q4" s="17" t="s">
        <v>63</v>
      </c>
    </row>
    <row r="5" spans="2:20" s="1" customFormat="1" x14ac:dyDescent="0.25">
      <c r="B5" s="3">
        <v>100</v>
      </c>
      <c r="C5" s="3">
        <v>550</v>
      </c>
      <c r="H5" s="3">
        <v>100</v>
      </c>
      <c r="I5" s="3">
        <v>400</v>
      </c>
      <c r="P5" s="3">
        <v>100</v>
      </c>
      <c r="Q5" s="3">
        <v>400</v>
      </c>
    </row>
    <row r="6" spans="2:20" s="1" customFormat="1" x14ac:dyDescent="0.25">
      <c r="B6" s="3">
        <f>+B5+100</f>
        <v>200</v>
      </c>
      <c r="C6" s="3">
        <v>275</v>
      </c>
      <c r="H6" s="3">
        <f>+H5+100</f>
        <v>200</v>
      </c>
      <c r="I6" s="3">
        <v>300</v>
      </c>
      <c r="P6" s="3">
        <f>+P5+100</f>
        <v>200</v>
      </c>
      <c r="Q6" s="3">
        <v>300</v>
      </c>
    </row>
    <row r="7" spans="2:20" s="1" customFormat="1" x14ac:dyDescent="0.25">
      <c r="B7" s="3">
        <f>+B6+100</f>
        <v>300</v>
      </c>
      <c r="C7" s="3">
        <v>950</v>
      </c>
      <c r="H7" s="3">
        <f t="shared" ref="H7:H9" si="0">+H6+100</f>
        <v>300</v>
      </c>
      <c r="I7" s="3">
        <v>550</v>
      </c>
      <c r="P7" s="3">
        <f t="shared" ref="P7:P9" si="1">+P6+100</f>
        <v>300</v>
      </c>
      <c r="Q7" s="3">
        <v>550</v>
      </c>
    </row>
    <row r="8" spans="2:20" s="1" customFormat="1" x14ac:dyDescent="0.25">
      <c r="B8" s="3">
        <f>+B7+100</f>
        <v>400</v>
      </c>
      <c r="C8" s="3">
        <v>600</v>
      </c>
      <c r="H8" s="3">
        <f t="shared" si="0"/>
        <v>400</v>
      </c>
      <c r="I8" s="3">
        <v>800</v>
      </c>
      <c r="P8" s="3">
        <f t="shared" si="1"/>
        <v>400</v>
      </c>
      <c r="Q8" s="3">
        <v>800</v>
      </c>
    </row>
    <row r="9" spans="2:20" s="1" customFormat="1" ht="18" thickBot="1" x14ac:dyDescent="0.3">
      <c r="B9" s="4">
        <f>+B8+100</f>
        <v>500</v>
      </c>
      <c r="C9" s="4">
        <v>1200</v>
      </c>
      <c r="H9" s="4">
        <f t="shared" si="0"/>
        <v>500</v>
      </c>
      <c r="I9" s="4">
        <v>850</v>
      </c>
      <c r="P9" s="4">
        <f t="shared" si="1"/>
        <v>500</v>
      </c>
      <c r="Q9" s="4">
        <v>850</v>
      </c>
    </row>
    <row r="11" spans="2:20" x14ac:dyDescent="0.25">
      <c r="B11" s="31" t="s">
        <v>65</v>
      </c>
      <c r="C11" s="36"/>
      <c r="H11" s="31" t="s">
        <v>65</v>
      </c>
      <c r="I11" s="36">
        <f>CORREL(H5:H9,I5:I9)</f>
        <v>0.91717049491258562</v>
      </c>
      <c r="P11" s="31" t="s">
        <v>65</v>
      </c>
      <c r="Q11" s="36">
        <f>CORREL(P5:P9,Q5:Q9)^2</f>
        <v>0.84120171673819721</v>
      </c>
    </row>
    <row r="14" spans="2:20" x14ac:dyDescent="0.25">
      <c r="B14" s="10"/>
    </row>
    <row r="16" spans="2:20" x14ac:dyDescent="0.25">
      <c r="S16" t="s">
        <v>60</v>
      </c>
      <c r="T16">
        <v>250</v>
      </c>
    </row>
    <row r="17" spans="19:20" x14ac:dyDescent="0.25">
      <c r="S17" t="s">
        <v>90</v>
      </c>
      <c r="T17">
        <f>SLOPE(Q5:Q9,P5:P9)</f>
        <v>1.4</v>
      </c>
    </row>
    <row r="18" spans="19:20" x14ac:dyDescent="0.25">
      <c r="S18" t="s">
        <v>91</v>
      </c>
      <c r="T18">
        <f>INTERCEPT(Q5:Q9,P5:P9)</f>
        <v>160</v>
      </c>
    </row>
    <row r="19" spans="19:20" x14ac:dyDescent="0.25">
      <c r="S19" t="s">
        <v>61</v>
      </c>
      <c r="T19">
        <f>T17*T16+T18</f>
        <v>510</v>
      </c>
    </row>
    <row r="26" spans="19:20" collapsed="1" x14ac:dyDescent="0.25"/>
    <row r="53" spans="8:9" x14ac:dyDescent="0.25">
      <c r="H53" s="31" t="s">
        <v>68</v>
      </c>
      <c r="I53">
        <v>250</v>
      </c>
    </row>
    <row r="54" spans="8:9" x14ac:dyDescent="0.25">
      <c r="H54" s="31" t="s">
        <v>67</v>
      </c>
      <c r="I54">
        <f>+SLOPE(I5:I9,H5:H9)</f>
        <v>1.4</v>
      </c>
    </row>
    <row r="55" spans="8:9" x14ac:dyDescent="0.25">
      <c r="H55" s="31" t="s">
        <v>66</v>
      </c>
      <c r="I55">
        <f>+INTERCEPT(I5:I9,H5:H9)</f>
        <v>160</v>
      </c>
    </row>
    <row r="56" spans="8:9" x14ac:dyDescent="0.25">
      <c r="H56" s="31" t="s">
        <v>69</v>
      </c>
      <c r="I56" s="1">
        <f>I53*I54+I55</f>
        <v>510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352F0-8684-9441-95C3-A65024FF0D8E}">
  <dimension ref="A1:I18"/>
  <sheetViews>
    <sheetView topLeftCell="A2" workbookViewId="0">
      <selection activeCell="C4" sqref="C4"/>
    </sheetView>
  </sheetViews>
  <sheetFormatPr baseColWidth="10" defaultRowHeight="17" x14ac:dyDescent="0.25"/>
  <sheetData>
    <row r="1" spans="1:9" x14ac:dyDescent="0.25">
      <c r="A1" t="s">
        <v>123</v>
      </c>
    </row>
    <row r="2" spans="1:9" ht="18" thickBot="1" x14ac:dyDescent="0.3"/>
    <row r="3" spans="1:9" x14ac:dyDescent="0.25">
      <c r="A3" s="71" t="s">
        <v>124</v>
      </c>
      <c r="B3" s="71"/>
    </row>
    <row r="4" spans="1:9" x14ac:dyDescent="0.25">
      <c r="A4" t="s">
        <v>125</v>
      </c>
      <c r="B4">
        <v>0.91717049491258573</v>
      </c>
      <c r="C4">
        <f>B4*B4</f>
        <v>0.84120171673819744</v>
      </c>
    </row>
    <row r="5" spans="1:9" x14ac:dyDescent="0.25">
      <c r="A5" t="s">
        <v>126</v>
      </c>
      <c r="B5">
        <v>0.84120171673819744</v>
      </c>
    </row>
    <row r="6" spans="1:9" x14ac:dyDescent="0.25">
      <c r="A6" t="s">
        <v>127</v>
      </c>
      <c r="B6">
        <v>0.78826895565092991</v>
      </c>
    </row>
    <row r="7" spans="1:9" x14ac:dyDescent="0.25">
      <c r="A7" t="s">
        <v>128</v>
      </c>
      <c r="B7">
        <v>111.05554165971786</v>
      </c>
    </row>
    <row r="8" spans="1:9" ht="18" thickBot="1" x14ac:dyDescent="0.3">
      <c r="A8" s="28" t="s">
        <v>129</v>
      </c>
      <c r="B8" s="28">
        <v>5</v>
      </c>
    </row>
    <row r="10" spans="1:9" ht="18" thickBot="1" x14ac:dyDescent="0.3">
      <c r="A10" t="s">
        <v>130</v>
      </c>
    </row>
    <row r="11" spans="1:9" x14ac:dyDescent="0.25">
      <c r="A11" s="70"/>
      <c r="B11" s="70" t="s">
        <v>134</v>
      </c>
      <c r="C11" s="70" t="s">
        <v>135</v>
      </c>
      <c r="D11" s="70" t="s">
        <v>136</v>
      </c>
      <c r="E11" s="70" t="s">
        <v>137</v>
      </c>
      <c r="F11" s="70" t="s">
        <v>138</v>
      </c>
    </row>
    <row r="12" spans="1:9" x14ac:dyDescent="0.25">
      <c r="A12" t="s">
        <v>131</v>
      </c>
      <c r="B12">
        <v>1</v>
      </c>
      <c r="C12">
        <v>196000</v>
      </c>
      <c r="D12">
        <v>196000</v>
      </c>
      <c r="E12">
        <v>15.891891891891898</v>
      </c>
      <c r="F12">
        <v>2.8257954602539877E-2</v>
      </c>
    </row>
    <row r="13" spans="1:9" x14ac:dyDescent="0.25">
      <c r="A13" t="s">
        <v>132</v>
      </c>
      <c r="B13">
        <v>3</v>
      </c>
      <c r="C13">
        <v>36999.999999999985</v>
      </c>
      <c r="D13">
        <v>12333.333333333328</v>
      </c>
    </row>
    <row r="14" spans="1:9" ht="18" thickBot="1" x14ac:dyDescent="0.3">
      <c r="A14" s="28" t="s">
        <v>3</v>
      </c>
      <c r="B14" s="28">
        <v>4</v>
      </c>
      <c r="C14" s="28">
        <v>233000</v>
      </c>
      <c r="D14" s="28"/>
      <c r="E14" s="28"/>
      <c r="F14" s="28"/>
    </row>
    <row r="15" spans="1:9" ht="18" thickBot="1" x14ac:dyDescent="0.3"/>
    <row r="16" spans="1:9" x14ac:dyDescent="0.25">
      <c r="A16" s="70"/>
      <c r="B16" s="70" t="s">
        <v>139</v>
      </c>
      <c r="C16" s="70" t="s">
        <v>128</v>
      </c>
      <c r="D16" s="70" t="s">
        <v>140</v>
      </c>
      <c r="E16" s="70" t="s">
        <v>141</v>
      </c>
      <c r="F16" s="70" t="s">
        <v>142</v>
      </c>
      <c r="G16" s="70" t="s">
        <v>143</v>
      </c>
      <c r="H16" s="70" t="s">
        <v>144</v>
      </c>
      <c r="I16" s="70" t="s">
        <v>145</v>
      </c>
    </row>
    <row r="17" spans="1:9" x14ac:dyDescent="0.25">
      <c r="A17" t="s">
        <v>133</v>
      </c>
      <c r="B17">
        <v>160</v>
      </c>
      <c r="C17">
        <v>116.47603473104095</v>
      </c>
      <c r="D17">
        <v>1.3736731368771422</v>
      </c>
      <c r="E17">
        <v>0.26319336569297319</v>
      </c>
      <c r="F17">
        <v>-210.67872638389827</v>
      </c>
      <c r="G17">
        <v>530.67872638389827</v>
      </c>
      <c r="H17">
        <v>-210.67872638389827</v>
      </c>
      <c r="I17">
        <v>530.67872638389827</v>
      </c>
    </row>
    <row r="18" spans="1:9" ht="18" thickBot="1" x14ac:dyDescent="0.3">
      <c r="A18" s="28" t="s">
        <v>146</v>
      </c>
      <c r="B18" s="28">
        <v>1.4</v>
      </c>
      <c r="C18" s="28">
        <v>0.3511884584284245</v>
      </c>
      <c r="D18" s="28">
        <v>3.9864635821604968</v>
      </c>
      <c r="E18" s="28">
        <v>2.8257954602539864E-2</v>
      </c>
      <c r="F18" s="28">
        <v>0.28236158801617894</v>
      </c>
      <c r="G18" s="28">
        <v>2.5176384119838211</v>
      </c>
      <c r="H18" s="28">
        <v>0.28236158801617894</v>
      </c>
      <c r="I18" s="28">
        <v>2.5176384119838211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10454-0E73-7E46-852F-E3D8E8DF1812}">
  <dimension ref="A1:I18"/>
  <sheetViews>
    <sheetView workbookViewId="0">
      <selection activeCell="B18" sqref="B18"/>
    </sheetView>
  </sheetViews>
  <sheetFormatPr baseColWidth="10" defaultRowHeight="17" x14ac:dyDescent="0.25"/>
  <sheetData>
    <row r="1" spans="1:9" x14ac:dyDescent="0.25">
      <c r="A1" t="s">
        <v>123</v>
      </c>
    </row>
    <row r="2" spans="1:9" ht="18" thickBot="1" x14ac:dyDescent="0.3"/>
    <row r="3" spans="1:9" x14ac:dyDescent="0.25">
      <c r="A3" s="71" t="s">
        <v>124</v>
      </c>
      <c r="B3" s="71"/>
    </row>
    <row r="4" spans="1:9" x14ac:dyDescent="0.25">
      <c r="A4" t="s">
        <v>125</v>
      </c>
      <c r="B4">
        <v>0.70954610284930519</v>
      </c>
    </row>
    <row r="5" spans="1:9" x14ac:dyDescent="0.25">
      <c r="A5" t="s">
        <v>126</v>
      </c>
      <c r="B5">
        <v>0.50345567206863684</v>
      </c>
    </row>
    <row r="6" spans="1:9" x14ac:dyDescent="0.25">
      <c r="A6" t="s">
        <v>127</v>
      </c>
      <c r="B6">
        <v>0.33794089609151579</v>
      </c>
    </row>
    <row r="7" spans="1:9" x14ac:dyDescent="0.25">
      <c r="A7" t="s">
        <v>128</v>
      </c>
      <c r="B7">
        <v>294.63961037172174</v>
      </c>
    </row>
    <row r="8" spans="1:9" ht="18" thickBot="1" x14ac:dyDescent="0.3">
      <c r="A8" s="28" t="s">
        <v>129</v>
      </c>
      <c r="B8" s="28">
        <v>5</v>
      </c>
    </row>
    <row r="10" spans="1:9" ht="18" thickBot="1" x14ac:dyDescent="0.3">
      <c r="A10" t="s">
        <v>130</v>
      </c>
    </row>
    <row r="11" spans="1:9" x14ac:dyDescent="0.25">
      <c r="A11" s="70"/>
      <c r="B11" s="70" t="s">
        <v>134</v>
      </c>
      <c r="C11" s="70" t="s">
        <v>135</v>
      </c>
      <c r="D11" s="70" t="s">
        <v>136</v>
      </c>
      <c r="E11" s="70" t="s">
        <v>137</v>
      </c>
      <c r="F11" s="70" t="s">
        <v>138</v>
      </c>
    </row>
    <row r="12" spans="1:9" x14ac:dyDescent="0.25">
      <c r="A12" t="s">
        <v>131</v>
      </c>
      <c r="B12">
        <v>1</v>
      </c>
      <c r="C12">
        <v>264062.5</v>
      </c>
      <c r="D12">
        <v>264062.5</v>
      </c>
      <c r="E12">
        <v>3.0417566594672421</v>
      </c>
      <c r="F12">
        <v>0.17949774952974715</v>
      </c>
    </row>
    <row r="13" spans="1:9" x14ac:dyDescent="0.25">
      <c r="A13" t="s">
        <v>132</v>
      </c>
      <c r="B13">
        <v>3</v>
      </c>
      <c r="C13">
        <v>260437.50000000003</v>
      </c>
      <c r="D13">
        <v>86812.500000000015</v>
      </c>
    </row>
    <row r="14" spans="1:9" ht="18" thickBot="1" x14ac:dyDescent="0.3">
      <c r="A14" s="28" t="s">
        <v>3</v>
      </c>
      <c r="B14" s="28">
        <v>4</v>
      </c>
      <c r="C14" s="28">
        <v>524500</v>
      </c>
      <c r="D14" s="28"/>
      <c r="E14" s="28"/>
      <c r="F14" s="28"/>
    </row>
    <row r="15" spans="1:9" ht="18" thickBot="1" x14ac:dyDescent="0.3"/>
    <row r="16" spans="1:9" x14ac:dyDescent="0.25">
      <c r="A16" s="70"/>
      <c r="B16" s="70" t="s">
        <v>139</v>
      </c>
      <c r="C16" s="70" t="s">
        <v>128</v>
      </c>
      <c r="D16" s="70" t="s">
        <v>140</v>
      </c>
      <c r="E16" s="70" t="s">
        <v>141</v>
      </c>
      <c r="F16" s="70" t="s">
        <v>142</v>
      </c>
      <c r="G16" s="70" t="s">
        <v>143</v>
      </c>
      <c r="H16" s="70" t="s">
        <v>144</v>
      </c>
      <c r="I16" s="70" t="s">
        <v>145</v>
      </c>
    </row>
    <row r="17" spans="1:9" x14ac:dyDescent="0.25">
      <c r="A17" t="s">
        <v>133</v>
      </c>
      <c r="B17">
        <v>227.49999999999994</v>
      </c>
      <c r="C17">
        <v>309.02063037926774</v>
      </c>
      <c r="D17">
        <v>0.73619680252669295</v>
      </c>
      <c r="E17">
        <v>0.51495189960180077</v>
      </c>
      <c r="F17">
        <v>-755.94156340694349</v>
      </c>
      <c r="G17">
        <v>1210.9415634069433</v>
      </c>
      <c r="H17">
        <v>-755.94156340694349</v>
      </c>
      <c r="I17">
        <v>1210.9415634069433</v>
      </c>
    </row>
    <row r="18" spans="1:9" ht="18" thickBot="1" x14ac:dyDescent="0.3">
      <c r="A18" s="28" t="s">
        <v>146</v>
      </c>
      <c r="B18" s="28">
        <v>1.6250000000000002</v>
      </c>
      <c r="C18" s="28">
        <v>0.9317322576792112</v>
      </c>
      <c r="D18" s="28">
        <v>1.7440632613145783</v>
      </c>
      <c r="E18" s="28">
        <v>0.17949774952974701</v>
      </c>
      <c r="F18" s="28">
        <v>-1.3401878809648544</v>
      </c>
      <c r="G18" s="28">
        <v>4.5901878809648551</v>
      </c>
      <c r="H18" s="28">
        <v>-1.3401878809648544</v>
      </c>
      <c r="I18" s="28">
        <v>4.5901878809648551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平均値・中央値・ヒストグラム</vt:lpstr>
      <vt:lpstr>パレート分析</vt:lpstr>
      <vt:lpstr>平均値応用_1</vt:lpstr>
      <vt:lpstr>平均値応用_2</vt:lpstr>
      <vt:lpstr>平均値応用_3</vt:lpstr>
      <vt:lpstr>data_check</vt:lpstr>
      <vt:lpstr>相関_基本</vt:lpstr>
      <vt:lpstr>回帰</vt:lpstr>
      <vt:lpstr>Sheet1</vt:lpstr>
      <vt:lpstr>数字を読み解く_1</vt:lpstr>
      <vt:lpstr>数字を読み解く_2</vt:lpstr>
      <vt:lpstr>数字を読み解く_3</vt:lpstr>
      <vt:lpstr>指数、対数</vt:lpstr>
      <vt:lpstr>多項、累乗</vt:lpstr>
      <vt:lpstr>マーケ最適化_1</vt:lpstr>
      <vt:lpstr>マーケ最適化_2</vt:lpstr>
      <vt:lpstr>信頼区間_1</vt:lpstr>
      <vt:lpstr>信頼区間_2</vt:lpstr>
      <vt:lpstr>P値_1</vt:lpstr>
      <vt:lpstr>P値_2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Hitoshi Kumano</dc:creator>
  <cp:lastModifiedBy>貴一朗 井波</cp:lastModifiedBy>
  <dcterms:created xsi:type="dcterms:W3CDTF">2015-06-05T18:19:34Z</dcterms:created>
  <dcterms:modified xsi:type="dcterms:W3CDTF">2024-01-25T01:04:56Z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Color">
    <vt:lpwstr>False</vt:lpwstr>
  </property>
</Properties>
</file>