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전체" sheetId="2" r:id="rId1"/>
    <sheet name="청산" sheetId="3" r:id="rId2"/>
    <sheet name="현재포트폴리오" sheetId="4" r:id="rId3"/>
    <sheet name="못산것" sheetId="1" r:id="rId4"/>
  </sheets>
  <definedNames>
    <definedName name="_xlnm._FilterDatabase" localSheetId="0" hidden="1">전체!$A$1:$N$1</definedName>
    <definedName name="_xlnm._FilterDatabase" localSheetId="1" hidden="1">청산!$A$1:$N$1</definedName>
    <definedName name="_xlnm._FilterDatabase" localSheetId="2" hidden="1">현재포트폴리오!$A$1:$Q$1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4" l="1"/>
  <c r="O15" i="4"/>
  <c r="O11" i="4"/>
  <c r="O8" i="4"/>
  <c r="O4" i="4"/>
  <c r="O2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3" i="4"/>
  <c r="N4" i="4"/>
  <c r="N5" i="4"/>
  <c r="N6" i="4"/>
  <c r="N7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V17" i="3" l="1"/>
  <c r="V16" i="3"/>
  <c r="T11" i="3" l="1"/>
  <c r="X12" i="3"/>
  <c r="W13" i="3"/>
  <c r="W12" i="3"/>
  <c r="W10" i="3"/>
  <c r="W11" i="3"/>
  <c r="W9" i="3"/>
  <c r="P27" i="3" l="1"/>
  <c r="P23" i="3"/>
  <c r="P26" i="3"/>
  <c r="Q16" i="3"/>
  <c r="Q17" i="3"/>
  <c r="P25" i="3"/>
  <c r="V10" i="3"/>
  <c r="X10" i="3" s="1"/>
  <c r="V11" i="3"/>
  <c r="X11" i="3" s="1"/>
  <c r="V12" i="3"/>
  <c r="V13" i="3"/>
  <c r="X13" i="3" s="1"/>
  <c r="V9" i="3"/>
  <c r="X9" i="3" s="1"/>
  <c r="T13" i="3"/>
  <c r="X14" i="3" l="1"/>
  <c r="V14" i="3"/>
  <c r="V15" i="3"/>
  <c r="T12" i="3"/>
  <c r="K28" i="3"/>
  <c r="L28" i="3" s="1"/>
  <c r="K27" i="3"/>
  <c r="L27" i="3" s="1"/>
  <c r="K26" i="3"/>
  <c r="L26" i="3" s="1"/>
  <c r="K25" i="3"/>
  <c r="K24" i="3"/>
  <c r="L24" i="3" s="1"/>
  <c r="K23" i="3"/>
  <c r="K22" i="3"/>
  <c r="L22" i="3" s="1"/>
  <c r="K21" i="3"/>
  <c r="K20" i="3"/>
  <c r="L20" i="3" s="1"/>
  <c r="K19" i="3"/>
  <c r="K18" i="3"/>
  <c r="L18" i="3" s="1"/>
  <c r="K17" i="3"/>
  <c r="K16" i="3"/>
  <c r="L16" i="3" s="1"/>
  <c r="L15" i="3"/>
  <c r="K15" i="3"/>
  <c r="K14" i="3"/>
  <c r="L14" i="3" s="1"/>
  <c r="L13" i="3"/>
  <c r="K13" i="3"/>
  <c r="K12" i="3"/>
  <c r="L12" i="3" s="1"/>
  <c r="L11" i="3"/>
  <c r="K11" i="3"/>
  <c r="K10" i="3"/>
  <c r="L10" i="3" s="1"/>
  <c r="L9" i="3"/>
  <c r="K9" i="3"/>
  <c r="K8" i="3"/>
  <c r="L8" i="3" s="1"/>
  <c r="L7" i="3"/>
  <c r="K7" i="3"/>
  <c r="K6" i="3"/>
  <c r="L6" i="3" s="1"/>
  <c r="L5" i="3"/>
  <c r="K5" i="3"/>
  <c r="K4" i="3"/>
  <c r="L4" i="3" s="1"/>
  <c r="L3" i="3"/>
  <c r="K3" i="3"/>
  <c r="K2" i="3"/>
  <c r="L2" i="3" s="1"/>
  <c r="L17" i="3" l="1"/>
  <c r="L19" i="3"/>
  <c r="L21" i="3"/>
  <c r="L23" i="3"/>
  <c r="L25" i="3"/>
  <c r="K2" i="2"/>
  <c r="K3" i="2"/>
  <c r="K4" i="2"/>
  <c r="K5" i="2"/>
  <c r="K6" i="2"/>
  <c r="K7" i="2"/>
  <c r="K8" i="2"/>
  <c r="K9" i="2"/>
  <c r="K11" i="2"/>
  <c r="K12" i="2"/>
  <c r="D11" i="1" l="1"/>
  <c r="D12" i="1"/>
  <c r="D13" i="1"/>
  <c r="D14" i="1"/>
  <c r="D18" i="1" s="1"/>
  <c r="D15" i="1"/>
  <c r="D16" i="1"/>
  <c r="K24" i="2" l="1"/>
  <c r="K19" i="2"/>
  <c r="K15" i="2"/>
  <c r="K16" i="2"/>
  <c r="K26" i="2"/>
  <c r="K21" i="2"/>
  <c r="K20" i="2"/>
  <c r="K27" i="2"/>
  <c r="K13" i="2"/>
  <c r="K10" i="2"/>
  <c r="K14" i="2"/>
  <c r="K17" i="2"/>
  <c r="K22" i="2"/>
  <c r="K18" i="2"/>
  <c r="K23" i="2"/>
  <c r="K25" i="2"/>
  <c r="K28" i="2"/>
  <c r="L9" i="2" l="1"/>
  <c r="L7" i="2"/>
  <c r="L5" i="2"/>
  <c r="L3" i="2"/>
  <c r="L11" i="2"/>
  <c r="L4" i="2"/>
  <c r="L8" i="2"/>
  <c r="L12" i="2"/>
  <c r="L2" i="2"/>
  <c r="L6" i="2"/>
  <c r="L25" i="2"/>
  <c r="L23" i="2"/>
  <c r="L10" i="2"/>
  <c r="L26" i="2"/>
  <c r="L24" i="2"/>
  <c r="L13" i="2"/>
  <c r="L15" i="2"/>
  <c r="L22" i="2"/>
  <c r="L20" i="2"/>
  <c r="L17" i="2"/>
  <c r="L16" i="2"/>
  <c r="L28" i="2"/>
  <c r="L18" i="2"/>
  <c r="L14" i="2"/>
  <c r="L27" i="2"/>
  <c r="L21" i="2"/>
  <c r="L19" i="2"/>
  <c r="G3" i="1"/>
  <c r="G7" i="1" s="1"/>
  <c r="G4" i="1"/>
  <c r="G5" i="1"/>
  <c r="G6" i="1"/>
  <c r="E6" i="1"/>
  <c r="E5" i="1"/>
  <c r="E2" i="1"/>
  <c r="E7" i="1" s="1"/>
  <c r="E8" i="1" s="1"/>
  <c r="E3" i="1"/>
  <c r="E4" i="1"/>
</calcChain>
</file>

<file path=xl/sharedStrings.xml><?xml version="1.0" encoding="utf-8"?>
<sst xmlns="http://schemas.openxmlformats.org/spreadsheetml/2006/main" count="553" uniqueCount="179">
  <si>
    <t>dar</t>
    <phoneticPr fontId="1" type="noConversion"/>
  </si>
  <si>
    <t>hbb</t>
    <phoneticPr fontId="1" type="noConversion"/>
  </si>
  <si>
    <t>tomz</t>
    <phoneticPr fontId="1" type="noConversion"/>
  </si>
  <si>
    <t>sglb</t>
    <phoneticPr fontId="1" type="noConversion"/>
  </si>
  <si>
    <t>dac</t>
    <phoneticPr fontId="1" type="noConversion"/>
  </si>
  <si>
    <t>total</t>
    <phoneticPr fontId="1" type="noConversion"/>
  </si>
  <si>
    <t>r</t>
    <phoneticPr fontId="1" type="noConversion"/>
  </si>
  <si>
    <t>JinkoSolar Holding Company Limited</t>
  </si>
  <si>
    <t>BrightSphere Investment Group Inc.</t>
  </si>
  <si>
    <t>Other Industrial Metals &amp; Mining</t>
  </si>
  <si>
    <t>Technology</t>
  </si>
  <si>
    <t>Auto Parts</t>
  </si>
  <si>
    <t>Lithium Americas Corp.</t>
  </si>
  <si>
    <t>Software-Infrastructure</t>
  </si>
  <si>
    <t>매수가</t>
  </si>
  <si>
    <t>BIG</t>
  </si>
  <si>
    <t>HBI</t>
  </si>
  <si>
    <t>KRA</t>
  </si>
  <si>
    <t>JKS</t>
  </si>
  <si>
    <t>Industrials</t>
  </si>
  <si>
    <t>Packaged Foods</t>
  </si>
  <si>
    <t>Big Lots, Inc.</t>
  </si>
  <si>
    <t>Discount Stores</t>
  </si>
  <si>
    <t>Basic Materials</t>
  </si>
  <si>
    <t>Internet Retail</t>
  </si>
  <si>
    <t>Meritor, Inc.</t>
  </si>
  <si>
    <t>Financial Services</t>
  </si>
  <si>
    <t>Asset Management</t>
  </si>
  <si>
    <t>Kraton Corporation</t>
  </si>
  <si>
    <t>TriNet Group, Inc.</t>
  </si>
  <si>
    <t>Metal Fabrication</t>
  </si>
  <si>
    <t>Consumer Defensive</t>
  </si>
  <si>
    <t>Consumer Cyclical</t>
  </si>
  <si>
    <t>Specialty Chemicals</t>
  </si>
  <si>
    <t>Hanesbrands Inc.</t>
  </si>
  <si>
    <t>Apparel Manufacturing</t>
  </si>
  <si>
    <t>BellRing Brands, Inc.</t>
  </si>
  <si>
    <t>Staffing &amp; Employment Services</t>
  </si>
  <si>
    <t>LightInTheBox Holding Co., Ltd.</t>
  </si>
  <si>
    <t>market</t>
  </si>
  <si>
    <t>capital</t>
  </si>
  <si>
    <t>symbol</t>
  </si>
  <si>
    <t>name</t>
  </si>
  <si>
    <t>실매수수량</t>
  </si>
  <si>
    <t>nyse</t>
  </si>
  <si>
    <t>sector</t>
  </si>
  <si>
    <t>Solar</t>
  </si>
  <si>
    <t>BSIG</t>
  </si>
  <si>
    <t>MTOR</t>
  </si>
  <si>
    <t>Integrated Media Technology Limited - Ordinary Shares</t>
  </si>
  <si>
    <t>NFE</t>
  </si>
  <si>
    <t>Publishing</t>
  </si>
  <si>
    <t>ATLC</t>
  </si>
  <si>
    <t>nasdaq</t>
  </si>
  <si>
    <t>BLNK</t>
  </si>
  <si>
    <t>CFBK</t>
  </si>
  <si>
    <t>SGLB</t>
  </si>
  <si>
    <t>TOMZ</t>
  </si>
  <si>
    <t>FUTU</t>
  </si>
  <si>
    <t>Specialty Retail</t>
  </si>
  <si>
    <t>Telecom Services</t>
  </si>
  <si>
    <t>Atlanticus Holdings Corporation - Common Stock</t>
  </si>
  <si>
    <t>New Fortress Energy Inc. - Class A Common Stock</t>
  </si>
  <si>
    <t>Oxbridge Re Holdings Limited - Ordinary Shares</t>
  </si>
  <si>
    <t>Communication Services</t>
  </si>
  <si>
    <t>Utilities-Regulated Gas</t>
  </si>
  <si>
    <t>Home Improvement Retail</t>
  </si>
  <si>
    <t>Electronic Components</t>
  </si>
  <si>
    <t>Insurance-Reinsurance</t>
  </si>
  <si>
    <t>Urban Tea, Inc. - Ordinary Shares</t>
  </si>
  <si>
    <t>Pareteum Corporation - Common Stock</t>
  </si>
  <si>
    <t>Blink Charging Co. - Common Stock</t>
  </si>
  <si>
    <t>GrowGeneration Corp. - Common Stock</t>
  </si>
  <si>
    <t>CF Bankshares Inc. - Common Stock</t>
  </si>
  <si>
    <t>Resonant Inc. - Common Stock</t>
  </si>
  <si>
    <t>CleanSpark, Inc. - Common Stock</t>
  </si>
  <si>
    <t>Restaurants</t>
  </si>
  <si>
    <t>Utilities</t>
  </si>
  <si>
    <t>Banks-Regional</t>
  </si>
  <si>
    <t>Capital Markets</t>
  </si>
  <si>
    <t>Semiconductors</t>
  </si>
  <si>
    <t>Educational Development Corporation - Common Stock</t>
  </si>
  <si>
    <t>Futu Holdings Limited - American Depositary Shares</t>
  </si>
  <si>
    <t>nyse</t>
    <phoneticPr fontId="1" type="noConversion"/>
  </si>
  <si>
    <t>CHWY</t>
    <phoneticPr fontId="1" type="noConversion"/>
  </si>
  <si>
    <t>tlt</t>
    <phoneticPr fontId="1" type="noConversion"/>
  </si>
  <si>
    <t>Chewy, Inc.</t>
    <phoneticPr fontId="1" type="noConversion"/>
  </si>
  <si>
    <t>iShares 20+ Year Treasury Bond ETF </t>
  </si>
  <si>
    <t>크기</t>
    <phoneticPr fontId="1" type="noConversion"/>
  </si>
  <si>
    <t>잘못산거</t>
    <phoneticPr fontId="1" type="noConversion"/>
  </si>
  <si>
    <t>cfbk</t>
    <phoneticPr fontId="1" type="noConversion"/>
  </si>
  <si>
    <t>가격</t>
    <phoneticPr fontId="1" type="noConversion"/>
  </si>
  <si>
    <t>단위</t>
    <phoneticPr fontId="1" type="noConversion"/>
  </si>
  <si>
    <t>dar</t>
    <phoneticPr fontId="1" type="noConversion"/>
  </si>
  <si>
    <t>hbb</t>
    <phoneticPr fontId="1" type="noConversion"/>
  </si>
  <si>
    <t>총액</t>
    <phoneticPr fontId="1" type="noConversion"/>
  </si>
  <si>
    <t>조건 은행팔고 못산걸 산다면?</t>
    <phoneticPr fontId="1" type="noConversion"/>
  </si>
  <si>
    <t>비중</t>
    <phoneticPr fontId="1" type="noConversion"/>
  </si>
  <si>
    <t>뭐하는데</t>
    <phoneticPr fontId="1" type="noConversion"/>
  </si>
  <si>
    <t>수소 산업 천연 에네지 경쟁자 찾기</t>
    <phoneticPr fontId="1" type="noConversion"/>
  </si>
  <si>
    <t>VirnetX Holding Corp</t>
    <phoneticPr fontId="1" type="noConversion"/>
  </si>
  <si>
    <t>Ampco-Pittsburgh Corporation</t>
    <phoneticPr fontId="1" type="noConversion"/>
  </si>
  <si>
    <t>Credit Services</t>
    <phoneticPr fontId="1" type="noConversion"/>
  </si>
  <si>
    <t>이슈</t>
    <phoneticPr fontId="1" type="noConversion"/>
  </si>
  <si>
    <t>할것</t>
    <phoneticPr fontId="1" type="noConversion"/>
  </si>
  <si>
    <t>최근 어닝 쇼크로 인해서 30%급락</t>
    <phoneticPr fontId="1" type="noConversion"/>
  </si>
  <si>
    <t>천연 가스 및 수소, 개발하는 것이 아닌 유통채널로 보임</t>
    <phoneticPr fontId="1" type="noConversion"/>
  </si>
  <si>
    <t>리테일 1400개의 매장이있다.</t>
    <phoneticPr fontId="1" type="noConversion"/>
  </si>
  <si>
    <t>어닝과 코로나로 인한 소비감소 로 인한 심리적 부담?</t>
    <phoneticPr fontId="1" type="noConversion"/>
  </si>
  <si>
    <t>핀테크 기업(홍콩, 전세계적으로 서비스함)</t>
    <phoneticPr fontId="1" type="noConversion"/>
  </si>
  <si>
    <t>성장도 존나 잘합니다. 근데 pe가 70임 페이팔은 80넘음</t>
    <phoneticPr fontId="1" type="noConversion"/>
  </si>
  <si>
    <t xml:space="preserve">세일과 어닝 그로쓰 모두 나쁘지 않다. </t>
    <phoneticPr fontId="1" type="noConversion"/>
  </si>
  <si>
    <t>중국 기업 제작부터 판매합니다. 중국, 미국, 일본, 독엘, 영구그 칠레 남아공 인도, 멕시코 브라질 존나 세계적으로 제조</t>
    <phoneticPr fontId="1" type="noConversion"/>
  </si>
  <si>
    <t>LAC</t>
    <phoneticPr fontId="1" type="noConversion"/>
  </si>
  <si>
    <t>리튬을 물과 광석에서 채취하는 프로젝트를 진행중이다.</t>
    <phoneticPr fontId="1" type="noConversion"/>
  </si>
  <si>
    <t>BRBR</t>
    <phoneticPr fontId="1" type="noConversion"/>
  </si>
  <si>
    <t xml:space="preserve">프리미엄 프로틴을 만들면서 시작하며 프로틴, 보충제, rtd등을 판매, 클럽, 이커머스, 편의점 약국 등의 채널을 이용 </t>
    <phoneticPr fontId="1" type="noConversion"/>
  </si>
  <si>
    <t>다양한 의류브랜드를 전개하지만 현재 주력브랜드 챔피온의 떡락으로 내주식도 -30%</t>
    <phoneticPr fontId="1" type="noConversion"/>
  </si>
  <si>
    <t>VHC</t>
    <phoneticPr fontId="1" type="noConversion"/>
  </si>
  <si>
    <t>매출로 측정됬던 것이 1회성 비용이 많다 그럼 왜시발 sale로 잡아</t>
    <phoneticPr fontId="1" type="noConversion"/>
  </si>
  <si>
    <t>TNET</t>
    <phoneticPr fontId="1" type="noConversion"/>
  </si>
  <si>
    <t>hr 외주 서비스 제공 미국의 소상공 업자 인원이 많은가? 장기추세</t>
    <phoneticPr fontId="1" type="noConversion"/>
  </si>
  <si>
    <t>OXBR</t>
    <phoneticPr fontId="1" type="noConversion"/>
  </si>
  <si>
    <t>재보험과 특별자산 솔루션을 제공 재보험들을 인수하고,  손익도 못냈고 매출도 존나 적은데 왜샀지?</t>
    <phoneticPr fontId="1" type="noConversion"/>
  </si>
  <si>
    <t>정리대상 1순위 모멤텀만 보고 산듯</t>
    <phoneticPr fontId="1" type="noConversion"/>
  </si>
  <si>
    <t>MYT</t>
    <phoneticPr fontId="1" type="noConversion"/>
  </si>
  <si>
    <t>티 제조사,  중국기업가벼운 음식도 제공한다. 우한에 있네</t>
    <phoneticPr fontId="1" type="noConversion"/>
  </si>
  <si>
    <t>청산 대상 매장도 8개 밖에 없다</t>
    <phoneticPr fontId="1" type="noConversion"/>
  </si>
  <si>
    <t>유럽과 세계적으로 영업하는 커뮤니케이션 클라우드 서비스 플랫폼 iot도 건들고 있음 아직 ni를 내지 못하지만 sales에서 500%대 성장 기록</t>
    <phoneticPr fontId="1" type="noConversion"/>
  </si>
  <si>
    <t>리스팅 익스텐션 받음 아마도 나스닥에서 쫒겨날수도 있다 이말인듯</t>
    <phoneticPr fontId="1" type="noConversion"/>
  </si>
  <si>
    <t>TEUM</t>
    <phoneticPr fontId="1" type="noConversion"/>
  </si>
  <si>
    <t>좀더 봐야될듯 관련 비슷한 서비스 재공하는 쉑들 보기</t>
    <phoneticPr fontId="1" type="noConversion"/>
  </si>
  <si>
    <t>RESN</t>
    <phoneticPr fontId="1" type="noConversion"/>
  </si>
  <si>
    <t xml:space="preserve">5g 머라고 하는데 폰과 관련된 뒷단계 미국 기업, 이번에 매출 800%상승 어닝을 최악 </t>
    <phoneticPr fontId="1" type="noConversion"/>
  </si>
  <si>
    <t>다른 친구들 도 봐야할듯</t>
    <phoneticPr fontId="1" type="noConversion"/>
  </si>
  <si>
    <t>LITB</t>
    <phoneticPr fontId="1" type="noConversion"/>
  </si>
  <si>
    <t>상하이에 있는 이커머스 기업 pe 7 95%성장 2020부터 어닝냄</t>
    <phoneticPr fontId="1" type="noConversion"/>
  </si>
  <si>
    <t>홀드각 좀더 지켜봐야겠다.</t>
    <phoneticPr fontId="1" type="noConversion"/>
  </si>
  <si>
    <t>IMTE</t>
    <phoneticPr fontId="1" type="noConversion"/>
  </si>
  <si>
    <t>홍콩 에있는 기업으로 3d효과 나는 디스플레이 부품 개발 판매 기여</t>
    <phoneticPr fontId="1" type="noConversion"/>
  </si>
  <si>
    <t>정보도 없고 그래서 팔듯? 기술자체는 신기</t>
    <phoneticPr fontId="1" type="noConversion"/>
  </si>
  <si>
    <t>AP</t>
    <phoneticPr fontId="1" type="noConversion"/>
  </si>
  <si>
    <t>Fabrication: 가공, 미국과 세계에 엔지니어링 제품 판매 부문이 2개있는데 매출이 하락함 컨세서스도 줘팼지만 급락 불확실성 해소후 8%상승</t>
    <phoneticPr fontId="1" type="noConversion"/>
  </si>
  <si>
    <t>CLSK</t>
    <phoneticPr fontId="1" type="noConversion"/>
  </si>
  <si>
    <t>걸어볼만 하다</t>
    <phoneticPr fontId="1" type="noConversion"/>
  </si>
  <si>
    <t>걍 소프트웨어 기업이 아니라 에너지 테크기업, 분산에너지 시스템 제공 컨설팅도 하는듯 어닝은 형펀없지만 매출 성장이 181.2%라 골랐다.</t>
    <phoneticPr fontId="1" type="noConversion"/>
  </si>
  <si>
    <t>인터넷 보안 소프트웨이 기업 아무튼 통신이 많아질수록 이런건 더 필요할 것이라고 생각한다.</t>
    <phoneticPr fontId="1" type="noConversion"/>
  </si>
  <si>
    <t>애플이랑 싸워서 이김</t>
    <phoneticPr fontId="1" type="noConversion"/>
  </si>
  <si>
    <t>EDUC</t>
    <phoneticPr fontId="1" type="noConversion"/>
  </si>
  <si>
    <t>GRWG</t>
    <phoneticPr fontId="1" type="noConversion"/>
  </si>
  <si>
    <t>industry</t>
    <phoneticPr fontId="1" type="noConversion"/>
  </si>
  <si>
    <t>팔면 얼마나오는지</t>
    <phoneticPr fontId="1" type="noConversion"/>
  </si>
  <si>
    <t>수량</t>
    <phoneticPr fontId="1" type="noConversion"/>
  </si>
  <si>
    <t>가격</t>
    <phoneticPr fontId="1" type="noConversion"/>
  </si>
  <si>
    <t>total</t>
    <phoneticPr fontId="1" type="noConversion"/>
  </si>
  <si>
    <t>대략 200달러가 나옴 어디에 투자할 것인지</t>
    <phoneticPr fontId="1" type="noConversion"/>
  </si>
  <si>
    <t>CFBK</t>
    <phoneticPr fontId="1" type="noConversion"/>
  </si>
  <si>
    <t>total without cfbk</t>
    <phoneticPr fontId="1" type="noConversion"/>
  </si>
  <si>
    <t>손실액</t>
    <phoneticPr fontId="1" type="noConversion"/>
  </si>
  <si>
    <t>매도주문</t>
    <phoneticPr fontId="1" type="noConversion"/>
  </si>
  <si>
    <t>체결</t>
    <phoneticPr fontId="1" type="noConversion"/>
  </si>
  <si>
    <t>팔만한거</t>
    <phoneticPr fontId="1" type="noConversion"/>
  </si>
  <si>
    <t>수경재배키드</t>
    <phoneticPr fontId="1" type="noConversion"/>
  </si>
  <si>
    <t>로컬 은행</t>
    <phoneticPr fontId="1" type="noConversion"/>
  </si>
  <si>
    <t>BSIG</t>
    <phoneticPr fontId="1" type="noConversion"/>
  </si>
  <si>
    <t>FUTU</t>
    <phoneticPr fontId="1" type="noConversion"/>
  </si>
  <si>
    <t>KRA</t>
    <phoneticPr fontId="1" type="noConversion"/>
  </si>
  <si>
    <t>dac</t>
    <phoneticPr fontId="1" type="noConversion"/>
  </si>
  <si>
    <t>Danaos Corporation</t>
  </si>
  <si>
    <t>Marine Shipping</t>
  </si>
  <si>
    <t>Darling Ingredients Inc.</t>
  </si>
  <si>
    <t>조리용기름을 수거하여 재활용하는 업체</t>
    <phoneticPr fontId="1" type="noConversion"/>
  </si>
  <si>
    <t>컨테이너 선단 소유운영</t>
    <phoneticPr fontId="1" type="noConversion"/>
  </si>
  <si>
    <t>현재가</t>
    <phoneticPr fontId="1" type="noConversion"/>
  </si>
  <si>
    <t>TEAM</t>
    <phoneticPr fontId="1" type="noConversion"/>
  </si>
  <si>
    <t>기업용 ㅅ소프트웨어를 설계 개발</t>
    <phoneticPr fontId="1" type="noConversion"/>
  </si>
  <si>
    <t>Software-Application</t>
  </si>
  <si>
    <t>hrp</t>
    <phoneticPr fontId="1" type="noConversion"/>
  </si>
  <si>
    <t>섹터별합계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</si>
</sst>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77">
    <xf numFmtId="0" fontId="0" fillId="0" borderId="0" xfId="0"/>
    <xf numFmtId="0" fontId="3" fillId="0" borderId="0" xfId="0" applyFont="1"/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5" fillId="0" borderId="0" xfId="0" applyFont="1"/>
    <xf numFmtId="9" fontId="3" fillId="0" borderId="0" xfId="2" applyFont="1" applyAlignment="1"/>
    <xf numFmtId="9" fontId="4" fillId="0" borderId="0" xfId="2" applyFont="1" applyFill="1">
      <alignment vertical="center"/>
    </xf>
    <xf numFmtId="9" fontId="3" fillId="0" borderId="0" xfId="2" applyFont="1" applyAlignment="1">
      <alignment horizontal="center"/>
    </xf>
    <xf numFmtId="10" fontId="4" fillId="0" borderId="0" xfId="1" applyNumberFormat="1" applyFont="1">
      <alignment vertical="center"/>
    </xf>
    <xf numFmtId="0" fontId="4" fillId="2" borderId="0" xfId="1" applyFont="1" applyFill="1">
      <alignment vertical="center"/>
    </xf>
    <xf numFmtId="9" fontId="4" fillId="2" borderId="0" xfId="1" applyNumberFormat="1" applyFont="1" applyFill="1">
      <alignment vertical="center"/>
    </xf>
    <xf numFmtId="0" fontId="3" fillId="2" borderId="0" xfId="0" applyFont="1" applyFill="1"/>
    <xf numFmtId="9" fontId="3" fillId="2" borderId="0" xfId="2" applyFont="1" applyFill="1" applyAlignment="1">
      <alignment horizontal="center"/>
    </xf>
    <xf numFmtId="9" fontId="3" fillId="2" borderId="0" xfId="2" applyFont="1" applyFill="1" applyAlignment="1"/>
    <xf numFmtId="10" fontId="4" fillId="2" borderId="0" xfId="1" applyNumberFormat="1" applyFont="1" applyFill="1">
      <alignment vertical="center"/>
    </xf>
    <xf numFmtId="41" fontId="4" fillId="0" borderId="0" xfId="3" applyFont="1">
      <alignment vertical="center"/>
    </xf>
    <xf numFmtId="41" fontId="4" fillId="2" borderId="0" xfId="3" applyFont="1" applyFill="1">
      <alignment vertical="center"/>
    </xf>
    <xf numFmtId="41" fontId="4" fillId="0" borderId="0" xfId="3" applyFont="1" applyFill="1">
      <alignment vertical="center"/>
    </xf>
    <xf numFmtId="41" fontId="3" fillId="0" borderId="0" xfId="3" applyFont="1" applyAlignment="1"/>
    <xf numFmtId="0" fontId="4" fillId="3" borderId="0" xfId="1" applyFont="1" applyFill="1">
      <alignment vertical="center"/>
    </xf>
    <xf numFmtId="10" fontId="4" fillId="3" borderId="0" xfId="1" applyNumberFormat="1" applyFont="1" applyFill="1">
      <alignment vertical="center"/>
    </xf>
    <xf numFmtId="41" fontId="4" fillId="3" borderId="0" xfId="3" applyFont="1" applyFill="1">
      <alignment vertical="center"/>
    </xf>
    <xf numFmtId="0" fontId="3" fillId="3" borderId="0" xfId="0" applyFont="1" applyFill="1"/>
    <xf numFmtId="9" fontId="3" fillId="3" borderId="0" xfId="2" applyFont="1" applyFill="1" applyAlignment="1">
      <alignment horizontal="center"/>
    </xf>
    <xf numFmtId="9" fontId="4" fillId="3" borderId="0" xfId="1" applyNumberFormat="1" applyFont="1" applyFill="1">
      <alignment vertical="center"/>
    </xf>
    <xf numFmtId="0" fontId="3" fillId="4" borderId="0" xfId="0" applyFont="1" applyFill="1"/>
    <xf numFmtId="0" fontId="4" fillId="4" borderId="0" xfId="1" applyFont="1" applyFill="1">
      <alignment vertical="center"/>
    </xf>
    <xf numFmtId="0" fontId="0" fillId="4" borderId="0" xfId="0" applyFill="1"/>
    <xf numFmtId="0" fontId="4" fillId="5" borderId="0" xfId="1" applyFont="1" applyFill="1">
      <alignment vertical="center"/>
    </xf>
    <xf numFmtId="0" fontId="0" fillId="5" borderId="0" xfId="0" applyFill="1"/>
    <xf numFmtId="9" fontId="4" fillId="2" borderId="0" xfId="2" applyFont="1" applyFill="1">
      <alignment vertical="center"/>
    </xf>
    <xf numFmtId="0" fontId="4" fillId="6" borderId="0" xfId="1" applyFont="1" applyFill="1">
      <alignment vertical="center"/>
    </xf>
    <xf numFmtId="10" fontId="4" fillId="6" borderId="0" xfId="1" applyNumberFormat="1" applyFont="1" applyFill="1">
      <alignment vertical="center"/>
    </xf>
    <xf numFmtId="41" fontId="4" fillId="6" borderId="0" xfId="3" applyFont="1" applyFill="1">
      <alignment vertical="center"/>
    </xf>
    <xf numFmtId="9" fontId="4" fillId="6" borderId="0" xfId="2" applyFont="1" applyFill="1">
      <alignment vertical="center"/>
    </xf>
    <xf numFmtId="9" fontId="3" fillId="6" borderId="0" xfId="2" applyFont="1" applyFill="1" applyAlignment="1"/>
    <xf numFmtId="0" fontId="3" fillId="6" borderId="0" xfId="0" applyFont="1" applyFill="1"/>
    <xf numFmtId="0" fontId="0" fillId="6" borderId="0" xfId="0" applyFill="1"/>
    <xf numFmtId="9" fontId="4" fillId="6" borderId="0" xfId="1" applyNumberFormat="1" applyFont="1" applyFill="1">
      <alignment vertical="center"/>
    </xf>
    <xf numFmtId="0" fontId="2" fillId="6" borderId="0" xfId="4" applyFill="1">
      <alignment vertical="center"/>
    </xf>
    <xf numFmtId="0" fontId="4" fillId="7" borderId="0" xfId="1" applyFont="1" applyFill="1">
      <alignment vertical="center"/>
    </xf>
    <xf numFmtId="10" fontId="4" fillId="7" borderId="0" xfId="1" applyNumberFormat="1" applyFont="1" applyFill="1">
      <alignment vertical="center"/>
    </xf>
    <xf numFmtId="0" fontId="2" fillId="7" borderId="0" xfId="4" applyFill="1">
      <alignment vertical="center"/>
    </xf>
    <xf numFmtId="41" fontId="4" fillId="7" borderId="0" xfId="3" applyFont="1" applyFill="1">
      <alignment vertical="center"/>
    </xf>
    <xf numFmtId="0" fontId="3" fillId="7" borderId="0" xfId="0" applyFont="1" applyFill="1"/>
    <xf numFmtId="9" fontId="4" fillId="7" borderId="0" xfId="2" applyFont="1" applyFill="1">
      <alignment vertical="center"/>
    </xf>
    <xf numFmtId="9" fontId="3" fillId="7" borderId="0" xfId="2" applyFont="1" applyFill="1" applyAlignment="1"/>
    <xf numFmtId="0" fontId="0" fillId="7" borderId="0" xfId="0" applyFill="1"/>
    <xf numFmtId="0" fontId="4" fillId="8" borderId="0" xfId="1" applyFont="1" applyFill="1">
      <alignment vertical="center"/>
    </xf>
    <xf numFmtId="41" fontId="4" fillId="8" borderId="0" xfId="3" applyFont="1" applyFill="1">
      <alignment vertical="center"/>
    </xf>
    <xf numFmtId="9" fontId="4" fillId="8" borderId="0" xfId="2" applyFont="1" applyFill="1">
      <alignment vertical="center"/>
    </xf>
    <xf numFmtId="9" fontId="3" fillId="8" borderId="0" xfId="2" applyFont="1" applyFill="1" applyAlignment="1"/>
    <xf numFmtId="0" fontId="3" fillId="8" borderId="0" xfId="0" applyFont="1" applyFill="1"/>
    <xf numFmtId="0" fontId="0" fillId="8" borderId="0" xfId="0" applyFill="1"/>
    <xf numFmtId="10" fontId="4" fillId="8" borderId="0" xfId="1" applyNumberFormat="1" applyFont="1" applyFill="1">
      <alignment vertical="center"/>
    </xf>
    <xf numFmtId="0" fontId="4" fillId="9" borderId="0" xfId="1" applyFont="1" applyFill="1">
      <alignment vertical="center"/>
    </xf>
    <xf numFmtId="0" fontId="2" fillId="9" borderId="0" xfId="4" applyFill="1">
      <alignment vertical="center"/>
    </xf>
    <xf numFmtId="41" fontId="4" fillId="9" borderId="0" xfId="3" applyFont="1" applyFill="1">
      <alignment vertical="center"/>
    </xf>
    <xf numFmtId="0" fontId="3" fillId="9" borderId="0" xfId="0" applyFont="1" applyFill="1"/>
    <xf numFmtId="9" fontId="4" fillId="9" borderId="0" xfId="2" applyFont="1" applyFill="1">
      <alignment vertical="center"/>
    </xf>
    <xf numFmtId="9" fontId="3" fillId="9" borderId="0" xfId="2" applyFont="1" applyFill="1" applyAlignment="1"/>
    <xf numFmtId="0" fontId="0" fillId="9" borderId="0" xfId="0" applyFill="1"/>
    <xf numFmtId="10" fontId="4" fillId="9" borderId="0" xfId="1" applyNumberFormat="1" applyFont="1" applyFill="1">
      <alignment vertical="center"/>
    </xf>
    <xf numFmtId="0" fontId="4" fillId="10" borderId="0" xfId="1" applyFont="1" applyFill="1">
      <alignment vertical="center"/>
    </xf>
    <xf numFmtId="41" fontId="4" fillId="10" borderId="0" xfId="3" applyFont="1" applyFill="1">
      <alignment vertical="center"/>
    </xf>
    <xf numFmtId="9" fontId="4" fillId="10" borderId="0" xfId="2" applyFont="1" applyFill="1">
      <alignment vertical="center"/>
    </xf>
    <xf numFmtId="9" fontId="3" fillId="10" borderId="0" xfId="2" applyFont="1" applyFill="1" applyAlignment="1"/>
    <xf numFmtId="0" fontId="3" fillId="10" borderId="0" xfId="0" applyFont="1" applyFill="1"/>
    <xf numFmtId="0" fontId="0" fillId="10" borderId="0" xfId="0" applyFill="1"/>
    <xf numFmtId="0" fontId="5" fillId="10" borderId="0" xfId="0" applyFont="1" applyFill="1"/>
    <xf numFmtId="0" fontId="4" fillId="11" borderId="0" xfId="1" applyFont="1" applyFill="1">
      <alignment vertical="center"/>
    </xf>
    <xf numFmtId="41" fontId="4" fillId="11" borderId="0" xfId="3" applyFont="1" applyFill="1">
      <alignment vertical="center"/>
    </xf>
    <xf numFmtId="9" fontId="4" fillId="11" borderId="0" xfId="2" applyFont="1" applyFill="1">
      <alignment vertical="center"/>
    </xf>
    <xf numFmtId="9" fontId="3" fillId="11" borderId="0" xfId="2" applyFont="1" applyFill="1" applyAlignment="1">
      <alignment horizontal="center"/>
    </xf>
    <xf numFmtId="9" fontId="3" fillId="11" borderId="0" xfId="2" applyFont="1" applyFill="1" applyAlignment="1"/>
    <xf numFmtId="0" fontId="3" fillId="11" borderId="0" xfId="0" applyFont="1" applyFill="1"/>
    <xf numFmtId="0" fontId="0" fillId="11" borderId="0" xfId="0" applyFill="1"/>
  </cellXfs>
  <cellStyles count="5">
    <cellStyle name="백분율" xfId="2" builtinId="5"/>
    <cellStyle name="쉼표 [0]" xfId="3" builtinId="6"/>
    <cellStyle name="표준" xfId="0" builtinId="0"/>
    <cellStyle name="표준_전체" xfId="1"/>
    <cellStyle name="표준_현재포트폴리오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85" zoomScaleNormal="85" workbookViewId="0">
      <selection activeCell="N1" sqref="A1:N28"/>
    </sheetView>
  </sheetViews>
  <sheetFormatPr defaultRowHeight="17.399999999999999" x14ac:dyDescent="0.4"/>
  <cols>
    <col min="1" max="1" width="8.796875" style="1"/>
    <col min="2" max="2" width="17.5" style="1" hidden="1" customWidth="1"/>
    <col min="3" max="3" width="17.5" style="1" customWidth="1"/>
    <col min="4" max="4" width="19.59765625" style="1" hidden="1" customWidth="1"/>
    <col min="5" max="5" width="20.296875" style="18" hidden="1" customWidth="1"/>
    <col min="6" max="6" width="8.796875" style="1"/>
    <col min="7" max="7" width="32.5" style="1" hidden="1" customWidth="1"/>
    <col min="8" max="8" width="8.796875" style="1"/>
    <col min="9" max="9" width="8.8984375" style="1" bestFit="1" customWidth="1"/>
    <col min="10" max="10" width="8.8984375" style="1" hidden="1" customWidth="1"/>
    <col min="11" max="11" width="10.09765625" style="1" bestFit="1" customWidth="1"/>
    <col min="12" max="12" width="8.796875" style="5"/>
    <col min="13" max="13" width="11.69921875" style="1" bestFit="1" customWidth="1"/>
    <col min="14" max="16384" width="8.796875" style="1"/>
  </cols>
  <sheetData>
    <row r="1" spans="1:14" x14ac:dyDescent="0.4">
      <c r="A1" s="2" t="s">
        <v>41</v>
      </c>
      <c r="B1" s="2" t="s">
        <v>98</v>
      </c>
      <c r="C1" s="2"/>
      <c r="D1" s="2" t="s">
        <v>42</v>
      </c>
      <c r="E1" s="15" t="s">
        <v>40</v>
      </c>
      <c r="F1" s="2" t="s">
        <v>45</v>
      </c>
      <c r="G1" s="2" t="s">
        <v>150</v>
      </c>
      <c r="H1" s="2" t="s">
        <v>39</v>
      </c>
      <c r="I1" s="2" t="s">
        <v>14</v>
      </c>
      <c r="J1" s="2" t="s">
        <v>43</v>
      </c>
      <c r="K1" s="3" t="s">
        <v>88</v>
      </c>
      <c r="L1" s="6" t="s">
        <v>97</v>
      </c>
      <c r="M1" s="3" t="s">
        <v>103</v>
      </c>
      <c r="N1" s="3" t="s">
        <v>104</v>
      </c>
    </row>
    <row r="2" spans="1:14" x14ac:dyDescent="0.4">
      <c r="A2" s="2" t="s">
        <v>130</v>
      </c>
      <c r="B2" s="2" t="s">
        <v>128</v>
      </c>
      <c r="C2" s="2"/>
      <c r="D2" s="2" t="s">
        <v>70</v>
      </c>
      <c r="E2" s="15">
        <v>99000000000</v>
      </c>
      <c r="F2" s="2" t="s">
        <v>64</v>
      </c>
      <c r="G2" s="2" t="s">
        <v>60</v>
      </c>
      <c r="H2" s="2" t="s">
        <v>53</v>
      </c>
      <c r="I2" s="2">
        <v>0.69059999999999999</v>
      </c>
      <c r="J2" s="2">
        <v>26</v>
      </c>
      <c r="K2" s="1">
        <f t="shared" ref="K2:K28" si="0">I2*J2</f>
        <v>17.9556</v>
      </c>
      <c r="L2" s="7">
        <f t="shared" ref="L2:L28" si="1">(K2/SUM($K$2:$K$28))</f>
        <v>1.1221092824802444E-2</v>
      </c>
      <c r="M2" s="1" t="s">
        <v>129</v>
      </c>
      <c r="N2" s="1" t="s">
        <v>131</v>
      </c>
    </row>
    <row r="3" spans="1:14" s="22" customFormat="1" x14ac:dyDescent="0.4">
      <c r="A3" s="19" t="s">
        <v>125</v>
      </c>
      <c r="B3" s="19" t="s">
        <v>126</v>
      </c>
      <c r="C3" s="20">
        <v>-8.0799999999999997E-2</v>
      </c>
      <c r="D3" s="19" t="s">
        <v>69</v>
      </c>
      <c r="E3" s="21">
        <v>15400000000</v>
      </c>
      <c r="F3" s="19" t="s">
        <v>32</v>
      </c>
      <c r="G3" s="19" t="s">
        <v>76</v>
      </c>
      <c r="H3" s="19" t="s">
        <v>53</v>
      </c>
      <c r="I3" s="19">
        <v>1.8</v>
      </c>
      <c r="J3" s="19">
        <v>10</v>
      </c>
      <c r="K3" s="22">
        <f t="shared" si="0"/>
        <v>18</v>
      </c>
      <c r="L3" s="23">
        <f t="shared" si="1"/>
        <v>1.1248839963378776E-2</v>
      </c>
      <c r="N3" s="22" t="s">
        <v>127</v>
      </c>
    </row>
    <row r="4" spans="1:14" s="22" customFormat="1" x14ac:dyDescent="0.4">
      <c r="A4" s="19" t="s">
        <v>122</v>
      </c>
      <c r="B4" s="19" t="s">
        <v>123</v>
      </c>
      <c r="C4" s="24">
        <v>-0.15</v>
      </c>
      <c r="D4" s="19" t="s">
        <v>63</v>
      </c>
      <c r="E4" s="21">
        <v>11200000000</v>
      </c>
      <c r="F4" s="19" t="s">
        <v>26</v>
      </c>
      <c r="G4" s="19" t="s">
        <v>68</v>
      </c>
      <c r="H4" s="19" t="s">
        <v>53</v>
      </c>
      <c r="I4" s="19">
        <v>1.9</v>
      </c>
      <c r="J4" s="19">
        <v>9</v>
      </c>
      <c r="K4" s="22">
        <f t="shared" si="0"/>
        <v>17.099999999999998</v>
      </c>
      <c r="L4" s="23">
        <f t="shared" si="1"/>
        <v>1.0686397965209836E-2</v>
      </c>
      <c r="N4" s="22" t="s">
        <v>124</v>
      </c>
    </row>
    <row r="5" spans="1:14" s="22" customFormat="1" x14ac:dyDescent="0.4">
      <c r="A5" s="19" t="s">
        <v>132</v>
      </c>
      <c r="B5" s="19" t="s">
        <v>133</v>
      </c>
      <c r="C5" s="19">
        <v>0.81</v>
      </c>
      <c r="D5" s="19" t="s">
        <v>74</v>
      </c>
      <c r="E5" s="21">
        <v>144000000000</v>
      </c>
      <c r="F5" s="19" t="s">
        <v>10</v>
      </c>
      <c r="G5" s="19" t="s">
        <v>80</v>
      </c>
      <c r="H5" s="19" t="s">
        <v>53</v>
      </c>
      <c r="I5" s="19">
        <v>2.34</v>
      </c>
      <c r="J5" s="19">
        <v>11</v>
      </c>
      <c r="K5" s="22">
        <f t="shared" si="0"/>
        <v>25.74</v>
      </c>
      <c r="L5" s="23">
        <f t="shared" si="1"/>
        <v>1.608584114763165E-2</v>
      </c>
      <c r="N5" s="22" t="s">
        <v>134</v>
      </c>
    </row>
    <row r="6" spans="1:14" x14ac:dyDescent="0.4">
      <c r="A6" s="2" t="s">
        <v>135</v>
      </c>
      <c r="B6" s="2" t="s">
        <v>136</v>
      </c>
      <c r="C6" s="2">
        <v>-4.55</v>
      </c>
      <c r="D6" s="2" t="s">
        <v>38</v>
      </c>
      <c r="E6" s="15">
        <v>30627000000</v>
      </c>
      <c r="F6" s="2" t="s">
        <v>32</v>
      </c>
      <c r="G6" s="2" t="s">
        <v>24</v>
      </c>
      <c r="H6" s="2" t="s">
        <v>44</v>
      </c>
      <c r="I6" s="2">
        <v>2.46</v>
      </c>
      <c r="J6" s="2">
        <v>10</v>
      </c>
      <c r="K6" s="1">
        <f t="shared" si="0"/>
        <v>24.6</v>
      </c>
      <c r="L6" s="7">
        <f t="shared" si="1"/>
        <v>1.5373414616617663E-2</v>
      </c>
      <c r="N6" s="1" t="s">
        <v>137</v>
      </c>
    </row>
    <row r="7" spans="1:14" s="22" customFormat="1" x14ac:dyDescent="0.4">
      <c r="A7" s="19" t="s">
        <v>138</v>
      </c>
      <c r="B7" s="19" t="s">
        <v>139</v>
      </c>
      <c r="C7" s="20">
        <v>3.0800000000000001E-2</v>
      </c>
      <c r="D7" s="19" t="s">
        <v>49</v>
      </c>
      <c r="E7" s="21">
        <v>14300000000</v>
      </c>
      <c r="F7" s="19" t="s">
        <v>10</v>
      </c>
      <c r="G7" s="19" t="s">
        <v>67</v>
      </c>
      <c r="H7" s="19" t="s">
        <v>53</v>
      </c>
      <c r="I7" s="19">
        <v>4.45</v>
      </c>
      <c r="J7" s="19">
        <v>4</v>
      </c>
      <c r="K7" s="22">
        <f t="shared" si="0"/>
        <v>17.8</v>
      </c>
      <c r="L7" s="23">
        <f t="shared" si="1"/>
        <v>1.1123852852674568E-2</v>
      </c>
      <c r="N7" s="22" t="s">
        <v>140</v>
      </c>
    </row>
    <row r="8" spans="1:14" x14ac:dyDescent="0.4">
      <c r="A8" s="2" t="s">
        <v>141</v>
      </c>
      <c r="B8" s="2" t="s">
        <v>142</v>
      </c>
      <c r="C8" s="8">
        <v>-0.1454</v>
      </c>
      <c r="D8" s="2" t="s">
        <v>101</v>
      </c>
      <c r="E8" s="15">
        <v>6628000000</v>
      </c>
      <c r="F8" s="2" t="s">
        <v>19</v>
      </c>
      <c r="G8" s="2" t="s">
        <v>30</v>
      </c>
      <c r="H8" s="2" t="s">
        <v>44</v>
      </c>
      <c r="I8" s="2">
        <v>4.8</v>
      </c>
      <c r="J8" s="2">
        <v>1</v>
      </c>
      <c r="K8" s="1">
        <f t="shared" si="0"/>
        <v>4.8</v>
      </c>
      <c r="L8" s="7">
        <f t="shared" si="1"/>
        <v>2.9996906569010068E-3</v>
      </c>
    </row>
    <row r="9" spans="1:14" x14ac:dyDescent="0.4">
      <c r="A9" s="2" t="s">
        <v>118</v>
      </c>
      <c r="B9" s="2" t="s">
        <v>146</v>
      </c>
      <c r="C9" s="8">
        <v>-5.8200000000000002E-2</v>
      </c>
      <c r="D9" s="2" t="s">
        <v>100</v>
      </c>
      <c r="E9" s="15">
        <v>42564000000</v>
      </c>
      <c r="F9" s="2" t="s">
        <v>10</v>
      </c>
      <c r="G9" s="2" t="s">
        <v>13</v>
      </c>
      <c r="H9" s="2" t="s">
        <v>44</v>
      </c>
      <c r="I9" s="2">
        <v>5.79</v>
      </c>
      <c r="J9" s="2">
        <v>4</v>
      </c>
      <c r="K9" s="1">
        <f t="shared" si="0"/>
        <v>23.16</v>
      </c>
      <c r="L9" s="7">
        <f t="shared" si="1"/>
        <v>1.447350741954736E-2</v>
      </c>
      <c r="M9" s="1" t="s">
        <v>119</v>
      </c>
      <c r="N9" s="25" t="s">
        <v>147</v>
      </c>
    </row>
    <row r="10" spans="1:14" s="11" customFormat="1" x14ac:dyDescent="0.4">
      <c r="A10" s="2" t="s">
        <v>54</v>
      </c>
      <c r="B10" s="2"/>
      <c r="C10" s="2"/>
      <c r="D10" s="2" t="s">
        <v>71</v>
      </c>
      <c r="E10" s="15">
        <v>286000000000</v>
      </c>
      <c r="F10" s="2" t="s">
        <v>32</v>
      </c>
      <c r="G10" s="2" t="s">
        <v>59</v>
      </c>
      <c r="H10" s="2" t="s">
        <v>53</v>
      </c>
      <c r="I10" s="2">
        <v>8.49</v>
      </c>
      <c r="J10" s="2">
        <v>2</v>
      </c>
      <c r="K10" s="1">
        <f t="shared" si="0"/>
        <v>16.98</v>
      </c>
      <c r="L10" s="7">
        <f t="shared" si="1"/>
        <v>1.0611405698787314E-2</v>
      </c>
      <c r="M10" s="1"/>
      <c r="N10" s="1"/>
    </row>
    <row r="11" spans="1:14" x14ac:dyDescent="0.4">
      <c r="A11" s="9" t="s">
        <v>143</v>
      </c>
      <c r="B11" s="9" t="s">
        <v>145</v>
      </c>
      <c r="C11" s="10">
        <v>0.05</v>
      </c>
      <c r="D11" s="9" t="s">
        <v>75</v>
      </c>
      <c r="E11" s="16">
        <v>220000000000</v>
      </c>
      <c r="F11" s="9" t="s">
        <v>10</v>
      </c>
      <c r="G11" s="9" t="s">
        <v>13</v>
      </c>
      <c r="H11" s="9" t="s">
        <v>53</v>
      </c>
      <c r="I11" s="9">
        <v>8.8000000000000007</v>
      </c>
      <c r="J11" s="9">
        <v>2</v>
      </c>
      <c r="K11" s="11">
        <f t="shared" si="0"/>
        <v>17.600000000000001</v>
      </c>
      <c r="L11" s="12">
        <f t="shared" si="1"/>
        <v>1.099886574197036E-2</v>
      </c>
      <c r="M11" s="11"/>
      <c r="N11" s="11" t="s">
        <v>144</v>
      </c>
    </row>
    <row r="12" spans="1:14" x14ac:dyDescent="0.4">
      <c r="A12" s="9" t="s">
        <v>113</v>
      </c>
      <c r="B12" s="9" t="s">
        <v>114</v>
      </c>
      <c r="C12" s="9"/>
      <c r="D12" s="9" t="s">
        <v>12</v>
      </c>
      <c r="E12" s="16">
        <v>131000000000</v>
      </c>
      <c r="F12" s="9" t="s">
        <v>23</v>
      </c>
      <c r="G12" s="9" t="s">
        <v>9</v>
      </c>
      <c r="H12" s="9" t="s">
        <v>44</v>
      </c>
      <c r="I12" s="9">
        <v>10.64</v>
      </c>
      <c r="J12" s="9">
        <v>2</v>
      </c>
      <c r="K12" s="11">
        <f t="shared" si="0"/>
        <v>21.28</v>
      </c>
      <c r="L12" s="12">
        <f t="shared" si="1"/>
        <v>1.32986285789278E-2</v>
      </c>
      <c r="M12" s="13"/>
    </row>
    <row r="13" spans="1:14" x14ac:dyDescent="0.4">
      <c r="A13" s="2" t="s">
        <v>52</v>
      </c>
      <c r="B13" s="2"/>
      <c r="C13" s="2">
        <v>10.8</v>
      </c>
      <c r="D13" s="2" t="s">
        <v>61</v>
      </c>
      <c r="E13" s="15">
        <v>215000000000</v>
      </c>
      <c r="F13" s="2" t="s">
        <v>26</v>
      </c>
      <c r="G13" s="2" t="s">
        <v>102</v>
      </c>
      <c r="H13" s="2" t="s">
        <v>53</v>
      </c>
      <c r="I13" s="2">
        <v>12.36</v>
      </c>
      <c r="J13" s="2">
        <v>2</v>
      </c>
      <c r="K13" s="1">
        <f t="shared" si="0"/>
        <v>24.72</v>
      </c>
      <c r="L13" s="7">
        <f t="shared" si="1"/>
        <v>1.5448406883040186E-2</v>
      </c>
    </row>
    <row r="14" spans="1:14" x14ac:dyDescent="0.4">
      <c r="A14" s="2" t="s">
        <v>55</v>
      </c>
      <c r="B14" s="2"/>
      <c r="C14" s="2"/>
      <c r="D14" s="2" t="s">
        <v>73</v>
      </c>
      <c r="E14" s="15">
        <v>80400000000</v>
      </c>
      <c r="F14" s="2" t="s">
        <v>26</v>
      </c>
      <c r="G14" s="2" t="s">
        <v>78</v>
      </c>
      <c r="H14" s="2" t="s">
        <v>53</v>
      </c>
      <c r="I14" s="2">
        <v>13.742599999999999</v>
      </c>
      <c r="J14" s="2">
        <v>19</v>
      </c>
      <c r="K14" s="1">
        <f t="shared" si="0"/>
        <v>261.10939999999999</v>
      </c>
      <c r="L14" s="7">
        <f t="shared" si="1"/>
        <v>0.16317654741854745</v>
      </c>
    </row>
    <row r="15" spans="1:14" x14ac:dyDescent="0.4">
      <c r="A15" s="2" t="s">
        <v>47</v>
      </c>
      <c r="B15" s="2"/>
      <c r="C15" s="2"/>
      <c r="D15" s="2" t="s">
        <v>8</v>
      </c>
      <c r="E15" s="15">
        <v>119000000000</v>
      </c>
      <c r="F15" s="2" t="s">
        <v>26</v>
      </c>
      <c r="G15" s="2" t="s">
        <v>27</v>
      </c>
      <c r="H15" s="2" t="s">
        <v>44</v>
      </c>
      <c r="I15" s="2">
        <v>14.75</v>
      </c>
      <c r="J15" s="2">
        <v>1</v>
      </c>
      <c r="K15" s="1">
        <f t="shared" si="0"/>
        <v>14.75</v>
      </c>
      <c r="L15" s="7">
        <f t="shared" si="1"/>
        <v>9.2177994144353858E-3</v>
      </c>
    </row>
    <row r="16" spans="1:14" s="11" customFormat="1" x14ac:dyDescent="0.4">
      <c r="A16" s="2" t="s">
        <v>16</v>
      </c>
      <c r="B16" s="2" t="s">
        <v>117</v>
      </c>
      <c r="C16" s="2"/>
      <c r="D16" s="2" t="s">
        <v>34</v>
      </c>
      <c r="E16" s="15">
        <v>599000000000</v>
      </c>
      <c r="F16" s="2" t="s">
        <v>32</v>
      </c>
      <c r="G16" s="2" t="s">
        <v>35</v>
      </c>
      <c r="H16" s="2" t="s">
        <v>44</v>
      </c>
      <c r="I16" s="2">
        <v>17.5</v>
      </c>
      <c r="J16" s="2">
        <v>1</v>
      </c>
      <c r="K16" s="1">
        <f t="shared" si="0"/>
        <v>17.5</v>
      </c>
      <c r="L16" s="7">
        <f t="shared" si="1"/>
        <v>1.0936372186618255E-2</v>
      </c>
      <c r="M16" s="1"/>
      <c r="N16" s="1"/>
    </row>
    <row r="17" spans="1:14" x14ac:dyDescent="0.4">
      <c r="A17" s="2" t="s">
        <v>148</v>
      </c>
      <c r="B17" s="2"/>
      <c r="C17" s="2">
        <v>-5.15</v>
      </c>
      <c r="D17" s="2" t="s">
        <v>81</v>
      </c>
      <c r="E17" s="15">
        <v>15700000000</v>
      </c>
      <c r="F17" s="2" t="s">
        <v>64</v>
      </c>
      <c r="G17" s="2" t="s">
        <v>51</v>
      </c>
      <c r="H17" s="2" t="s">
        <v>53</v>
      </c>
      <c r="I17" s="2">
        <v>18.190000000000001</v>
      </c>
      <c r="J17" s="2">
        <v>6</v>
      </c>
      <c r="K17" s="1">
        <f t="shared" si="0"/>
        <v>109.14000000000001</v>
      </c>
      <c r="L17" s="7">
        <f t="shared" si="1"/>
        <v>6.8205466311286655E-2</v>
      </c>
      <c r="N17" s="11"/>
    </row>
    <row r="18" spans="1:14" s="11" customFormat="1" x14ac:dyDescent="0.4">
      <c r="A18" s="2" t="s">
        <v>149</v>
      </c>
      <c r="B18" s="2"/>
      <c r="C18" s="2">
        <v>13</v>
      </c>
      <c r="D18" s="2" t="s">
        <v>72</v>
      </c>
      <c r="E18" s="15">
        <v>861000000000</v>
      </c>
      <c r="F18" s="2" t="s">
        <v>32</v>
      </c>
      <c r="G18" s="2" t="s">
        <v>66</v>
      </c>
      <c r="H18" s="2" t="s">
        <v>53</v>
      </c>
      <c r="I18" s="2">
        <v>20.3</v>
      </c>
      <c r="J18" s="2">
        <v>1</v>
      </c>
      <c r="K18" s="1">
        <f t="shared" si="0"/>
        <v>20.3</v>
      </c>
      <c r="L18" s="7">
        <f t="shared" si="1"/>
        <v>1.2686191736477177E-2</v>
      </c>
      <c r="M18" s="1"/>
      <c r="N18" s="1"/>
    </row>
    <row r="19" spans="1:14" x14ac:dyDescent="0.4">
      <c r="A19" s="2" t="s">
        <v>115</v>
      </c>
      <c r="B19" s="2" t="s">
        <v>116</v>
      </c>
      <c r="C19" s="8">
        <v>-4.41E-2</v>
      </c>
      <c r="D19" s="2" t="s">
        <v>36</v>
      </c>
      <c r="E19" s="15">
        <v>86979000000</v>
      </c>
      <c r="F19" s="2" t="s">
        <v>31</v>
      </c>
      <c r="G19" s="2" t="s">
        <v>20</v>
      </c>
      <c r="H19" s="2" t="s">
        <v>44</v>
      </c>
      <c r="I19" s="2">
        <v>20.399999999999999</v>
      </c>
      <c r="J19" s="2">
        <v>1</v>
      </c>
      <c r="K19" s="1">
        <f t="shared" si="0"/>
        <v>20.399999999999999</v>
      </c>
      <c r="L19" s="7">
        <f t="shared" si="1"/>
        <v>1.2748685291829279E-2</v>
      </c>
      <c r="N19" s="11"/>
    </row>
    <row r="20" spans="1:14" x14ac:dyDescent="0.4">
      <c r="A20" s="2" t="s">
        <v>48</v>
      </c>
      <c r="B20" s="2"/>
      <c r="C20" s="2">
        <v>0.66</v>
      </c>
      <c r="D20" s="2" t="s">
        <v>25</v>
      </c>
      <c r="E20" s="15">
        <v>187000000000</v>
      </c>
      <c r="F20" s="2" t="s">
        <v>32</v>
      </c>
      <c r="G20" s="2" t="s">
        <v>11</v>
      </c>
      <c r="H20" s="2" t="s">
        <v>44</v>
      </c>
      <c r="I20" s="2">
        <v>25.6</v>
      </c>
      <c r="J20" s="2">
        <v>1</v>
      </c>
      <c r="K20" s="1">
        <f t="shared" si="0"/>
        <v>25.6</v>
      </c>
      <c r="L20" s="7">
        <f t="shared" si="1"/>
        <v>1.5998350170138707E-2</v>
      </c>
    </row>
    <row r="21" spans="1:14" x14ac:dyDescent="0.4">
      <c r="A21" s="2" t="s">
        <v>17</v>
      </c>
      <c r="B21" s="2"/>
      <c r="C21" s="2">
        <v>-2.92</v>
      </c>
      <c r="D21" s="2" t="s">
        <v>28</v>
      </c>
      <c r="E21" s="15">
        <v>80709000000</v>
      </c>
      <c r="F21" s="2" t="s">
        <v>23</v>
      </c>
      <c r="G21" s="2" t="s">
        <v>33</v>
      </c>
      <c r="H21" s="2" t="s">
        <v>44</v>
      </c>
      <c r="I21" s="2">
        <v>27.53</v>
      </c>
      <c r="J21" s="2">
        <v>1</v>
      </c>
      <c r="K21" s="1">
        <f t="shared" si="0"/>
        <v>27.53</v>
      </c>
      <c r="L21" s="7">
        <f t="shared" si="1"/>
        <v>1.7204475788434318E-2</v>
      </c>
    </row>
    <row r="22" spans="1:14" s="11" customFormat="1" x14ac:dyDescent="0.4">
      <c r="A22" s="2" t="s">
        <v>58</v>
      </c>
      <c r="B22" s="2" t="s">
        <v>109</v>
      </c>
      <c r="C22" s="8">
        <v>-6.83E-2</v>
      </c>
      <c r="D22" s="2" t="s">
        <v>82</v>
      </c>
      <c r="E22" s="15">
        <v>4510000000000</v>
      </c>
      <c r="F22" s="2" t="s">
        <v>26</v>
      </c>
      <c r="G22" s="2" t="s">
        <v>79</v>
      </c>
      <c r="H22" s="2" t="s">
        <v>53</v>
      </c>
      <c r="I22" s="2">
        <v>33</v>
      </c>
      <c r="J22" s="2">
        <v>2</v>
      </c>
      <c r="K22" s="1">
        <f t="shared" si="0"/>
        <v>66</v>
      </c>
      <c r="L22" s="7">
        <f t="shared" si="1"/>
        <v>4.1245746532388848E-2</v>
      </c>
      <c r="M22" s="1" t="s">
        <v>110</v>
      </c>
      <c r="N22" s="11" t="s">
        <v>99</v>
      </c>
    </row>
    <row r="23" spans="1:14" x14ac:dyDescent="0.4">
      <c r="A23" s="9" t="s">
        <v>50</v>
      </c>
      <c r="B23" s="9" t="s">
        <v>106</v>
      </c>
      <c r="C23" s="10">
        <v>-0.28000000000000003</v>
      </c>
      <c r="D23" s="9" t="s">
        <v>62</v>
      </c>
      <c r="E23" s="16">
        <v>8400000000000</v>
      </c>
      <c r="F23" s="9" t="s">
        <v>77</v>
      </c>
      <c r="G23" s="9" t="s">
        <v>65</v>
      </c>
      <c r="H23" s="9" t="s">
        <v>53</v>
      </c>
      <c r="I23" s="9">
        <v>50.59</v>
      </c>
      <c r="J23" s="9">
        <v>1</v>
      </c>
      <c r="K23" s="11">
        <f t="shared" si="0"/>
        <v>50.59</v>
      </c>
      <c r="L23" s="12">
        <f t="shared" si="1"/>
        <v>3.1615489652629572E-2</v>
      </c>
      <c r="M23" s="11" t="s">
        <v>105</v>
      </c>
    </row>
    <row r="24" spans="1:14" x14ac:dyDescent="0.4">
      <c r="A24" s="2" t="s">
        <v>15</v>
      </c>
      <c r="B24" s="2" t="s">
        <v>107</v>
      </c>
      <c r="C24" s="8">
        <v>-7.8E-2</v>
      </c>
      <c r="D24" s="2" t="s">
        <v>21</v>
      </c>
      <c r="E24" s="15">
        <v>198000000000</v>
      </c>
      <c r="F24" s="2" t="s">
        <v>31</v>
      </c>
      <c r="G24" s="2" t="s">
        <v>22</v>
      </c>
      <c r="H24" s="2" t="s">
        <v>44</v>
      </c>
      <c r="I24" s="2">
        <v>52.4</v>
      </c>
      <c r="J24" s="2">
        <v>1</v>
      </c>
      <c r="K24" s="1">
        <f t="shared" si="0"/>
        <v>52.4</v>
      </c>
      <c r="L24" s="7">
        <f t="shared" si="1"/>
        <v>3.2746623004502658E-2</v>
      </c>
      <c r="M24" s="1" t="s">
        <v>108</v>
      </c>
    </row>
    <row r="25" spans="1:14" x14ac:dyDescent="0.4">
      <c r="A25" s="3" t="s">
        <v>84</v>
      </c>
      <c r="B25" s="3"/>
      <c r="C25" s="3"/>
      <c r="D25" s="3" t="s">
        <v>86</v>
      </c>
      <c r="E25" s="17">
        <v>27934000000</v>
      </c>
      <c r="F25" s="4" t="s">
        <v>32</v>
      </c>
      <c r="G25" s="4" t="s">
        <v>24</v>
      </c>
      <c r="H25" s="3" t="s">
        <v>83</v>
      </c>
      <c r="I25" s="3">
        <v>62.4</v>
      </c>
      <c r="J25" s="3">
        <v>4</v>
      </c>
      <c r="K25" s="1">
        <f t="shared" si="0"/>
        <v>249.6</v>
      </c>
      <c r="L25" s="7">
        <f t="shared" si="1"/>
        <v>0.15598391415885238</v>
      </c>
    </row>
    <row r="26" spans="1:14" x14ac:dyDescent="0.4">
      <c r="A26" s="9" t="s">
        <v>18</v>
      </c>
      <c r="B26" s="9" t="s">
        <v>112</v>
      </c>
      <c r="C26" s="14">
        <v>-0.128</v>
      </c>
      <c r="D26" s="9" t="s">
        <v>7</v>
      </c>
      <c r="E26" s="16">
        <v>279000000000</v>
      </c>
      <c r="F26" s="9" t="s">
        <v>10</v>
      </c>
      <c r="G26" s="9" t="s">
        <v>46</v>
      </c>
      <c r="H26" s="9" t="s">
        <v>44</v>
      </c>
      <c r="I26" s="9">
        <v>64.31</v>
      </c>
      <c r="J26" s="9">
        <v>1</v>
      </c>
      <c r="K26" s="11">
        <f t="shared" si="0"/>
        <v>64.31</v>
      </c>
      <c r="L26" s="12">
        <f t="shared" si="1"/>
        <v>4.0189605446938288E-2</v>
      </c>
      <c r="M26" s="11" t="s">
        <v>111</v>
      </c>
    </row>
    <row r="27" spans="1:14" x14ac:dyDescent="0.4">
      <c r="A27" s="2" t="s">
        <v>120</v>
      </c>
      <c r="B27" s="2" t="s">
        <v>121</v>
      </c>
      <c r="C27" s="2"/>
      <c r="D27" s="2" t="s">
        <v>29</v>
      </c>
      <c r="E27" s="15">
        <v>443000000000</v>
      </c>
      <c r="F27" s="2" t="s">
        <v>19</v>
      </c>
      <c r="G27" s="2" t="s">
        <v>37</v>
      </c>
      <c r="H27" s="2" t="s">
        <v>44</v>
      </c>
      <c r="I27" s="2">
        <v>71</v>
      </c>
      <c r="J27" s="2">
        <v>1</v>
      </c>
      <c r="K27" s="1">
        <f t="shared" si="0"/>
        <v>71</v>
      </c>
      <c r="L27" s="7">
        <f t="shared" si="1"/>
        <v>4.4370424299994063E-2</v>
      </c>
    </row>
    <row r="28" spans="1:14" x14ac:dyDescent="0.4">
      <c r="A28" s="3" t="s">
        <v>85</v>
      </c>
      <c r="B28" s="3"/>
      <c r="C28" s="3"/>
      <c r="D28" s="4" t="s">
        <v>87</v>
      </c>
      <c r="I28" s="3">
        <v>160.1</v>
      </c>
      <c r="J28" s="1">
        <v>2</v>
      </c>
      <c r="K28" s="1">
        <f t="shared" si="0"/>
        <v>320.2</v>
      </c>
      <c r="L28" s="7">
        <f t="shared" si="1"/>
        <v>0.20010436423743802</v>
      </c>
    </row>
  </sheetData>
  <autoFilter ref="A1:N1">
    <sortState ref="A2:N28">
      <sortCondition ref="I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A3" zoomScale="85" zoomScaleNormal="85" workbookViewId="0">
      <selection activeCell="N1" sqref="A1:N28"/>
    </sheetView>
  </sheetViews>
  <sheetFormatPr defaultRowHeight="17.399999999999999" x14ac:dyDescent="0.4"/>
  <cols>
    <col min="2" max="2" width="67.8984375" customWidth="1"/>
    <col min="4" max="5" width="0" hidden="1" customWidth="1"/>
    <col min="6" max="6" width="16" customWidth="1"/>
    <col min="7" max="8" width="0" hidden="1" customWidth="1"/>
    <col min="11" max="14" width="8.796875" customWidth="1"/>
    <col min="18" max="19" width="8.8984375" customWidth="1"/>
  </cols>
  <sheetData>
    <row r="1" spans="1:25" x14ac:dyDescent="0.4">
      <c r="A1" s="2" t="s">
        <v>41</v>
      </c>
      <c r="B1" s="2" t="s">
        <v>98</v>
      </c>
      <c r="C1" s="2"/>
      <c r="D1" s="2" t="s">
        <v>42</v>
      </c>
      <c r="E1" s="15" t="s">
        <v>40</v>
      </c>
      <c r="F1" s="2" t="s">
        <v>45</v>
      </c>
      <c r="G1" s="2" t="s">
        <v>150</v>
      </c>
      <c r="H1" s="2" t="s">
        <v>39</v>
      </c>
      <c r="I1" s="2" t="s">
        <v>14</v>
      </c>
      <c r="J1" s="2" t="s">
        <v>43</v>
      </c>
      <c r="K1" s="3" t="s">
        <v>88</v>
      </c>
      <c r="L1" s="6" t="s">
        <v>97</v>
      </c>
      <c r="M1" s="3" t="s">
        <v>103</v>
      </c>
      <c r="N1" s="3" t="s">
        <v>104</v>
      </c>
    </row>
    <row r="2" spans="1:25" x14ac:dyDescent="0.4">
      <c r="A2" s="2" t="s">
        <v>130</v>
      </c>
      <c r="B2" s="2" t="s">
        <v>128</v>
      </c>
      <c r="C2" s="2"/>
      <c r="D2" s="2" t="s">
        <v>70</v>
      </c>
      <c r="E2" s="15">
        <v>99000000000</v>
      </c>
      <c r="F2" s="2" t="s">
        <v>64</v>
      </c>
      <c r="G2" s="2" t="s">
        <v>60</v>
      </c>
      <c r="H2" s="2" t="s">
        <v>53</v>
      </c>
      <c r="I2" s="2">
        <v>0.69059999999999999</v>
      </c>
      <c r="J2" s="2">
        <v>26</v>
      </c>
      <c r="K2" s="1">
        <f t="shared" ref="K2:K28" si="0">I2*J2</f>
        <v>17.9556</v>
      </c>
      <c r="L2" s="7">
        <f t="shared" ref="L2:L28" si="1">(K2/SUM($K$2:$K$28))</f>
        <v>1.1221092824802444E-2</v>
      </c>
      <c r="M2" s="1" t="s">
        <v>129</v>
      </c>
      <c r="N2" s="1" t="s">
        <v>131</v>
      </c>
    </row>
    <row r="3" spans="1:25" x14ac:dyDescent="0.4">
      <c r="A3" s="19" t="s">
        <v>125</v>
      </c>
      <c r="B3" s="19" t="s">
        <v>126</v>
      </c>
      <c r="C3" s="20">
        <v>-8.0799999999999997E-2</v>
      </c>
      <c r="D3" s="19" t="s">
        <v>69</v>
      </c>
      <c r="E3" s="21">
        <v>15400000000</v>
      </c>
      <c r="F3" s="19" t="s">
        <v>32</v>
      </c>
      <c r="G3" s="19" t="s">
        <v>76</v>
      </c>
      <c r="H3" s="19" t="s">
        <v>53</v>
      </c>
      <c r="I3" s="19">
        <v>1.8</v>
      </c>
      <c r="J3" s="19">
        <v>10</v>
      </c>
      <c r="K3" s="22">
        <f t="shared" si="0"/>
        <v>18</v>
      </c>
      <c r="L3" s="23">
        <f t="shared" si="1"/>
        <v>1.1248839963378776E-2</v>
      </c>
      <c r="M3" s="22"/>
      <c r="N3" s="22" t="s">
        <v>127</v>
      </c>
    </row>
    <row r="4" spans="1:25" x14ac:dyDescent="0.4">
      <c r="A4" s="19" t="s">
        <v>122</v>
      </c>
      <c r="B4" s="19" t="s">
        <v>123</v>
      </c>
      <c r="C4" s="24">
        <v>-0.15</v>
      </c>
      <c r="D4" s="19" t="s">
        <v>63</v>
      </c>
      <c r="E4" s="21">
        <v>11200000000</v>
      </c>
      <c r="F4" s="19" t="s">
        <v>26</v>
      </c>
      <c r="G4" s="19" t="s">
        <v>68</v>
      </c>
      <c r="H4" s="19" t="s">
        <v>53</v>
      </c>
      <c r="I4" s="19">
        <v>1.9</v>
      </c>
      <c r="J4" s="19">
        <v>9</v>
      </c>
      <c r="K4" s="22">
        <f t="shared" si="0"/>
        <v>17.099999999999998</v>
      </c>
      <c r="L4" s="23">
        <f t="shared" si="1"/>
        <v>1.0686397965209836E-2</v>
      </c>
      <c r="M4" s="22"/>
      <c r="N4" s="22" t="s">
        <v>124</v>
      </c>
    </row>
    <row r="5" spans="1:25" x14ac:dyDescent="0.4">
      <c r="A5" s="19" t="s">
        <v>132</v>
      </c>
      <c r="B5" s="19" t="s">
        <v>133</v>
      </c>
      <c r="C5" s="20">
        <v>8.0999999999999996E-3</v>
      </c>
      <c r="D5" s="19" t="s">
        <v>74</v>
      </c>
      <c r="E5" s="21">
        <v>144000000000</v>
      </c>
      <c r="F5" s="19" t="s">
        <v>10</v>
      </c>
      <c r="G5" s="19" t="s">
        <v>80</v>
      </c>
      <c r="H5" s="19" t="s">
        <v>53</v>
      </c>
      <c r="I5" s="19">
        <v>2.34</v>
      </c>
      <c r="J5" s="19">
        <v>11</v>
      </c>
      <c r="K5" s="22">
        <f t="shared" si="0"/>
        <v>25.74</v>
      </c>
      <c r="L5" s="23">
        <f t="shared" si="1"/>
        <v>1.608584114763165E-2</v>
      </c>
      <c r="M5" s="22"/>
      <c r="N5" s="22" t="s">
        <v>134</v>
      </c>
    </row>
    <row r="6" spans="1:25" x14ac:dyDescent="0.4">
      <c r="A6" s="2" t="s">
        <v>135</v>
      </c>
      <c r="B6" s="2" t="s">
        <v>136</v>
      </c>
      <c r="C6" s="2">
        <v>-4.55</v>
      </c>
      <c r="D6" s="2" t="s">
        <v>38</v>
      </c>
      <c r="E6" s="15">
        <v>30627000000</v>
      </c>
      <c r="F6" s="2" t="s">
        <v>32</v>
      </c>
      <c r="G6" s="2" t="s">
        <v>24</v>
      </c>
      <c r="H6" s="2" t="s">
        <v>44</v>
      </c>
      <c r="I6" s="2">
        <v>2.46</v>
      </c>
      <c r="J6" s="2">
        <v>10</v>
      </c>
      <c r="K6" s="1">
        <f t="shared" si="0"/>
        <v>24.6</v>
      </c>
      <c r="L6" s="7">
        <f t="shared" si="1"/>
        <v>1.5373414616617663E-2</v>
      </c>
      <c r="M6" s="1"/>
      <c r="N6" s="1" t="s">
        <v>137</v>
      </c>
    </row>
    <row r="7" spans="1:25" x14ac:dyDescent="0.4">
      <c r="A7" s="19" t="s">
        <v>138</v>
      </c>
      <c r="B7" s="19" t="s">
        <v>139</v>
      </c>
      <c r="C7" s="20">
        <v>3.0800000000000001E-2</v>
      </c>
      <c r="D7" s="19" t="s">
        <v>49</v>
      </c>
      <c r="E7" s="21">
        <v>14300000000</v>
      </c>
      <c r="F7" s="19" t="s">
        <v>10</v>
      </c>
      <c r="G7" s="19" t="s">
        <v>67</v>
      </c>
      <c r="H7" s="19" t="s">
        <v>53</v>
      </c>
      <c r="I7" s="19">
        <v>4.45</v>
      </c>
      <c r="J7" s="19">
        <v>4</v>
      </c>
      <c r="K7" s="22">
        <f t="shared" si="0"/>
        <v>17.8</v>
      </c>
      <c r="L7" s="23">
        <f t="shared" si="1"/>
        <v>1.1123852852674568E-2</v>
      </c>
      <c r="M7" s="22"/>
      <c r="N7" s="22" t="s">
        <v>140</v>
      </c>
    </row>
    <row r="8" spans="1:25" x14ac:dyDescent="0.4">
      <c r="A8" s="2" t="s">
        <v>141</v>
      </c>
      <c r="B8" s="2" t="s">
        <v>142</v>
      </c>
      <c r="C8" s="8">
        <v>-0.1454</v>
      </c>
      <c r="D8" s="2" t="s">
        <v>101</v>
      </c>
      <c r="E8" s="15">
        <v>6628000000</v>
      </c>
      <c r="F8" s="2" t="s">
        <v>19</v>
      </c>
      <c r="G8" s="2" t="s">
        <v>30</v>
      </c>
      <c r="H8" s="2" t="s">
        <v>44</v>
      </c>
      <c r="I8" s="2">
        <v>4.8</v>
      </c>
      <c r="J8" s="2">
        <v>1</v>
      </c>
      <c r="K8" s="1">
        <f t="shared" si="0"/>
        <v>4.8</v>
      </c>
      <c r="L8" s="7">
        <f t="shared" si="1"/>
        <v>2.9996906569010068E-3</v>
      </c>
      <c r="M8" s="1"/>
      <c r="N8" s="1"/>
      <c r="R8" t="s">
        <v>151</v>
      </c>
      <c r="T8" t="s">
        <v>153</v>
      </c>
      <c r="U8" t="s">
        <v>152</v>
      </c>
      <c r="X8" t="s">
        <v>158</v>
      </c>
    </row>
    <row r="9" spans="1:25" x14ac:dyDescent="0.4">
      <c r="A9" s="2" t="s">
        <v>118</v>
      </c>
      <c r="B9" s="2" t="s">
        <v>146</v>
      </c>
      <c r="C9" s="8">
        <v>-5.8200000000000002E-2</v>
      </c>
      <c r="D9" s="2" t="s">
        <v>100</v>
      </c>
      <c r="E9" s="15">
        <v>42564000000</v>
      </c>
      <c r="F9" s="2" t="s">
        <v>10</v>
      </c>
      <c r="G9" s="2" t="s">
        <v>13</v>
      </c>
      <c r="H9" s="2" t="s">
        <v>44</v>
      </c>
      <c r="I9" s="2">
        <v>5.79</v>
      </c>
      <c r="J9" s="2">
        <v>4</v>
      </c>
      <c r="K9" s="1">
        <f t="shared" si="0"/>
        <v>23.16</v>
      </c>
      <c r="L9" s="7">
        <f t="shared" si="1"/>
        <v>1.447350741954736E-2</v>
      </c>
      <c r="M9" s="1" t="s">
        <v>119</v>
      </c>
      <c r="N9" s="25" t="s">
        <v>147</v>
      </c>
      <c r="R9" s="26" t="s">
        <v>125</v>
      </c>
      <c r="S9" s="19" t="s">
        <v>32</v>
      </c>
      <c r="T9" s="27">
        <v>1.8</v>
      </c>
      <c r="U9" s="26">
        <v>10</v>
      </c>
      <c r="V9">
        <f>T9*U9</f>
        <v>18</v>
      </c>
      <c r="W9">
        <f>I3*U9</f>
        <v>18</v>
      </c>
      <c r="X9">
        <f t="shared" ref="X9:X12" si="2">V9-W9</f>
        <v>0</v>
      </c>
      <c r="Y9" t="s">
        <v>159</v>
      </c>
    </row>
    <row r="10" spans="1:25" x14ac:dyDescent="0.4">
      <c r="A10" s="2" t="s">
        <v>54</v>
      </c>
      <c r="B10" s="2"/>
      <c r="C10" s="2"/>
      <c r="D10" s="2" t="s">
        <v>71</v>
      </c>
      <c r="E10" s="15">
        <v>286000000000</v>
      </c>
      <c r="F10" s="2" t="s">
        <v>32</v>
      </c>
      <c r="G10" s="2" t="s">
        <v>59</v>
      </c>
      <c r="H10" s="2" t="s">
        <v>53</v>
      </c>
      <c r="I10" s="2">
        <v>8.49</v>
      </c>
      <c r="J10" s="2">
        <v>2</v>
      </c>
      <c r="K10" s="1">
        <f t="shared" si="0"/>
        <v>16.98</v>
      </c>
      <c r="L10" s="7">
        <f t="shared" si="1"/>
        <v>1.0611405698787314E-2</v>
      </c>
      <c r="M10" s="1"/>
      <c r="N10" s="1"/>
      <c r="R10" s="28" t="s">
        <v>122</v>
      </c>
      <c r="S10" s="28" t="s">
        <v>26</v>
      </c>
      <c r="T10" s="29">
        <v>1.66</v>
      </c>
      <c r="U10" s="28">
        <v>9</v>
      </c>
      <c r="V10" s="29">
        <f t="shared" ref="V10:V13" si="3">T10*U10</f>
        <v>14.94</v>
      </c>
      <c r="W10" s="29">
        <f t="shared" ref="W10:W11" si="4">I4*U10</f>
        <v>17.099999999999998</v>
      </c>
      <c r="X10" s="29">
        <f t="shared" si="2"/>
        <v>-2.1599999999999984</v>
      </c>
      <c r="Y10" t="s">
        <v>160</v>
      </c>
    </row>
    <row r="11" spans="1:25" x14ac:dyDescent="0.4">
      <c r="A11" s="9" t="s">
        <v>143</v>
      </c>
      <c r="B11" s="9" t="s">
        <v>145</v>
      </c>
      <c r="C11" s="10">
        <v>0.05</v>
      </c>
      <c r="D11" s="9" t="s">
        <v>75</v>
      </c>
      <c r="E11" s="16">
        <v>220000000000</v>
      </c>
      <c r="F11" s="9" t="s">
        <v>10</v>
      </c>
      <c r="G11" s="9" t="s">
        <v>13</v>
      </c>
      <c r="H11" s="9" t="s">
        <v>53</v>
      </c>
      <c r="I11" s="9">
        <v>8.8000000000000007</v>
      </c>
      <c r="J11" s="9">
        <v>2</v>
      </c>
      <c r="K11" s="11">
        <f t="shared" si="0"/>
        <v>17.600000000000001</v>
      </c>
      <c r="L11" s="12">
        <f t="shared" si="1"/>
        <v>1.099886574197036E-2</v>
      </c>
      <c r="M11" s="11"/>
      <c r="N11" s="11" t="s">
        <v>144</v>
      </c>
      <c r="R11" s="26" t="s">
        <v>132</v>
      </c>
      <c r="S11" s="19" t="s">
        <v>10</v>
      </c>
      <c r="T11" s="27">
        <f>I5*(C5+1)</f>
        <v>2.3589539999999998</v>
      </c>
      <c r="U11" s="26">
        <v>11</v>
      </c>
      <c r="V11">
        <f t="shared" si="3"/>
        <v>25.948493999999997</v>
      </c>
      <c r="W11">
        <f t="shared" si="4"/>
        <v>25.74</v>
      </c>
      <c r="X11">
        <f t="shared" si="2"/>
        <v>0.20849399999999818</v>
      </c>
    </row>
    <row r="12" spans="1:25" x14ac:dyDescent="0.4">
      <c r="A12" s="9" t="s">
        <v>113</v>
      </c>
      <c r="B12" s="9" t="s">
        <v>114</v>
      </c>
      <c r="C12" s="9"/>
      <c r="D12" s="9" t="s">
        <v>12</v>
      </c>
      <c r="E12" s="16">
        <v>131000000000</v>
      </c>
      <c r="F12" s="9" t="s">
        <v>23</v>
      </c>
      <c r="G12" s="9" t="s">
        <v>9</v>
      </c>
      <c r="H12" s="9" t="s">
        <v>44</v>
      </c>
      <c r="I12" s="9">
        <v>10.64</v>
      </c>
      <c r="J12" s="9">
        <v>2</v>
      </c>
      <c r="K12" s="11">
        <f t="shared" si="0"/>
        <v>21.28</v>
      </c>
      <c r="L12" s="12">
        <f t="shared" si="1"/>
        <v>1.32986285789278E-2</v>
      </c>
      <c r="M12" s="13"/>
      <c r="N12" s="1"/>
      <c r="R12" s="26" t="s">
        <v>138</v>
      </c>
      <c r="S12" s="19" t="s">
        <v>10</v>
      </c>
      <c r="T12" s="27">
        <f>I7*(1+C7)</f>
        <v>4.5870600000000001</v>
      </c>
      <c r="U12" s="26">
        <v>4</v>
      </c>
      <c r="V12">
        <f t="shared" si="3"/>
        <v>18.348240000000001</v>
      </c>
      <c r="W12">
        <f>I7*U12</f>
        <v>17.8</v>
      </c>
      <c r="X12">
        <f t="shared" si="2"/>
        <v>0.54823999999999984</v>
      </c>
    </row>
    <row r="13" spans="1:25" x14ac:dyDescent="0.4">
      <c r="A13" s="2" t="s">
        <v>52</v>
      </c>
      <c r="B13" s="2"/>
      <c r="C13" s="2">
        <v>10.8</v>
      </c>
      <c r="D13" s="2" t="s">
        <v>61</v>
      </c>
      <c r="E13" s="15">
        <v>215000000000</v>
      </c>
      <c r="F13" s="2" t="s">
        <v>26</v>
      </c>
      <c r="G13" s="2" t="s">
        <v>102</v>
      </c>
      <c r="H13" s="2" t="s">
        <v>53</v>
      </c>
      <c r="I13" s="2">
        <v>12.36</v>
      </c>
      <c r="J13" s="2">
        <v>2</v>
      </c>
      <c r="K13" s="1">
        <f t="shared" si="0"/>
        <v>24.72</v>
      </c>
      <c r="L13" s="7">
        <f t="shared" si="1"/>
        <v>1.5448406883040186E-2</v>
      </c>
      <c r="M13" s="1"/>
      <c r="N13" s="1"/>
      <c r="R13" s="26" t="s">
        <v>156</v>
      </c>
      <c r="S13" s="2" t="s">
        <v>26</v>
      </c>
      <c r="T13" s="27">
        <f>I14*(1+C14)</f>
        <v>14.249701939999998</v>
      </c>
      <c r="U13" s="27">
        <v>10</v>
      </c>
      <c r="V13">
        <f t="shared" si="3"/>
        <v>142.49701939999997</v>
      </c>
      <c r="W13">
        <f>I14*U13</f>
        <v>137.42599999999999</v>
      </c>
      <c r="X13">
        <f>V13-W13</f>
        <v>5.0710193999999831</v>
      </c>
    </row>
    <row r="14" spans="1:25" x14ac:dyDescent="0.4">
      <c r="A14" s="2" t="s">
        <v>55</v>
      </c>
      <c r="B14" s="2"/>
      <c r="C14" s="8">
        <v>3.6900000000000002E-2</v>
      </c>
      <c r="D14" s="2" t="s">
        <v>73</v>
      </c>
      <c r="E14" s="15">
        <v>80400000000</v>
      </c>
      <c r="F14" s="2" t="s">
        <v>26</v>
      </c>
      <c r="G14" s="2" t="s">
        <v>78</v>
      </c>
      <c r="H14" s="2" t="s">
        <v>53</v>
      </c>
      <c r="I14" s="2">
        <v>13.742599999999999</v>
      </c>
      <c r="J14" s="2">
        <v>19</v>
      </c>
      <c r="K14" s="1">
        <f t="shared" si="0"/>
        <v>261.10939999999999</v>
      </c>
      <c r="L14" s="7">
        <f t="shared" si="1"/>
        <v>0.16317654741854745</v>
      </c>
      <c r="M14" s="1"/>
      <c r="N14" s="1"/>
      <c r="R14" s="26" t="s">
        <v>154</v>
      </c>
      <c r="S14" s="26"/>
      <c r="V14">
        <f>SUM(V9:V13)</f>
        <v>219.73375339999996</v>
      </c>
      <c r="W14" t="s">
        <v>155</v>
      </c>
      <c r="X14">
        <f>SUM(X9:X13)</f>
        <v>3.6677533999999827</v>
      </c>
    </row>
    <row r="15" spans="1:25" x14ac:dyDescent="0.4">
      <c r="A15" s="2" t="s">
        <v>47</v>
      </c>
      <c r="B15" s="2"/>
      <c r="C15" s="2"/>
      <c r="D15" s="2" t="s">
        <v>8</v>
      </c>
      <c r="E15" s="15">
        <v>119000000000</v>
      </c>
      <c r="F15" s="2" t="s">
        <v>26</v>
      </c>
      <c r="G15" s="2" t="s">
        <v>27</v>
      </c>
      <c r="H15" s="2" t="s">
        <v>44</v>
      </c>
      <c r="I15" s="2">
        <v>14.75</v>
      </c>
      <c r="J15" s="2">
        <v>1</v>
      </c>
      <c r="K15" s="1">
        <f t="shared" si="0"/>
        <v>14.75</v>
      </c>
      <c r="L15" s="7">
        <f t="shared" si="1"/>
        <v>9.2177994144353858E-3</v>
      </c>
      <c r="M15" s="1"/>
      <c r="N15" s="1"/>
      <c r="R15" s="26" t="s">
        <v>157</v>
      </c>
      <c r="S15" s="26"/>
      <c r="V15">
        <f>SUM(V9:V12)</f>
        <v>77.236733999999998</v>
      </c>
    </row>
    <row r="16" spans="1:25" x14ac:dyDescent="0.4">
      <c r="A16" s="2" t="s">
        <v>16</v>
      </c>
      <c r="B16" s="2" t="s">
        <v>117</v>
      </c>
      <c r="C16" s="2"/>
      <c r="D16" s="2" t="s">
        <v>34</v>
      </c>
      <c r="E16" s="15">
        <v>599000000000</v>
      </c>
      <c r="F16" s="2" t="s">
        <v>32</v>
      </c>
      <c r="G16" s="2" t="s">
        <v>35</v>
      </c>
      <c r="H16" s="2" t="s">
        <v>44</v>
      </c>
      <c r="I16" s="2">
        <v>17.5</v>
      </c>
      <c r="J16" s="2">
        <v>1</v>
      </c>
      <c r="K16" s="1">
        <f t="shared" si="0"/>
        <v>17.5</v>
      </c>
      <c r="L16" s="7">
        <f t="shared" si="1"/>
        <v>1.0936372186618255E-2</v>
      </c>
      <c r="M16" s="1"/>
      <c r="N16" s="1"/>
      <c r="Q16">
        <f>I11</f>
        <v>8.8000000000000007</v>
      </c>
      <c r="R16" s="26" t="s">
        <v>161</v>
      </c>
      <c r="V16">
        <f>V9+V10+V13</f>
        <v>175.43701939999997</v>
      </c>
    </row>
    <row r="17" spans="1:22" x14ac:dyDescent="0.4">
      <c r="A17" s="2" t="s">
        <v>148</v>
      </c>
      <c r="B17" s="2"/>
      <c r="C17" s="2">
        <v>-5.15</v>
      </c>
      <c r="D17" s="2" t="s">
        <v>81</v>
      </c>
      <c r="E17" s="15">
        <v>15700000000</v>
      </c>
      <c r="F17" s="2" t="s">
        <v>64</v>
      </c>
      <c r="G17" s="2" t="s">
        <v>51</v>
      </c>
      <c r="H17" s="2" t="s">
        <v>53</v>
      </c>
      <c r="I17" s="2">
        <v>18.190000000000001</v>
      </c>
      <c r="J17" s="2">
        <v>6</v>
      </c>
      <c r="K17" s="1">
        <f t="shared" si="0"/>
        <v>109.14000000000001</v>
      </c>
      <c r="L17" s="7">
        <f t="shared" si="1"/>
        <v>6.8205466311286655E-2</v>
      </c>
      <c r="M17" s="1"/>
      <c r="N17" s="11"/>
      <c r="Q17">
        <f>I12</f>
        <v>10.64</v>
      </c>
      <c r="V17">
        <f>V9+V13</f>
        <v>160.49701939999997</v>
      </c>
    </row>
    <row r="18" spans="1:22" x14ac:dyDescent="0.4">
      <c r="A18" s="2" t="s">
        <v>149</v>
      </c>
      <c r="B18" s="2"/>
      <c r="C18" s="2">
        <v>13</v>
      </c>
      <c r="D18" s="2" t="s">
        <v>72</v>
      </c>
      <c r="E18" s="15">
        <v>861000000000</v>
      </c>
      <c r="F18" s="2" t="s">
        <v>32</v>
      </c>
      <c r="G18" s="2" t="s">
        <v>66</v>
      </c>
      <c r="H18" s="2" t="s">
        <v>53</v>
      </c>
      <c r="I18" s="2">
        <v>20.3</v>
      </c>
      <c r="J18" s="2">
        <v>1</v>
      </c>
      <c r="K18" s="1">
        <f t="shared" si="0"/>
        <v>20.3</v>
      </c>
      <c r="L18" s="7">
        <f t="shared" si="1"/>
        <v>1.2686191736477177E-2</v>
      </c>
      <c r="M18" s="1"/>
      <c r="N18" s="1"/>
    </row>
    <row r="19" spans="1:22" x14ac:dyDescent="0.4">
      <c r="A19" s="2" t="s">
        <v>115</v>
      </c>
      <c r="B19" s="2" t="s">
        <v>116</v>
      </c>
      <c r="C19" s="8">
        <v>-4.41E-2</v>
      </c>
      <c r="D19" s="2" t="s">
        <v>36</v>
      </c>
      <c r="E19" s="15">
        <v>86979000000</v>
      </c>
      <c r="F19" s="2" t="s">
        <v>31</v>
      </c>
      <c r="G19" s="2" t="s">
        <v>20</v>
      </c>
      <c r="H19" s="2" t="s">
        <v>44</v>
      </c>
      <c r="I19" s="2">
        <v>20.399999999999999</v>
      </c>
      <c r="J19" s="2">
        <v>1</v>
      </c>
      <c r="K19" s="1">
        <f t="shared" si="0"/>
        <v>20.399999999999999</v>
      </c>
      <c r="L19" s="7">
        <f t="shared" si="1"/>
        <v>1.2748685291829279E-2</v>
      </c>
      <c r="M19" s="1"/>
      <c r="N19" s="11"/>
    </row>
    <row r="20" spans="1:22" x14ac:dyDescent="0.4">
      <c r="A20" s="2" t="s">
        <v>48</v>
      </c>
      <c r="B20" s="2"/>
      <c r="C20" s="2">
        <v>0.66</v>
      </c>
      <c r="D20" s="2" t="s">
        <v>25</v>
      </c>
      <c r="E20" s="15">
        <v>187000000000</v>
      </c>
      <c r="F20" s="2" t="s">
        <v>32</v>
      </c>
      <c r="G20" s="2" t="s">
        <v>11</v>
      </c>
      <c r="H20" s="2" t="s">
        <v>44</v>
      </c>
      <c r="I20" s="2">
        <v>25.6</v>
      </c>
      <c r="J20" s="2">
        <v>1</v>
      </c>
      <c r="K20" s="1">
        <f t="shared" si="0"/>
        <v>25.6</v>
      </c>
      <c r="L20" s="7">
        <f t="shared" si="1"/>
        <v>1.5998350170138707E-2</v>
      </c>
      <c r="M20" s="1"/>
      <c r="N20" s="1"/>
    </row>
    <row r="21" spans="1:22" x14ac:dyDescent="0.4">
      <c r="A21" s="2" t="s">
        <v>17</v>
      </c>
      <c r="B21" s="2"/>
      <c r="C21" s="2">
        <v>-2.92</v>
      </c>
      <c r="D21" s="2" t="s">
        <v>28</v>
      </c>
      <c r="E21" s="15">
        <v>80709000000</v>
      </c>
      <c r="F21" s="2" t="s">
        <v>23</v>
      </c>
      <c r="G21" s="2" t="s">
        <v>33</v>
      </c>
      <c r="H21" s="2" t="s">
        <v>44</v>
      </c>
      <c r="I21" s="2">
        <v>27.53</v>
      </c>
      <c r="J21" s="2">
        <v>1</v>
      </c>
      <c r="K21" s="1">
        <f t="shared" si="0"/>
        <v>27.53</v>
      </c>
      <c r="L21" s="7">
        <f t="shared" si="1"/>
        <v>1.7204475788434318E-2</v>
      </c>
      <c r="M21" s="1"/>
      <c r="N21" s="1"/>
    </row>
    <row r="22" spans="1:22" x14ac:dyDescent="0.4">
      <c r="A22" s="2" t="s">
        <v>58</v>
      </c>
      <c r="B22" s="2" t="s">
        <v>109</v>
      </c>
      <c r="C22" s="8">
        <v>-6.83E-2</v>
      </c>
      <c r="D22" s="2" t="s">
        <v>82</v>
      </c>
      <c r="E22" s="15">
        <v>4510000000000</v>
      </c>
      <c r="F22" s="2" t="s">
        <v>26</v>
      </c>
      <c r="G22" s="2" t="s">
        <v>79</v>
      </c>
      <c r="H22" s="2" t="s">
        <v>53</v>
      </c>
      <c r="I22" s="2">
        <v>33</v>
      </c>
      <c r="J22" s="2">
        <v>2</v>
      </c>
      <c r="K22" s="1">
        <f t="shared" si="0"/>
        <v>66</v>
      </c>
      <c r="L22" s="7">
        <f t="shared" si="1"/>
        <v>4.1245746532388848E-2</v>
      </c>
      <c r="M22" s="1" t="s">
        <v>110</v>
      </c>
      <c r="N22" s="11" t="s">
        <v>99</v>
      </c>
    </row>
    <row r="23" spans="1:22" x14ac:dyDescent="0.4">
      <c r="A23" s="9" t="s">
        <v>50</v>
      </c>
      <c r="B23" s="9" t="s">
        <v>106</v>
      </c>
      <c r="C23" s="10">
        <v>-0.28000000000000003</v>
      </c>
      <c r="D23" s="9" t="s">
        <v>62</v>
      </c>
      <c r="E23" s="16">
        <v>8400000000000</v>
      </c>
      <c r="F23" s="9" t="s">
        <v>77</v>
      </c>
      <c r="G23" s="9" t="s">
        <v>65</v>
      </c>
      <c r="H23" s="9" t="s">
        <v>53</v>
      </c>
      <c r="I23" s="9">
        <v>50.59</v>
      </c>
      <c r="J23" s="9">
        <v>1</v>
      </c>
      <c r="K23" s="11">
        <f t="shared" si="0"/>
        <v>50.59</v>
      </c>
      <c r="L23" s="12">
        <f t="shared" si="1"/>
        <v>3.1615489652629572E-2</v>
      </c>
      <c r="M23" s="11" t="s">
        <v>105</v>
      </c>
      <c r="N23" s="1"/>
      <c r="P23">
        <f>I23</f>
        <v>50.59</v>
      </c>
    </row>
    <row r="24" spans="1:22" x14ac:dyDescent="0.4">
      <c r="A24" s="2" t="s">
        <v>15</v>
      </c>
      <c r="B24" s="2" t="s">
        <v>107</v>
      </c>
      <c r="C24" s="8">
        <v>-7.8E-2</v>
      </c>
      <c r="D24" s="2" t="s">
        <v>21</v>
      </c>
      <c r="E24" s="15">
        <v>198000000000</v>
      </c>
      <c r="F24" s="2" t="s">
        <v>31</v>
      </c>
      <c r="G24" s="2" t="s">
        <v>22</v>
      </c>
      <c r="H24" s="2" t="s">
        <v>44</v>
      </c>
      <c r="I24" s="2">
        <v>52.4</v>
      </c>
      <c r="J24" s="2">
        <v>1</v>
      </c>
      <c r="K24" s="1">
        <f t="shared" si="0"/>
        <v>52.4</v>
      </c>
      <c r="L24" s="7">
        <f t="shared" si="1"/>
        <v>3.2746623004502658E-2</v>
      </c>
      <c r="M24" s="1" t="s">
        <v>108</v>
      </c>
      <c r="N24" s="1"/>
    </row>
    <row r="25" spans="1:22" x14ac:dyDescent="0.4">
      <c r="A25" s="3" t="s">
        <v>84</v>
      </c>
      <c r="B25" s="3"/>
      <c r="C25" s="3"/>
      <c r="D25" s="3" t="s">
        <v>86</v>
      </c>
      <c r="E25" s="17">
        <v>27934000000</v>
      </c>
      <c r="F25" s="4" t="s">
        <v>32</v>
      </c>
      <c r="G25" s="4" t="s">
        <v>24</v>
      </c>
      <c r="H25" s="3" t="s">
        <v>83</v>
      </c>
      <c r="I25" s="3">
        <v>62.4</v>
      </c>
      <c r="J25" s="3">
        <v>4</v>
      </c>
      <c r="K25" s="1">
        <f t="shared" si="0"/>
        <v>249.6</v>
      </c>
      <c r="L25" s="7">
        <f t="shared" si="1"/>
        <v>0.15598391415885238</v>
      </c>
      <c r="M25" s="1"/>
      <c r="N25" s="1"/>
      <c r="P25">
        <f>I25</f>
        <v>62.4</v>
      </c>
    </row>
    <row r="26" spans="1:22" x14ac:dyDescent="0.4">
      <c r="A26" s="9" t="s">
        <v>18</v>
      </c>
      <c r="B26" s="9" t="s">
        <v>112</v>
      </c>
      <c r="C26" s="14">
        <v>-0.128</v>
      </c>
      <c r="D26" s="9" t="s">
        <v>7</v>
      </c>
      <c r="E26" s="16">
        <v>279000000000</v>
      </c>
      <c r="F26" s="9" t="s">
        <v>10</v>
      </c>
      <c r="G26" s="9" t="s">
        <v>46</v>
      </c>
      <c r="H26" s="9" t="s">
        <v>44</v>
      </c>
      <c r="I26" s="9">
        <v>64.31</v>
      </c>
      <c r="J26" s="9">
        <v>1</v>
      </c>
      <c r="K26" s="11">
        <f t="shared" si="0"/>
        <v>64.31</v>
      </c>
      <c r="L26" s="12">
        <f t="shared" si="1"/>
        <v>4.0189605446938288E-2</v>
      </c>
      <c r="M26" s="11" t="s">
        <v>111</v>
      </c>
      <c r="N26" s="1"/>
      <c r="P26">
        <f>I26</f>
        <v>64.31</v>
      </c>
    </row>
    <row r="27" spans="1:22" x14ac:dyDescent="0.4">
      <c r="A27" s="2" t="s">
        <v>120</v>
      </c>
      <c r="B27" s="2" t="s">
        <v>121</v>
      </c>
      <c r="C27" s="2"/>
      <c r="D27" s="2" t="s">
        <v>29</v>
      </c>
      <c r="E27" s="15">
        <v>443000000000</v>
      </c>
      <c r="F27" s="2" t="s">
        <v>19</v>
      </c>
      <c r="G27" s="2" t="s">
        <v>37</v>
      </c>
      <c r="H27" s="2" t="s">
        <v>44</v>
      </c>
      <c r="I27" s="2">
        <v>71</v>
      </c>
      <c r="J27" s="2">
        <v>1</v>
      </c>
      <c r="K27" s="1">
        <f t="shared" si="0"/>
        <v>71</v>
      </c>
      <c r="L27" s="7">
        <f t="shared" si="1"/>
        <v>4.4370424299994063E-2</v>
      </c>
      <c r="M27" s="1"/>
      <c r="N27" s="1"/>
      <c r="P27">
        <f>SUM(P11:P26)</f>
        <v>177.3</v>
      </c>
    </row>
    <row r="28" spans="1:22" x14ac:dyDescent="0.4">
      <c r="A28" s="3" t="s">
        <v>85</v>
      </c>
      <c r="B28" s="3"/>
      <c r="C28" s="3"/>
      <c r="D28" s="4" t="s">
        <v>87</v>
      </c>
      <c r="E28" s="18"/>
      <c r="F28" s="1"/>
      <c r="G28" s="1"/>
      <c r="H28" s="1"/>
      <c r="I28" s="3">
        <v>160.1</v>
      </c>
      <c r="J28" s="1">
        <v>2</v>
      </c>
      <c r="K28" s="1">
        <f t="shared" si="0"/>
        <v>320.2</v>
      </c>
      <c r="L28" s="7">
        <f t="shared" si="1"/>
        <v>0.20010436423743802</v>
      </c>
      <c r="M28" s="1"/>
      <c r="N28" s="1"/>
    </row>
  </sheetData>
  <autoFilter ref="A1:N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85" zoomScaleNormal="85" workbookViewId="0">
      <selection activeCell="B3" sqref="B3"/>
    </sheetView>
  </sheetViews>
  <sheetFormatPr defaultRowHeight="17.399999999999999" x14ac:dyDescent="0.4"/>
  <cols>
    <col min="6" max="6" width="20.296875" customWidth="1"/>
    <col min="7" max="7" width="19.8984375" customWidth="1"/>
  </cols>
  <sheetData>
    <row r="1" spans="1:21" x14ac:dyDescent="0.4">
      <c r="A1" s="2" t="s">
        <v>41</v>
      </c>
      <c r="B1" s="2" t="s">
        <v>98</v>
      </c>
      <c r="C1" s="2"/>
      <c r="D1" s="2" t="s">
        <v>42</v>
      </c>
      <c r="E1" s="15" t="s">
        <v>40</v>
      </c>
      <c r="F1" s="2" t="s">
        <v>45</v>
      </c>
      <c r="G1" s="2" t="s">
        <v>150</v>
      </c>
      <c r="H1" s="2" t="s">
        <v>39</v>
      </c>
      <c r="I1" s="2" t="s">
        <v>14</v>
      </c>
      <c r="J1" s="2" t="s">
        <v>173</v>
      </c>
      <c r="K1" s="3" t="s">
        <v>88</v>
      </c>
      <c r="L1" s="3" t="s">
        <v>95</v>
      </c>
      <c r="M1" s="3" t="s">
        <v>177</v>
      </c>
      <c r="N1" s="6" t="s">
        <v>97</v>
      </c>
      <c r="O1" s="3" t="s">
        <v>103</v>
      </c>
      <c r="P1" s="3" t="s">
        <v>178</v>
      </c>
      <c r="Q1" s="3" t="s">
        <v>104</v>
      </c>
    </row>
    <row r="2" spans="1:21" s="76" customFormat="1" x14ac:dyDescent="0.4">
      <c r="A2" s="70" t="s">
        <v>113</v>
      </c>
      <c r="B2" s="70" t="s">
        <v>114</v>
      </c>
      <c r="C2" s="70"/>
      <c r="D2" s="70" t="s">
        <v>12</v>
      </c>
      <c r="E2" s="71">
        <v>131000000000</v>
      </c>
      <c r="F2" s="70" t="s">
        <v>23</v>
      </c>
      <c r="G2" s="70" t="s">
        <v>9</v>
      </c>
      <c r="H2" s="70" t="s">
        <v>44</v>
      </c>
      <c r="I2" s="70">
        <v>10.64</v>
      </c>
      <c r="J2" s="70">
        <v>10.65</v>
      </c>
      <c r="K2" s="70">
        <v>2</v>
      </c>
      <c r="L2" s="70">
        <f>K2*J2</f>
        <v>21.3</v>
      </c>
      <c r="M2" s="72">
        <f>(J2-I2)/I2</f>
        <v>9.3984962406013027E-4</v>
      </c>
      <c r="N2" s="73">
        <f>(L2/SUM($L$2:$L$25))</f>
        <v>1.4972901157763768E-2</v>
      </c>
      <c r="O2" s="74">
        <f>SUM(N2:N3)</f>
        <v>3.6188025896792431E-2</v>
      </c>
      <c r="P2" s="74"/>
      <c r="Q2" s="75"/>
    </row>
    <row r="3" spans="1:21" s="76" customFormat="1" x14ac:dyDescent="0.4">
      <c r="A3" s="70" t="s">
        <v>166</v>
      </c>
      <c r="B3" s="70"/>
      <c r="C3" s="70">
        <v>-2.92</v>
      </c>
      <c r="D3" s="70" t="s">
        <v>28</v>
      </c>
      <c r="E3" s="71">
        <v>80709000000</v>
      </c>
      <c r="F3" s="70" t="s">
        <v>23</v>
      </c>
      <c r="G3" s="70" t="s">
        <v>33</v>
      </c>
      <c r="H3" s="70" t="s">
        <v>44</v>
      </c>
      <c r="I3" s="70">
        <v>27.53</v>
      </c>
      <c r="J3" s="70">
        <v>30.18</v>
      </c>
      <c r="K3" s="70">
        <v>1</v>
      </c>
      <c r="L3" s="70">
        <f t="shared" ref="L3:L25" si="0">K3*J3</f>
        <v>30.18</v>
      </c>
      <c r="M3" s="72">
        <f t="shared" ref="M3:M25" si="1">(J3-I3)/I3</f>
        <v>9.6258626952415494E-2</v>
      </c>
      <c r="N3" s="73">
        <f t="shared" ref="N3:N25" si="2">(L3/SUM($L$2:$L$25))</f>
        <v>2.121512473902866E-2</v>
      </c>
      <c r="O3" s="74"/>
      <c r="P3" s="74"/>
      <c r="Q3" s="75"/>
    </row>
    <row r="4" spans="1:21" s="68" customFormat="1" x14ac:dyDescent="0.4">
      <c r="A4" s="63" t="s">
        <v>135</v>
      </c>
      <c r="B4" s="63" t="s">
        <v>136</v>
      </c>
      <c r="C4" s="63">
        <v>-4.55</v>
      </c>
      <c r="D4" s="63" t="s">
        <v>38</v>
      </c>
      <c r="E4" s="64">
        <v>30627000000</v>
      </c>
      <c r="F4" s="63" t="s">
        <v>32</v>
      </c>
      <c r="G4" s="63" t="s">
        <v>24</v>
      </c>
      <c r="H4" s="63" t="s">
        <v>44</v>
      </c>
      <c r="I4" s="63">
        <v>2.46</v>
      </c>
      <c r="J4" s="63">
        <v>3.13</v>
      </c>
      <c r="K4" s="63">
        <v>10</v>
      </c>
      <c r="L4" s="63">
        <f t="shared" si="0"/>
        <v>31.299999999999997</v>
      </c>
      <c r="M4" s="65">
        <f t="shared" si="1"/>
        <v>0.27235772357723576</v>
      </c>
      <c r="N4" s="73">
        <f t="shared" si="2"/>
        <v>2.2002432217746754E-2</v>
      </c>
      <c r="O4" s="66">
        <f>SUM(N4:N7)</f>
        <v>0.2537801303275059</v>
      </c>
      <c r="P4" s="66"/>
      <c r="Q4" s="67" t="s">
        <v>137</v>
      </c>
      <c r="U4" s="63">
        <v>11</v>
      </c>
    </row>
    <row r="5" spans="1:21" s="68" customFormat="1" x14ac:dyDescent="0.4">
      <c r="A5" s="63" t="s">
        <v>149</v>
      </c>
      <c r="B5" s="63" t="s">
        <v>162</v>
      </c>
      <c r="C5" s="63">
        <v>13</v>
      </c>
      <c r="D5" s="63" t="s">
        <v>72</v>
      </c>
      <c r="E5" s="64">
        <v>861000000000</v>
      </c>
      <c r="F5" s="63" t="s">
        <v>32</v>
      </c>
      <c r="G5" s="63" t="s">
        <v>66</v>
      </c>
      <c r="H5" s="63" t="s">
        <v>53</v>
      </c>
      <c r="I5" s="63">
        <v>20.3</v>
      </c>
      <c r="J5" s="63">
        <v>32.909999999999997</v>
      </c>
      <c r="K5" s="63">
        <v>1</v>
      </c>
      <c r="L5" s="63">
        <f t="shared" si="0"/>
        <v>32.909999999999997</v>
      </c>
      <c r="M5" s="65">
        <f t="shared" si="1"/>
        <v>0.62118226600985205</v>
      </c>
      <c r="N5" s="73">
        <f t="shared" si="2"/>
        <v>2.3134186718404014E-2</v>
      </c>
      <c r="O5" s="66"/>
      <c r="P5" s="66"/>
      <c r="Q5" s="67"/>
      <c r="U5" s="63">
        <v>10</v>
      </c>
    </row>
    <row r="6" spans="1:21" s="68" customFormat="1" x14ac:dyDescent="0.4">
      <c r="A6" s="63" t="s">
        <v>48</v>
      </c>
      <c r="B6" s="63"/>
      <c r="C6" s="63">
        <v>0.66</v>
      </c>
      <c r="D6" s="63" t="s">
        <v>25</v>
      </c>
      <c r="E6" s="64">
        <v>187000000000</v>
      </c>
      <c r="F6" s="63" t="s">
        <v>32</v>
      </c>
      <c r="G6" s="63" t="s">
        <v>11</v>
      </c>
      <c r="H6" s="63" t="s">
        <v>44</v>
      </c>
      <c r="I6" s="63">
        <v>25.6</v>
      </c>
      <c r="J6" s="63">
        <v>27.81</v>
      </c>
      <c r="K6" s="63">
        <v>1</v>
      </c>
      <c r="L6" s="63">
        <f t="shared" si="0"/>
        <v>27.81</v>
      </c>
      <c r="M6" s="65">
        <f t="shared" si="1"/>
        <v>8.6328124999999895E-2</v>
      </c>
      <c r="N6" s="73">
        <f t="shared" si="2"/>
        <v>1.9549125877812691E-2</v>
      </c>
      <c r="O6" s="66"/>
      <c r="P6" s="66"/>
      <c r="Q6" s="67"/>
      <c r="U6" s="63">
        <v>4</v>
      </c>
    </row>
    <row r="7" spans="1:21" s="68" customFormat="1" x14ac:dyDescent="0.4">
      <c r="A7" s="63" t="s">
        <v>84</v>
      </c>
      <c r="B7" s="63"/>
      <c r="C7" s="63"/>
      <c r="D7" s="63" t="s">
        <v>86</v>
      </c>
      <c r="E7" s="64">
        <v>27934000000</v>
      </c>
      <c r="F7" s="69" t="s">
        <v>32</v>
      </c>
      <c r="G7" s="69" t="s">
        <v>24</v>
      </c>
      <c r="H7" s="63" t="s">
        <v>83</v>
      </c>
      <c r="I7" s="63">
        <v>62.4</v>
      </c>
      <c r="J7" s="63">
        <v>67.25</v>
      </c>
      <c r="K7" s="63">
        <v>4</v>
      </c>
      <c r="L7" s="63">
        <f t="shared" si="0"/>
        <v>269</v>
      </c>
      <c r="M7" s="65">
        <f t="shared" si="1"/>
        <v>7.7724358974359004E-2</v>
      </c>
      <c r="N7" s="73">
        <f t="shared" si="2"/>
        <v>0.18909438551354241</v>
      </c>
      <c r="O7" s="66"/>
      <c r="P7" s="66"/>
      <c r="Q7" s="67"/>
      <c r="U7" s="63">
        <v>1</v>
      </c>
    </row>
    <row r="8" spans="1:21" s="61" customFormat="1" x14ac:dyDescent="0.4">
      <c r="A8" s="55" t="s">
        <v>0</v>
      </c>
      <c r="B8" s="55" t="s">
        <v>171</v>
      </c>
      <c r="C8" s="55"/>
      <c r="D8" s="56" t="s">
        <v>170</v>
      </c>
      <c r="E8" s="57"/>
      <c r="F8" s="56" t="s">
        <v>31</v>
      </c>
      <c r="G8" s="56" t="s">
        <v>20</v>
      </c>
      <c r="H8" s="56" t="s">
        <v>44</v>
      </c>
      <c r="I8" s="55">
        <v>48.48</v>
      </c>
      <c r="J8" s="55">
        <v>48.88</v>
      </c>
      <c r="K8" s="58"/>
      <c r="L8" s="55">
        <f t="shared" si="0"/>
        <v>0</v>
      </c>
      <c r="M8" s="59">
        <f t="shared" si="1"/>
        <v>8.250825082508368E-3</v>
      </c>
      <c r="N8" s="73">
        <f t="shared" si="2"/>
        <v>0</v>
      </c>
      <c r="O8" s="60">
        <f>SUM(N8:N10)</f>
        <v>5.1224192834096044E-2</v>
      </c>
      <c r="P8" s="60"/>
      <c r="Q8" s="58"/>
      <c r="R8" s="58"/>
      <c r="U8" s="55">
        <v>4</v>
      </c>
    </row>
    <row r="9" spans="1:21" s="61" customFormat="1" x14ac:dyDescent="0.4">
      <c r="A9" s="55" t="s">
        <v>115</v>
      </c>
      <c r="B9" s="55" t="s">
        <v>116</v>
      </c>
      <c r="C9" s="62">
        <v>-4.41E-2</v>
      </c>
      <c r="D9" s="55" t="s">
        <v>36</v>
      </c>
      <c r="E9" s="57">
        <v>86979000000</v>
      </c>
      <c r="F9" s="55" t="s">
        <v>31</v>
      </c>
      <c r="G9" s="55" t="s">
        <v>20</v>
      </c>
      <c r="H9" s="55" t="s">
        <v>44</v>
      </c>
      <c r="I9" s="55">
        <v>20.399999999999999</v>
      </c>
      <c r="J9" s="55">
        <v>21.19</v>
      </c>
      <c r="K9" s="55">
        <v>1</v>
      </c>
      <c r="L9" s="55">
        <f t="shared" si="0"/>
        <v>21.19</v>
      </c>
      <c r="M9" s="59">
        <f t="shared" si="1"/>
        <v>3.8725490196078564E-2</v>
      </c>
      <c r="N9" s="73">
        <f t="shared" si="2"/>
        <v>1.4895576316103954E-2</v>
      </c>
      <c r="O9" s="60"/>
      <c r="P9" s="60"/>
      <c r="Q9" s="58"/>
      <c r="R9" s="58"/>
      <c r="U9" s="55">
        <v>2</v>
      </c>
    </row>
    <row r="10" spans="1:21" s="61" customFormat="1" x14ac:dyDescent="0.4">
      <c r="A10" s="55" t="s">
        <v>15</v>
      </c>
      <c r="B10" s="55" t="s">
        <v>107</v>
      </c>
      <c r="C10" s="62">
        <v>-7.8E-2</v>
      </c>
      <c r="D10" s="55" t="s">
        <v>21</v>
      </c>
      <c r="E10" s="57">
        <v>198000000000</v>
      </c>
      <c r="F10" s="55" t="s">
        <v>31</v>
      </c>
      <c r="G10" s="55" t="s">
        <v>22</v>
      </c>
      <c r="H10" s="55" t="s">
        <v>44</v>
      </c>
      <c r="I10" s="55">
        <v>52.4</v>
      </c>
      <c r="J10" s="55">
        <v>51.68</v>
      </c>
      <c r="K10" s="55">
        <v>1</v>
      </c>
      <c r="L10" s="55">
        <f t="shared" si="0"/>
        <v>51.68</v>
      </c>
      <c r="M10" s="59">
        <f t="shared" si="1"/>
        <v>-1.3740458015267154E-2</v>
      </c>
      <c r="N10" s="73">
        <f t="shared" si="2"/>
        <v>3.6328616517992088E-2</v>
      </c>
      <c r="O10" s="60"/>
      <c r="P10" s="60"/>
      <c r="Q10" s="58" t="s">
        <v>108</v>
      </c>
      <c r="R10" s="58"/>
      <c r="U10" s="55">
        <v>2</v>
      </c>
    </row>
    <row r="11" spans="1:21" s="53" customFormat="1" x14ac:dyDescent="0.4">
      <c r="A11" s="48" t="s">
        <v>52</v>
      </c>
      <c r="B11" s="48"/>
      <c r="C11" s="48">
        <v>10.8</v>
      </c>
      <c r="D11" s="48" t="s">
        <v>61</v>
      </c>
      <c r="E11" s="49">
        <v>215000000000</v>
      </c>
      <c r="F11" s="48" t="s">
        <v>26</v>
      </c>
      <c r="G11" s="48" t="s">
        <v>102</v>
      </c>
      <c r="H11" s="48" t="s">
        <v>53</v>
      </c>
      <c r="I11" s="48">
        <v>12.36</v>
      </c>
      <c r="J11" s="48">
        <v>15.67</v>
      </c>
      <c r="K11" s="48">
        <v>2</v>
      </c>
      <c r="L11" s="48">
        <f t="shared" si="0"/>
        <v>31.34</v>
      </c>
      <c r="M11" s="50">
        <f t="shared" si="1"/>
        <v>0.26779935275080913</v>
      </c>
      <c r="N11" s="73">
        <f t="shared" si="2"/>
        <v>2.2030550341986688E-2</v>
      </c>
      <c r="O11" s="51">
        <f>SUM(N11:N14)</f>
        <v>0.23265638949225698</v>
      </c>
      <c r="P11" s="51"/>
      <c r="Q11" s="52"/>
      <c r="R11" s="52"/>
      <c r="U11" s="48">
        <v>2</v>
      </c>
    </row>
    <row r="12" spans="1:21" s="53" customFormat="1" x14ac:dyDescent="0.4">
      <c r="A12" s="48" t="s">
        <v>55</v>
      </c>
      <c r="B12" s="48" t="s">
        <v>163</v>
      </c>
      <c r="C12" s="54">
        <v>3.6900000000000002E-2</v>
      </c>
      <c r="D12" s="48" t="s">
        <v>73</v>
      </c>
      <c r="E12" s="49">
        <v>80400000000</v>
      </c>
      <c r="F12" s="48" t="s">
        <v>26</v>
      </c>
      <c r="G12" s="48" t="s">
        <v>78</v>
      </c>
      <c r="H12" s="48" t="s">
        <v>53</v>
      </c>
      <c r="I12" s="48">
        <v>13.742599999999999</v>
      </c>
      <c r="J12" s="48">
        <v>14.12</v>
      </c>
      <c r="K12" s="48">
        <v>10</v>
      </c>
      <c r="L12" s="48">
        <f t="shared" si="0"/>
        <v>141.19999999999999</v>
      </c>
      <c r="M12" s="50">
        <f t="shared" si="1"/>
        <v>2.7462052304512957E-2</v>
      </c>
      <c r="N12" s="73">
        <f t="shared" si="2"/>
        <v>9.9256978566959794E-2</v>
      </c>
      <c r="O12" s="51"/>
      <c r="P12" s="51"/>
      <c r="Q12" s="52"/>
      <c r="R12" s="52"/>
      <c r="U12" s="48">
        <v>10</v>
      </c>
    </row>
    <row r="13" spans="1:21" s="53" customFormat="1" x14ac:dyDescent="0.4">
      <c r="A13" s="48" t="s">
        <v>164</v>
      </c>
      <c r="B13" s="48"/>
      <c r="C13" s="48"/>
      <c r="D13" s="48" t="s">
        <v>8</v>
      </c>
      <c r="E13" s="49">
        <v>119000000000</v>
      </c>
      <c r="F13" s="48" t="s">
        <v>26</v>
      </c>
      <c r="G13" s="48" t="s">
        <v>27</v>
      </c>
      <c r="H13" s="48" t="s">
        <v>44</v>
      </c>
      <c r="I13" s="48">
        <v>14.75</v>
      </c>
      <c r="J13" s="48">
        <v>18.48</v>
      </c>
      <c r="K13" s="48">
        <v>1</v>
      </c>
      <c r="L13" s="48">
        <f t="shared" si="0"/>
        <v>18.48</v>
      </c>
      <c r="M13" s="50">
        <f t="shared" si="1"/>
        <v>0.2528813559322034</v>
      </c>
      <c r="N13" s="73">
        <f t="shared" si="2"/>
        <v>1.2990573398848564E-2</v>
      </c>
      <c r="O13" s="51"/>
      <c r="P13" s="51"/>
      <c r="Q13" s="52"/>
      <c r="R13" s="52"/>
      <c r="U13" s="48">
        <v>1</v>
      </c>
    </row>
    <row r="14" spans="1:21" s="53" customFormat="1" x14ac:dyDescent="0.4">
      <c r="A14" s="48" t="s">
        <v>165</v>
      </c>
      <c r="B14" s="48" t="s">
        <v>109</v>
      </c>
      <c r="C14" s="54">
        <v>-6.83E-2</v>
      </c>
      <c r="D14" s="48" t="s">
        <v>82</v>
      </c>
      <c r="E14" s="49">
        <v>4510000000000</v>
      </c>
      <c r="F14" s="48" t="s">
        <v>26</v>
      </c>
      <c r="G14" s="48" t="s">
        <v>79</v>
      </c>
      <c r="H14" s="48" t="s">
        <v>53</v>
      </c>
      <c r="I14" s="48">
        <v>33</v>
      </c>
      <c r="J14" s="48">
        <v>46.65</v>
      </c>
      <c r="K14" s="48">
        <v>3</v>
      </c>
      <c r="L14" s="48">
        <f t="shared" si="0"/>
        <v>139.94999999999999</v>
      </c>
      <c r="M14" s="50">
        <f t="shared" si="1"/>
        <v>0.41363636363636358</v>
      </c>
      <c r="N14" s="73">
        <f t="shared" si="2"/>
        <v>9.8378287184461927E-2</v>
      </c>
      <c r="O14" s="51"/>
      <c r="P14" s="51"/>
      <c r="Q14" s="52" t="s">
        <v>110</v>
      </c>
      <c r="R14" s="52" t="s">
        <v>99</v>
      </c>
      <c r="U14" s="48">
        <v>1</v>
      </c>
    </row>
    <row r="15" spans="1:21" s="47" customFormat="1" x14ac:dyDescent="0.4">
      <c r="A15" s="40" t="s">
        <v>167</v>
      </c>
      <c r="B15" s="40" t="s">
        <v>172</v>
      </c>
      <c r="C15" s="41"/>
      <c r="D15" s="42" t="s">
        <v>168</v>
      </c>
      <c r="E15" s="43"/>
      <c r="F15" s="42" t="s">
        <v>19</v>
      </c>
      <c r="G15" s="42" t="s">
        <v>169</v>
      </c>
      <c r="H15" s="42" t="s">
        <v>44</v>
      </c>
      <c r="I15" s="40">
        <v>15.8</v>
      </c>
      <c r="J15" s="40">
        <v>12.26</v>
      </c>
      <c r="K15" s="44"/>
      <c r="L15" s="40">
        <f t="shared" si="0"/>
        <v>0</v>
      </c>
      <c r="M15" s="45">
        <f t="shared" si="1"/>
        <v>-0.22405063291139246</v>
      </c>
      <c r="N15" s="73">
        <f t="shared" si="2"/>
        <v>0</v>
      </c>
      <c r="O15" s="46">
        <f>SUM(N15:N17)</f>
        <v>5.6988408303282091E-2</v>
      </c>
      <c r="P15" s="46"/>
      <c r="Q15" s="44"/>
      <c r="R15" s="44"/>
      <c r="U15" s="40">
        <v>1</v>
      </c>
    </row>
    <row r="16" spans="1:21" s="47" customFormat="1" x14ac:dyDescent="0.4">
      <c r="A16" s="40" t="s">
        <v>141</v>
      </c>
      <c r="B16" s="40" t="s">
        <v>142</v>
      </c>
      <c r="C16" s="41">
        <v>-0.1454</v>
      </c>
      <c r="D16" s="40" t="s">
        <v>101</v>
      </c>
      <c r="E16" s="43">
        <v>6628000000</v>
      </c>
      <c r="F16" s="40" t="s">
        <v>19</v>
      </c>
      <c r="G16" s="40" t="s">
        <v>30</v>
      </c>
      <c r="H16" s="40" t="s">
        <v>44</v>
      </c>
      <c r="I16" s="40">
        <v>4.8</v>
      </c>
      <c r="J16" s="40">
        <v>4.29</v>
      </c>
      <c r="K16" s="40">
        <v>1</v>
      </c>
      <c r="L16" s="40">
        <f t="shared" si="0"/>
        <v>4.29</v>
      </c>
      <c r="M16" s="45">
        <f t="shared" si="1"/>
        <v>-0.10624999999999996</v>
      </c>
      <c r="N16" s="73">
        <f t="shared" si="2"/>
        <v>3.0156688247327023E-3</v>
      </c>
      <c r="O16" s="46"/>
      <c r="P16" s="46"/>
      <c r="Q16" s="44"/>
      <c r="R16" s="44"/>
      <c r="U16" s="40">
        <v>1</v>
      </c>
    </row>
    <row r="17" spans="1:21" s="47" customFormat="1" x14ac:dyDescent="0.4">
      <c r="A17" s="40" t="s">
        <v>120</v>
      </c>
      <c r="B17" s="40" t="s">
        <v>121</v>
      </c>
      <c r="C17" s="40"/>
      <c r="D17" s="40" t="s">
        <v>29</v>
      </c>
      <c r="E17" s="43">
        <v>443000000000</v>
      </c>
      <c r="F17" s="40" t="s">
        <v>19</v>
      </c>
      <c r="G17" s="40" t="s">
        <v>37</v>
      </c>
      <c r="H17" s="40" t="s">
        <v>44</v>
      </c>
      <c r="I17" s="40">
        <v>71</v>
      </c>
      <c r="J17" s="40">
        <v>76.78</v>
      </c>
      <c r="K17" s="40">
        <v>1</v>
      </c>
      <c r="L17" s="40">
        <f t="shared" si="0"/>
        <v>76.78</v>
      </c>
      <c r="M17" s="45">
        <f t="shared" si="1"/>
        <v>8.1408450704225366E-2</v>
      </c>
      <c r="N17" s="73">
        <f t="shared" si="2"/>
        <v>5.3972739478549386E-2</v>
      </c>
      <c r="O17" s="46"/>
      <c r="P17" s="46"/>
      <c r="Q17" s="44"/>
      <c r="R17" s="44"/>
      <c r="U17" s="40">
        <v>1</v>
      </c>
    </row>
    <row r="18" spans="1:21" s="37" customFormat="1" x14ac:dyDescent="0.4">
      <c r="A18" s="31" t="s">
        <v>132</v>
      </c>
      <c r="B18" s="31" t="s">
        <v>133</v>
      </c>
      <c r="C18" s="32">
        <v>8.0999999999999996E-3</v>
      </c>
      <c r="D18" s="31" t="s">
        <v>74</v>
      </c>
      <c r="E18" s="33">
        <v>144000000000</v>
      </c>
      <c r="F18" s="31" t="s">
        <v>10</v>
      </c>
      <c r="G18" s="31" t="s">
        <v>80</v>
      </c>
      <c r="H18" s="31" t="s">
        <v>53</v>
      </c>
      <c r="I18" s="31">
        <v>2.34</v>
      </c>
      <c r="J18" s="31">
        <v>2.17</v>
      </c>
      <c r="K18" s="31">
        <v>11</v>
      </c>
      <c r="L18" s="31">
        <f t="shared" si="0"/>
        <v>23.869999999999997</v>
      </c>
      <c r="M18" s="34">
        <f t="shared" si="1"/>
        <v>-7.2649572649572627E-2</v>
      </c>
      <c r="N18" s="73">
        <f t="shared" si="2"/>
        <v>1.6779490640179393E-2</v>
      </c>
      <c r="O18" s="35">
        <f>SUM(N18:N23)</f>
        <v>0.1160364692071392</v>
      </c>
      <c r="P18" s="35"/>
      <c r="Q18" s="36"/>
      <c r="R18" s="36" t="s">
        <v>134</v>
      </c>
      <c r="U18" s="31">
        <v>3</v>
      </c>
    </row>
    <row r="19" spans="1:21" s="37" customFormat="1" x14ac:dyDescent="0.4">
      <c r="A19" s="31" t="s">
        <v>138</v>
      </c>
      <c r="B19" s="31" t="s">
        <v>139</v>
      </c>
      <c r="C19" s="32">
        <v>3.0800000000000001E-2</v>
      </c>
      <c r="D19" s="31" t="s">
        <v>49</v>
      </c>
      <c r="E19" s="33">
        <v>14300000000</v>
      </c>
      <c r="F19" s="31" t="s">
        <v>10</v>
      </c>
      <c r="G19" s="31" t="s">
        <v>67</v>
      </c>
      <c r="H19" s="31" t="s">
        <v>53</v>
      </c>
      <c r="I19" s="31">
        <v>4.45</v>
      </c>
      <c r="J19" s="31">
        <v>4.66</v>
      </c>
      <c r="K19" s="31">
        <v>4</v>
      </c>
      <c r="L19" s="31">
        <f t="shared" si="0"/>
        <v>18.64</v>
      </c>
      <c r="M19" s="34">
        <f t="shared" si="1"/>
        <v>4.7191011235955045E-2</v>
      </c>
      <c r="N19" s="73">
        <f t="shared" si="2"/>
        <v>1.3103045895808291E-2</v>
      </c>
      <c r="O19" s="35"/>
      <c r="P19" s="35"/>
      <c r="Q19" s="36"/>
      <c r="R19" s="36" t="s">
        <v>140</v>
      </c>
      <c r="U19" s="31">
        <v>1</v>
      </c>
    </row>
    <row r="20" spans="1:21" s="37" customFormat="1" x14ac:dyDescent="0.4">
      <c r="A20" s="31" t="s">
        <v>118</v>
      </c>
      <c r="B20" s="31" t="s">
        <v>146</v>
      </c>
      <c r="C20" s="32">
        <v>-5.8200000000000002E-2</v>
      </c>
      <c r="D20" s="31" t="s">
        <v>100</v>
      </c>
      <c r="E20" s="33">
        <v>42564000000</v>
      </c>
      <c r="F20" s="31" t="s">
        <v>10</v>
      </c>
      <c r="G20" s="31" t="s">
        <v>13</v>
      </c>
      <c r="H20" s="31" t="s">
        <v>44</v>
      </c>
      <c r="I20" s="31">
        <v>5.79</v>
      </c>
      <c r="J20" s="31">
        <v>5.16</v>
      </c>
      <c r="K20" s="31">
        <v>4</v>
      </c>
      <c r="L20" s="31">
        <f t="shared" si="0"/>
        <v>20.64</v>
      </c>
      <c r="M20" s="34">
        <f t="shared" si="1"/>
        <v>-0.1088082901554404</v>
      </c>
      <c r="N20" s="73">
        <f t="shared" si="2"/>
        <v>1.4508952107804889E-2</v>
      </c>
      <c r="O20" s="35"/>
      <c r="P20" s="35"/>
      <c r="Q20" s="36" t="s">
        <v>119</v>
      </c>
      <c r="R20" s="36" t="s">
        <v>147</v>
      </c>
      <c r="U20" s="31">
        <v>1</v>
      </c>
    </row>
    <row r="21" spans="1:21" s="37" customFormat="1" x14ac:dyDescent="0.4">
      <c r="A21" s="31" t="s">
        <v>143</v>
      </c>
      <c r="B21" s="31" t="s">
        <v>145</v>
      </c>
      <c r="C21" s="38">
        <v>0.05</v>
      </c>
      <c r="D21" s="31" t="s">
        <v>75</v>
      </c>
      <c r="E21" s="33">
        <v>220000000000</v>
      </c>
      <c r="F21" s="31" t="s">
        <v>10</v>
      </c>
      <c r="G21" s="31" t="s">
        <v>13</v>
      </c>
      <c r="H21" s="31" t="s">
        <v>53</v>
      </c>
      <c r="I21" s="31">
        <v>8.8000000000000007</v>
      </c>
      <c r="J21" s="31">
        <v>17.440000000000001</v>
      </c>
      <c r="K21" s="31">
        <v>2</v>
      </c>
      <c r="L21" s="31">
        <f t="shared" si="0"/>
        <v>34.880000000000003</v>
      </c>
      <c r="M21" s="34">
        <f t="shared" si="1"/>
        <v>0.98181818181818181</v>
      </c>
      <c r="N21" s="73">
        <f t="shared" si="2"/>
        <v>2.4519004337220669E-2</v>
      </c>
      <c r="O21" s="35"/>
      <c r="P21" s="35"/>
      <c r="Q21" s="36"/>
      <c r="R21" s="36" t="s">
        <v>144</v>
      </c>
      <c r="U21" s="31">
        <v>4</v>
      </c>
    </row>
    <row r="22" spans="1:21" s="37" customFormat="1" x14ac:dyDescent="0.4">
      <c r="A22" s="31" t="s">
        <v>18</v>
      </c>
      <c r="B22" s="31" t="s">
        <v>112</v>
      </c>
      <c r="C22" s="32">
        <v>-0.128</v>
      </c>
      <c r="D22" s="31" t="s">
        <v>7</v>
      </c>
      <c r="E22" s="33">
        <v>279000000000</v>
      </c>
      <c r="F22" s="31" t="s">
        <v>10</v>
      </c>
      <c r="G22" s="31" t="s">
        <v>46</v>
      </c>
      <c r="H22" s="31" t="s">
        <v>44</v>
      </c>
      <c r="I22" s="31">
        <v>64.31</v>
      </c>
      <c r="J22" s="31">
        <v>67.040000000000006</v>
      </c>
      <c r="K22" s="31">
        <v>1</v>
      </c>
      <c r="L22" s="31">
        <f t="shared" si="0"/>
        <v>67.040000000000006</v>
      </c>
      <c r="M22" s="34">
        <f t="shared" si="1"/>
        <v>4.2450629762089936E-2</v>
      </c>
      <c r="N22" s="73">
        <f t="shared" si="2"/>
        <v>4.7125976226125958E-2</v>
      </c>
      <c r="O22" s="35"/>
      <c r="P22" s="35"/>
      <c r="Q22" s="36" t="s">
        <v>111</v>
      </c>
      <c r="R22" s="36"/>
      <c r="U22" s="31">
        <v>1</v>
      </c>
    </row>
    <row r="23" spans="1:21" s="37" customFormat="1" x14ac:dyDescent="0.4">
      <c r="A23" s="31" t="s">
        <v>174</v>
      </c>
      <c r="B23" s="31" t="s">
        <v>175</v>
      </c>
      <c r="F23" s="39" t="s">
        <v>10</v>
      </c>
      <c r="G23" s="39" t="s">
        <v>176</v>
      </c>
      <c r="H23" s="39" t="s">
        <v>53</v>
      </c>
      <c r="I23" s="31">
        <v>183028</v>
      </c>
      <c r="J23" s="31">
        <v>21.5</v>
      </c>
      <c r="L23" s="31">
        <f t="shared" si="0"/>
        <v>0</v>
      </c>
      <c r="M23" s="34">
        <f t="shared" si="1"/>
        <v>-0.99988253163450402</v>
      </c>
      <c r="N23" s="73">
        <f t="shared" si="2"/>
        <v>0</v>
      </c>
      <c r="O23" s="35"/>
      <c r="P23" s="35"/>
      <c r="U23" s="31">
        <v>1</v>
      </c>
    </row>
    <row r="24" spans="1:21" x14ac:dyDescent="0.4">
      <c r="A24" s="9" t="s">
        <v>50</v>
      </c>
      <c r="B24" s="9" t="s">
        <v>106</v>
      </c>
      <c r="C24" s="10">
        <v>-0.28000000000000003</v>
      </c>
      <c r="D24" s="9" t="s">
        <v>62</v>
      </c>
      <c r="E24" s="16">
        <v>8400000000000</v>
      </c>
      <c r="F24" s="9" t="s">
        <v>77</v>
      </c>
      <c r="G24" s="9" t="s">
        <v>65</v>
      </c>
      <c r="H24" s="9" t="s">
        <v>53</v>
      </c>
      <c r="I24" s="9">
        <v>50.59</v>
      </c>
      <c r="J24" s="9">
        <v>41.75</v>
      </c>
      <c r="K24" s="9">
        <v>1</v>
      </c>
      <c r="L24" s="9">
        <f t="shared" si="0"/>
        <v>41.75</v>
      </c>
      <c r="M24" s="30">
        <f t="shared" si="1"/>
        <v>-0.1747380905317257</v>
      </c>
      <c r="N24" s="73">
        <f t="shared" si="2"/>
        <v>2.9348292175428978E-2</v>
      </c>
      <c r="O24" s="13">
        <v>0.03</v>
      </c>
      <c r="P24" s="13"/>
      <c r="Q24" s="11" t="s">
        <v>105</v>
      </c>
      <c r="R24" s="1"/>
      <c r="U24" s="1">
        <v>2</v>
      </c>
    </row>
    <row r="25" spans="1:21" x14ac:dyDescent="0.4">
      <c r="A25" s="3" t="s">
        <v>85</v>
      </c>
      <c r="B25" s="3"/>
      <c r="C25" s="3"/>
      <c r="D25" s="4" t="s">
        <v>87</v>
      </c>
      <c r="E25" s="18"/>
      <c r="F25" s="1"/>
      <c r="G25" s="1"/>
      <c r="H25" s="1"/>
      <c r="I25" s="3">
        <v>160.1</v>
      </c>
      <c r="J25" s="1">
        <v>159.16999999999999</v>
      </c>
      <c r="K25" s="1">
        <v>2</v>
      </c>
      <c r="L25" s="9">
        <f t="shared" si="0"/>
        <v>318.33999999999997</v>
      </c>
      <c r="M25" s="30">
        <f t="shared" si="1"/>
        <v>-5.8088694565896744E-3</v>
      </c>
      <c r="N25" s="73">
        <f t="shared" si="2"/>
        <v>0.22377809176349844</v>
      </c>
      <c r="O25" s="13">
        <v>0.22</v>
      </c>
      <c r="P25" s="13"/>
      <c r="Q25" s="1"/>
      <c r="R25" s="1"/>
    </row>
  </sheetData>
  <autoFilter ref="A1:Q1">
    <sortState ref="A2:N25">
      <sortCondition ref="F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0" sqref="A10:D18"/>
    </sheetView>
  </sheetViews>
  <sheetFormatPr defaultRowHeight="17.399999999999999" x14ac:dyDescent="0.4"/>
  <sheetData>
    <row r="1" spans="1:7" x14ac:dyDescent="0.4">
      <c r="G1" t="s">
        <v>5</v>
      </c>
    </row>
    <row r="2" spans="1:7" x14ac:dyDescent="0.4">
      <c r="A2" t="s">
        <v>0</v>
      </c>
      <c r="B2">
        <v>1</v>
      </c>
      <c r="C2">
        <v>43</v>
      </c>
      <c r="D2">
        <v>44.12</v>
      </c>
      <c r="E2">
        <f t="shared" ref="E2:E6" si="0">(D2-C2)*B2</f>
        <v>1.1199999999999974</v>
      </c>
      <c r="G2" t="s">
        <v>6</v>
      </c>
    </row>
    <row r="3" spans="1:7" x14ac:dyDescent="0.4">
      <c r="A3" t="s">
        <v>4</v>
      </c>
      <c r="B3">
        <v>1</v>
      </c>
      <c r="C3">
        <v>8.6300000000000008</v>
      </c>
      <c r="D3">
        <v>8.73</v>
      </c>
      <c r="E3">
        <f t="shared" si="0"/>
        <v>9.9999999999999645E-2</v>
      </c>
      <c r="G3">
        <f t="shared" ref="G3:G6" si="1">D3*B3</f>
        <v>8.73</v>
      </c>
    </row>
    <row r="4" spans="1:7" x14ac:dyDescent="0.4">
      <c r="A4" t="s">
        <v>1</v>
      </c>
      <c r="B4">
        <v>2</v>
      </c>
      <c r="C4">
        <v>20</v>
      </c>
      <c r="D4">
        <v>22.044599999999999</v>
      </c>
      <c r="E4">
        <f t="shared" si="0"/>
        <v>4.0891999999999982</v>
      </c>
      <c r="G4">
        <f t="shared" si="1"/>
        <v>44.089199999999998</v>
      </c>
    </row>
    <row r="5" spans="1:7" x14ac:dyDescent="0.4">
      <c r="A5" t="s">
        <v>3</v>
      </c>
      <c r="B5">
        <v>7</v>
      </c>
      <c r="C5">
        <v>2.44</v>
      </c>
      <c r="D5">
        <v>2.42</v>
      </c>
      <c r="E5">
        <f t="shared" si="0"/>
        <v>-0.14000000000000012</v>
      </c>
      <c r="G5">
        <f t="shared" si="1"/>
        <v>16.939999999999998</v>
      </c>
    </row>
    <row r="6" spans="1:7" x14ac:dyDescent="0.4">
      <c r="A6" t="s">
        <v>2</v>
      </c>
      <c r="B6">
        <v>2</v>
      </c>
      <c r="C6">
        <v>7.63</v>
      </c>
      <c r="D6">
        <v>9.5699000000000005</v>
      </c>
      <c r="E6">
        <f t="shared" si="0"/>
        <v>3.8798000000000012</v>
      </c>
      <c r="G6">
        <f t="shared" si="1"/>
        <v>19.139800000000001</v>
      </c>
    </row>
    <row r="7" spans="1:7" x14ac:dyDescent="0.4">
      <c r="E7">
        <f>SUM(E2:E4,G5:G6)</f>
        <v>41.388999999999996</v>
      </c>
      <c r="G7">
        <f>SUM(G2:G6)</f>
        <v>88.899000000000001</v>
      </c>
    </row>
    <row r="8" spans="1:7" x14ac:dyDescent="0.4">
      <c r="E8">
        <f>E7*1.0025</f>
        <v>41.492472499999991</v>
      </c>
    </row>
    <row r="10" spans="1:7" x14ac:dyDescent="0.4">
      <c r="A10" s="1" t="s">
        <v>89</v>
      </c>
      <c r="B10" s="1" t="s">
        <v>91</v>
      </c>
      <c r="C10" s="1" t="s">
        <v>92</v>
      </c>
      <c r="D10" s="1" t="s">
        <v>95</v>
      </c>
    </row>
    <row r="11" spans="1:7" x14ac:dyDescent="0.4">
      <c r="A11" s="1" t="s">
        <v>90</v>
      </c>
      <c r="B11" s="1">
        <v>13.742599999999999</v>
      </c>
      <c r="C11" s="1">
        <v>10</v>
      </c>
      <c r="D11" s="1">
        <f t="shared" ref="D11:D16" si="2">C11*B11</f>
        <v>137.42599999999999</v>
      </c>
    </row>
    <row r="12" spans="1:7" x14ac:dyDescent="0.4">
      <c r="A12" s="1" t="s">
        <v>4</v>
      </c>
      <c r="B12">
        <v>44.12</v>
      </c>
      <c r="C12">
        <v>1</v>
      </c>
      <c r="D12" s="1">
        <f t="shared" si="2"/>
        <v>44.12</v>
      </c>
    </row>
    <row r="13" spans="1:7" x14ac:dyDescent="0.4">
      <c r="A13" s="1" t="s">
        <v>93</v>
      </c>
      <c r="B13">
        <v>8.73</v>
      </c>
      <c r="C13">
        <v>1</v>
      </c>
      <c r="D13" s="1">
        <f t="shared" si="2"/>
        <v>8.73</v>
      </c>
    </row>
    <row r="14" spans="1:7" x14ac:dyDescent="0.4">
      <c r="A14" s="1" t="s">
        <v>94</v>
      </c>
      <c r="B14">
        <v>22.044599999999999</v>
      </c>
      <c r="C14">
        <v>2</v>
      </c>
      <c r="D14" s="1">
        <f t="shared" si="2"/>
        <v>44.089199999999998</v>
      </c>
    </row>
    <row r="15" spans="1:7" x14ac:dyDescent="0.4">
      <c r="A15" s="2" t="s">
        <v>56</v>
      </c>
      <c r="B15">
        <v>2.42</v>
      </c>
      <c r="C15">
        <v>7</v>
      </c>
      <c r="D15" s="1">
        <f t="shared" si="2"/>
        <v>16.939999999999998</v>
      </c>
    </row>
    <row r="16" spans="1:7" x14ac:dyDescent="0.4">
      <c r="A16" s="2" t="s">
        <v>57</v>
      </c>
      <c r="B16">
        <v>9.5699000000000005</v>
      </c>
      <c r="C16">
        <v>2</v>
      </c>
      <c r="D16" s="1">
        <f t="shared" si="2"/>
        <v>19.139800000000001</v>
      </c>
    </row>
    <row r="17" spans="1:4" x14ac:dyDescent="0.4">
      <c r="A17" s="1"/>
      <c r="B17" s="1"/>
      <c r="C17" s="1"/>
      <c r="D17" s="1"/>
    </row>
    <row r="18" spans="1:4" x14ac:dyDescent="0.4">
      <c r="A18" s="1" t="s">
        <v>96</v>
      </c>
      <c r="B18" s="1"/>
      <c r="C18" s="1"/>
      <c r="D18" s="1">
        <f>D11-SUM(D12:D16)</f>
        <v>4.4069999999999823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전체</vt:lpstr>
      <vt:lpstr>청산</vt:lpstr>
      <vt:lpstr>현재포트폴리오</vt:lpstr>
      <vt:lpstr>못산것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2020-11-25T07:17:12Z</dcterms:modified>
</cp:coreProperties>
</file>