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中山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J1" i="1"/>
  <c r="K1" i="1"/>
  <c r="L1" i="1"/>
  <c r="M1" i="1"/>
  <c r="N1" i="1"/>
  <c r="O1" i="1"/>
  <c r="P1" i="1"/>
  <c r="Q1" i="1"/>
  <c r="R1" i="1"/>
  <c r="S1" i="1"/>
  <c r="T1" i="1"/>
  <c r="U1" i="1"/>
  <c r="V1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H1" i="1"/>
  <c r="H3" i="1"/>
  <c r="H2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6" i="1"/>
  <c r="H7" i="1"/>
  <c r="W7" i="1" s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H8" i="1"/>
  <c r="I8" i="1"/>
  <c r="W8" i="1" s="1"/>
  <c r="J8" i="1"/>
  <c r="K8" i="1"/>
  <c r="L8" i="1"/>
  <c r="M8" i="1"/>
  <c r="N8" i="1"/>
  <c r="O8" i="1"/>
  <c r="P8" i="1"/>
  <c r="Q8" i="1"/>
  <c r="R8" i="1"/>
  <c r="S8" i="1"/>
  <c r="T8" i="1"/>
  <c r="U8" i="1"/>
  <c r="V8" i="1"/>
  <c r="H9" i="1"/>
  <c r="W9" i="1" s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H10" i="1"/>
  <c r="I10" i="1"/>
  <c r="J10" i="1"/>
  <c r="K10" i="1"/>
  <c r="L10" i="1"/>
  <c r="M10" i="1"/>
  <c r="N10" i="1"/>
  <c r="O10" i="1"/>
  <c r="W10" i="1" s="1"/>
  <c r="P10" i="1"/>
  <c r="Q10" i="1"/>
  <c r="R10" i="1"/>
  <c r="S10" i="1"/>
  <c r="T10" i="1"/>
  <c r="U10" i="1"/>
  <c r="V10" i="1"/>
  <c r="H11" i="1"/>
  <c r="W11" i="1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W12" i="1" s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W13" i="1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I14" i="1"/>
  <c r="J14" i="1"/>
  <c r="K14" i="1"/>
  <c r="L14" i="1"/>
  <c r="M14" i="1"/>
  <c r="N14" i="1"/>
  <c r="O14" i="1"/>
  <c r="W14" i="1" s="1"/>
  <c r="P14" i="1"/>
  <c r="Q14" i="1"/>
  <c r="R14" i="1"/>
  <c r="S14" i="1"/>
  <c r="T14" i="1"/>
  <c r="U14" i="1"/>
  <c r="V14" i="1"/>
  <c r="H15" i="1"/>
  <c r="W15" i="1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6" i="1"/>
  <c r="I16" i="1"/>
  <c r="W16" i="1" s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H17" i="1"/>
  <c r="W17" i="1" s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18" i="1"/>
  <c r="I18" i="1"/>
  <c r="J18" i="1"/>
  <c r="K18" i="1"/>
  <c r="L18" i="1"/>
  <c r="M18" i="1"/>
  <c r="N18" i="1"/>
  <c r="O18" i="1"/>
  <c r="P18" i="1"/>
  <c r="Q18" i="1"/>
  <c r="R18" i="1"/>
  <c r="S18" i="1"/>
  <c r="W18" i="1" s="1"/>
  <c r="T18" i="1"/>
  <c r="U18" i="1"/>
  <c r="V18" i="1"/>
  <c r="H19" i="1"/>
  <c r="W19" i="1" s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20" i="1"/>
  <c r="I20" i="1"/>
  <c r="W20" i="1" s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1" i="1"/>
  <c r="W21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I22" i="1"/>
  <c r="J22" i="1"/>
  <c r="K22" i="1"/>
  <c r="W22" i="1" s="1"/>
  <c r="L22" i="1"/>
  <c r="M22" i="1"/>
  <c r="N22" i="1"/>
  <c r="O22" i="1"/>
  <c r="P22" i="1"/>
  <c r="Q22" i="1"/>
  <c r="R22" i="1"/>
  <c r="S22" i="1"/>
  <c r="T22" i="1"/>
  <c r="U22" i="1"/>
  <c r="V22" i="1"/>
  <c r="H23" i="1"/>
  <c r="W23" i="1" s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H24" i="1"/>
  <c r="I24" i="1"/>
  <c r="W24" i="1" s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W25" i="1" s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I26" i="1"/>
  <c r="J26" i="1"/>
  <c r="K26" i="1"/>
  <c r="L26" i="1"/>
  <c r="M26" i="1"/>
  <c r="N26" i="1"/>
  <c r="O26" i="1"/>
  <c r="P26" i="1"/>
  <c r="Q26" i="1"/>
  <c r="R26" i="1"/>
  <c r="S26" i="1"/>
  <c r="W26" i="1" s="1"/>
  <c r="T26" i="1"/>
  <c r="U26" i="1"/>
  <c r="V26" i="1"/>
  <c r="H27" i="1"/>
  <c r="W27" i="1" s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8" i="1"/>
  <c r="I28" i="1"/>
  <c r="W28" i="1" s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W29" i="1" s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0" i="1"/>
  <c r="I30" i="1"/>
  <c r="J30" i="1"/>
  <c r="K30" i="1"/>
  <c r="L30" i="1"/>
  <c r="M30" i="1"/>
  <c r="N30" i="1"/>
  <c r="O30" i="1"/>
  <c r="P30" i="1"/>
  <c r="Q30" i="1"/>
  <c r="R30" i="1"/>
  <c r="S30" i="1"/>
  <c r="W30" i="1" s="1"/>
  <c r="T30" i="1"/>
  <c r="U30" i="1"/>
  <c r="V30" i="1"/>
  <c r="H31" i="1"/>
  <c r="W31" i="1" s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H32" i="1"/>
  <c r="I32" i="1"/>
  <c r="W32" i="1" s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3" i="1"/>
  <c r="W33" i="1" s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I34" i="1"/>
  <c r="J34" i="1"/>
  <c r="K34" i="1"/>
  <c r="L34" i="1"/>
  <c r="M34" i="1"/>
  <c r="N34" i="1"/>
  <c r="O34" i="1"/>
  <c r="P34" i="1"/>
  <c r="Q34" i="1"/>
  <c r="R34" i="1"/>
  <c r="S34" i="1"/>
  <c r="W34" i="1" s="1"/>
  <c r="T34" i="1"/>
  <c r="U34" i="1"/>
  <c r="V34" i="1"/>
  <c r="H35" i="1"/>
  <c r="W35" i="1" s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I36" i="1"/>
  <c r="W36" i="1" s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37" i="1"/>
  <c r="W37" i="1" s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H38" i="1"/>
  <c r="I38" i="1"/>
  <c r="J38" i="1"/>
  <c r="K38" i="1"/>
  <c r="L38" i="1"/>
  <c r="M38" i="1"/>
  <c r="N38" i="1"/>
  <c r="O38" i="1"/>
  <c r="P38" i="1"/>
  <c r="Q38" i="1"/>
  <c r="R38" i="1"/>
  <c r="S38" i="1"/>
  <c r="W38" i="1" s="1"/>
  <c r="T38" i="1"/>
  <c r="U38" i="1"/>
  <c r="V38" i="1"/>
  <c r="H39" i="1"/>
  <c r="W39" i="1" s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H40" i="1"/>
  <c r="I40" i="1"/>
  <c r="W40" i="1" s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H41" i="1"/>
  <c r="W41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H42" i="1"/>
  <c r="I42" i="1"/>
  <c r="J42" i="1"/>
  <c r="K42" i="1"/>
  <c r="L42" i="1"/>
  <c r="M42" i="1"/>
  <c r="N42" i="1"/>
  <c r="O42" i="1"/>
  <c r="W42" i="1" s="1"/>
  <c r="P42" i="1"/>
  <c r="Q42" i="1"/>
  <c r="R42" i="1"/>
  <c r="S42" i="1"/>
  <c r="T42" i="1"/>
  <c r="U42" i="1"/>
  <c r="V42" i="1"/>
  <c r="H43" i="1"/>
  <c r="W43" i="1" s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H44" i="1"/>
  <c r="W44" i="1" s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H45" i="1"/>
  <c r="W45" i="1" s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H46" i="1"/>
  <c r="I46" i="1"/>
  <c r="J46" i="1"/>
  <c r="K46" i="1"/>
  <c r="L46" i="1"/>
  <c r="M46" i="1"/>
  <c r="N46" i="1"/>
  <c r="O46" i="1"/>
  <c r="P46" i="1"/>
  <c r="Q46" i="1"/>
  <c r="R46" i="1"/>
  <c r="S46" i="1"/>
  <c r="W46" i="1" s="1"/>
  <c r="T46" i="1"/>
  <c r="U46" i="1"/>
  <c r="V46" i="1"/>
  <c r="H47" i="1"/>
  <c r="W47" i="1" s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H6" i="1"/>
  <c r="B7" i="1"/>
  <c r="C7" i="1"/>
  <c r="D7" i="1"/>
  <c r="B8" i="1"/>
  <c r="C8" i="1"/>
  <c r="D8" i="1"/>
  <c r="E8" i="1"/>
  <c r="G8" i="1" s="1"/>
  <c r="F8" i="1"/>
  <c r="B9" i="1"/>
  <c r="C9" i="1"/>
  <c r="D9" i="1"/>
  <c r="B10" i="1"/>
  <c r="C10" i="1"/>
  <c r="D10" i="1"/>
  <c r="E10" i="1"/>
  <c r="G10" i="1" s="1"/>
  <c r="F10" i="1"/>
  <c r="B11" i="1"/>
  <c r="E11" i="1" s="1"/>
  <c r="G11" i="1" s="1"/>
  <c r="C11" i="1"/>
  <c r="F11" i="1" s="1"/>
  <c r="D11" i="1"/>
  <c r="B12" i="1"/>
  <c r="E12" i="1" s="1"/>
  <c r="G12" i="1" s="1"/>
  <c r="C12" i="1"/>
  <c r="D12" i="1"/>
  <c r="F12" i="1"/>
  <c r="B13" i="1"/>
  <c r="E13" i="1" s="1"/>
  <c r="G13" i="1" s="1"/>
  <c r="C13" i="1"/>
  <c r="F13" i="1" s="1"/>
  <c r="D13" i="1"/>
  <c r="B14" i="1"/>
  <c r="E14" i="1" s="1"/>
  <c r="G14" i="1" s="1"/>
  <c r="C14" i="1"/>
  <c r="D14" i="1"/>
  <c r="F14" i="1"/>
  <c r="B15" i="1"/>
  <c r="C15" i="1"/>
  <c r="D15" i="1"/>
  <c r="B16" i="1"/>
  <c r="C16" i="1"/>
  <c r="D16" i="1"/>
  <c r="E16" i="1"/>
  <c r="G16" i="1" s="1"/>
  <c r="F16" i="1"/>
  <c r="B17" i="1"/>
  <c r="C17" i="1"/>
  <c r="D17" i="1"/>
  <c r="B18" i="1"/>
  <c r="C18" i="1"/>
  <c r="D18" i="1"/>
  <c r="E18" i="1"/>
  <c r="G18" i="1" s="1"/>
  <c r="F18" i="1"/>
  <c r="B19" i="1"/>
  <c r="E19" i="1" s="1"/>
  <c r="G19" i="1" s="1"/>
  <c r="C19" i="1"/>
  <c r="F19" i="1" s="1"/>
  <c r="D19" i="1"/>
  <c r="B20" i="1"/>
  <c r="E20" i="1" s="1"/>
  <c r="G20" i="1" s="1"/>
  <c r="C20" i="1"/>
  <c r="D20" i="1"/>
  <c r="F20" i="1"/>
  <c r="B21" i="1"/>
  <c r="E21" i="1" s="1"/>
  <c r="G21" i="1" s="1"/>
  <c r="C21" i="1"/>
  <c r="F21" i="1" s="1"/>
  <c r="D21" i="1"/>
  <c r="B22" i="1"/>
  <c r="E22" i="1" s="1"/>
  <c r="G22" i="1" s="1"/>
  <c r="C22" i="1"/>
  <c r="D22" i="1"/>
  <c r="F22" i="1"/>
  <c r="B23" i="1"/>
  <c r="C23" i="1"/>
  <c r="D23" i="1"/>
  <c r="B24" i="1"/>
  <c r="C24" i="1"/>
  <c r="D24" i="1"/>
  <c r="E24" i="1"/>
  <c r="G24" i="1" s="1"/>
  <c r="F24" i="1"/>
  <c r="B25" i="1"/>
  <c r="C25" i="1"/>
  <c r="D25" i="1"/>
  <c r="B26" i="1"/>
  <c r="C26" i="1"/>
  <c r="D26" i="1"/>
  <c r="E26" i="1"/>
  <c r="G26" i="1" s="1"/>
  <c r="F26" i="1"/>
  <c r="B27" i="1"/>
  <c r="E27" i="1" s="1"/>
  <c r="G27" i="1" s="1"/>
  <c r="C27" i="1"/>
  <c r="F27" i="1" s="1"/>
  <c r="D27" i="1"/>
  <c r="B28" i="1"/>
  <c r="E28" i="1" s="1"/>
  <c r="G28" i="1" s="1"/>
  <c r="C28" i="1"/>
  <c r="D28" i="1"/>
  <c r="F28" i="1"/>
  <c r="B29" i="1"/>
  <c r="E29" i="1" s="1"/>
  <c r="G29" i="1" s="1"/>
  <c r="C29" i="1"/>
  <c r="F29" i="1" s="1"/>
  <c r="D29" i="1"/>
  <c r="B30" i="1"/>
  <c r="E30" i="1" s="1"/>
  <c r="G30" i="1" s="1"/>
  <c r="C30" i="1"/>
  <c r="D30" i="1"/>
  <c r="F30" i="1"/>
  <c r="B31" i="1"/>
  <c r="C31" i="1"/>
  <c r="D31" i="1"/>
  <c r="B32" i="1"/>
  <c r="C32" i="1"/>
  <c r="D32" i="1"/>
  <c r="E32" i="1"/>
  <c r="G32" i="1" s="1"/>
  <c r="F32" i="1"/>
  <c r="B33" i="1"/>
  <c r="C33" i="1"/>
  <c r="D33" i="1"/>
  <c r="B34" i="1"/>
  <c r="E34" i="1" s="1"/>
  <c r="G34" i="1" s="1"/>
  <c r="C34" i="1"/>
  <c r="D34" i="1"/>
  <c r="F34" i="1"/>
  <c r="B35" i="1"/>
  <c r="E35" i="1" s="1"/>
  <c r="G35" i="1" s="1"/>
  <c r="C35" i="1"/>
  <c r="F35" i="1" s="1"/>
  <c r="D35" i="1"/>
  <c r="B36" i="1"/>
  <c r="E36" i="1" s="1"/>
  <c r="G36" i="1" s="1"/>
  <c r="C36" i="1"/>
  <c r="D36" i="1"/>
  <c r="F36" i="1"/>
  <c r="B37" i="1"/>
  <c r="E37" i="1" s="1"/>
  <c r="C37" i="1"/>
  <c r="D37" i="1"/>
  <c r="B38" i="1"/>
  <c r="E38" i="1" s="1"/>
  <c r="G38" i="1" s="1"/>
  <c r="C38" i="1"/>
  <c r="D38" i="1"/>
  <c r="F38" i="1"/>
  <c r="B39" i="1"/>
  <c r="C39" i="1"/>
  <c r="D39" i="1"/>
  <c r="B40" i="1"/>
  <c r="C40" i="1"/>
  <c r="D40" i="1"/>
  <c r="E40" i="1"/>
  <c r="G40" i="1" s="1"/>
  <c r="F40" i="1"/>
  <c r="B41" i="1"/>
  <c r="C41" i="1"/>
  <c r="D41" i="1"/>
  <c r="B42" i="1"/>
  <c r="E42" i="1" s="1"/>
  <c r="G42" i="1" s="1"/>
  <c r="C42" i="1"/>
  <c r="D42" i="1"/>
  <c r="F42" i="1"/>
  <c r="B43" i="1"/>
  <c r="E43" i="1" s="1"/>
  <c r="G43" i="1" s="1"/>
  <c r="C43" i="1"/>
  <c r="F43" i="1" s="1"/>
  <c r="D43" i="1"/>
  <c r="B44" i="1"/>
  <c r="E44" i="1" s="1"/>
  <c r="G44" i="1" s="1"/>
  <c r="C44" i="1"/>
  <c r="D44" i="1"/>
  <c r="F44" i="1"/>
  <c r="B45" i="1"/>
  <c r="E45" i="1" s="1"/>
  <c r="C45" i="1"/>
  <c r="D45" i="1"/>
  <c r="B46" i="1"/>
  <c r="E46" i="1" s="1"/>
  <c r="G46" i="1" s="1"/>
  <c r="C46" i="1"/>
  <c r="D46" i="1"/>
  <c r="F46" i="1"/>
  <c r="B47" i="1"/>
  <c r="C47" i="1"/>
  <c r="D47" i="1"/>
  <c r="D6" i="1"/>
  <c r="C6" i="1"/>
  <c r="B6" i="1"/>
  <c r="U7" i="2"/>
  <c r="V7" i="2"/>
  <c r="W7" i="2"/>
  <c r="X7" i="2"/>
  <c r="Y7" i="2"/>
  <c r="Z7" i="2"/>
  <c r="U8" i="2"/>
  <c r="X116" i="2" s="1"/>
  <c r="V8" i="2"/>
  <c r="Y11" i="2" s="1"/>
  <c r="W8" i="2"/>
  <c r="Z8" i="2"/>
  <c r="U9" i="2"/>
  <c r="V9" i="2"/>
  <c r="W9" i="2"/>
  <c r="X9" i="2"/>
  <c r="Y9" i="2"/>
  <c r="Z9" i="2"/>
  <c r="U10" i="2"/>
  <c r="V10" i="2"/>
  <c r="Y132" i="2" s="1"/>
  <c r="W10" i="2"/>
  <c r="X10" i="2"/>
  <c r="Y10" i="2"/>
  <c r="Z10" i="2"/>
  <c r="U11" i="2"/>
  <c r="V11" i="2"/>
  <c r="W11" i="2"/>
  <c r="X11" i="2"/>
  <c r="Z11" i="2"/>
  <c r="U12" i="2"/>
  <c r="V12" i="2"/>
  <c r="W12" i="2"/>
  <c r="X12" i="2"/>
  <c r="Y12" i="2"/>
  <c r="Z12" i="2"/>
  <c r="U13" i="2"/>
  <c r="V13" i="2"/>
  <c r="W13" i="2"/>
  <c r="X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Z16" i="2"/>
  <c r="U17" i="2"/>
  <c r="V17" i="2"/>
  <c r="W17" i="2"/>
  <c r="X17" i="2"/>
  <c r="Y17" i="2"/>
  <c r="Z17" i="2"/>
  <c r="U18" i="2"/>
  <c r="V18" i="2"/>
  <c r="W18" i="2"/>
  <c r="Z18" i="2"/>
  <c r="U19" i="2"/>
  <c r="V19" i="2"/>
  <c r="W19" i="2"/>
  <c r="X19" i="2"/>
  <c r="Y19" i="2"/>
  <c r="Z19" i="2"/>
  <c r="U20" i="2"/>
  <c r="V20" i="2"/>
  <c r="W20" i="2"/>
  <c r="X20" i="2"/>
  <c r="Y20" i="2"/>
  <c r="Z20" i="2"/>
  <c r="U21" i="2"/>
  <c r="V21" i="2"/>
  <c r="W21" i="2"/>
  <c r="X21" i="2"/>
  <c r="Y21" i="2"/>
  <c r="Z21" i="2"/>
  <c r="U22" i="2"/>
  <c r="V22" i="2"/>
  <c r="W22" i="2"/>
  <c r="Z22" i="2"/>
  <c r="U23" i="2"/>
  <c r="V23" i="2"/>
  <c r="W23" i="2"/>
  <c r="X23" i="2"/>
  <c r="Y23" i="2"/>
  <c r="Z23" i="2"/>
  <c r="U24" i="2"/>
  <c r="V24" i="2"/>
  <c r="W24" i="2"/>
  <c r="X24" i="2"/>
  <c r="Y24" i="2"/>
  <c r="Z24" i="2"/>
  <c r="U25" i="2"/>
  <c r="V25" i="2"/>
  <c r="W25" i="2"/>
  <c r="X25" i="2"/>
  <c r="Z25" i="2"/>
  <c r="U26" i="2"/>
  <c r="V26" i="2"/>
  <c r="W26" i="2"/>
  <c r="X26" i="2"/>
  <c r="Y26" i="2"/>
  <c r="Z26" i="2"/>
  <c r="U27" i="2"/>
  <c r="V27" i="2"/>
  <c r="W27" i="2"/>
  <c r="X27" i="2"/>
  <c r="Y27" i="2"/>
  <c r="Z27" i="2"/>
  <c r="U28" i="2"/>
  <c r="V28" i="2"/>
  <c r="W28" i="2"/>
  <c r="X28" i="2"/>
  <c r="Y28" i="2"/>
  <c r="Z28" i="2"/>
  <c r="U29" i="2"/>
  <c r="V29" i="2"/>
  <c r="W29" i="2"/>
  <c r="X29" i="2"/>
  <c r="Z29" i="2"/>
  <c r="U30" i="2"/>
  <c r="V30" i="2"/>
  <c r="W30" i="2"/>
  <c r="X30" i="2"/>
  <c r="Y30" i="2"/>
  <c r="Z30" i="2"/>
  <c r="U31" i="2"/>
  <c r="V31" i="2"/>
  <c r="W31" i="2"/>
  <c r="X31" i="2"/>
  <c r="Z31" i="2"/>
  <c r="U32" i="2"/>
  <c r="V32" i="2"/>
  <c r="W32" i="2"/>
  <c r="X32" i="2"/>
  <c r="Y32" i="2"/>
  <c r="Z32" i="2"/>
  <c r="U33" i="2"/>
  <c r="V33" i="2"/>
  <c r="W33" i="2"/>
  <c r="X33" i="2"/>
  <c r="Y33" i="2"/>
  <c r="Z33" i="2"/>
  <c r="U34" i="2"/>
  <c r="V34" i="2"/>
  <c r="W34" i="2"/>
  <c r="Z34" i="2"/>
  <c r="U35" i="2"/>
  <c r="V35" i="2"/>
  <c r="W35" i="2"/>
  <c r="X35" i="2"/>
  <c r="Y35" i="2"/>
  <c r="Z35" i="2"/>
  <c r="U36" i="2"/>
  <c r="V36" i="2"/>
  <c r="W36" i="2"/>
  <c r="X36" i="2"/>
  <c r="Y36" i="2"/>
  <c r="Z36" i="2"/>
  <c r="U37" i="2"/>
  <c r="V37" i="2"/>
  <c r="W37" i="2"/>
  <c r="X37" i="2"/>
  <c r="Z37" i="2"/>
  <c r="U38" i="2"/>
  <c r="V38" i="2"/>
  <c r="W38" i="2"/>
  <c r="X38" i="2"/>
  <c r="Y38" i="2"/>
  <c r="Z38" i="2"/>
  <c r="U39" i="2"/>
  <c r="V39" i="2"/>
  <c r="W39" i="2"/>
  <c r="X39" i="2"/>
  <c r="Y39" i="2"/>
  <c r="Z39" i="2"/>
  <c r="U40" i="2"/>
  <c r="V40" i="2"/>
  <c r="W40" i="2"/>
  <c r="Z40" i="2"/>
  <c r="U41" i="2"/>
  <c r="V41" i="2"/>
  <c r="W41" i="2"/>
  <c r="X41" i="2"/>
  <c r="Y41" i="2"/>
  <c r="Z41" i="2"/>
  <c r="U42" i="2"/>
  <c r="V42" i="2"/>
  <c r="W42" i="2"/>
  <c r="X42" i="2"/>
  <c r="Y42" i="2"/>
  <c r="Z42" i="2"/>
  <c r="U43" i="2"/>
  <c r="V43" i="2"/>
  <c r="W43" i="2"/>
  <c r="X43" i="2"/>
  <c r="Z43" i="2"/>
  <c r="U44" i="2"/>
  <c r="V44" i="2"/>
  <c r="W44" i="2"/>
  <c r="X44" i="2"/>
  <c r="Y44" i="2"/>
  <c r="Z44" i="2"/>
  <c r="U45" i="2"/>
  <c r="V45" i="2"/>
  <c r="W45" i="2"/>
  <c r="X45" i="2"/>
  <c r="Z45" i="2"/>
  <c r="U46" i="2"/>
  <c r="V46" i="2"/>
  <c r="W46" i="2"/>
  <c r="X46" i="2"/>
  <c r="Y46" i="2"/>
  <c r="Z46" i="2"/>
  <c r="U47" i="2"/>
  <c r="V47" i="2"/>
  <c r="W47" i="2"/>
  <c r="X47" i="2"/>
  <c r="Y47" i="2"/>
  <c r="Z47" i="2"/>
  <c r="U48" i="2"/>
  <c r="V48" i="2"/>
  <c r="W48" i="2"/>
  <c r="X48" i="2"/>
  <c r="Y48" i="2"/>
  <c r="Z48" i="2"/>
  <c r="U49" i="2"/>
  <c r="V49" i="2"/>
  <c r="W49" i="2"/>
  <c r="X49" i="2"/>
  <c r="Y49" i="2"/>
  <c r="Z49" i="2"/>
  <c r="U50" i="2"/>
  <c r="V50" i="2"/>
  <c r="W50" i="2"/>
  <c r="Z50" i="2"/>
  <c r="U51" i="2"/>
  <c r="V51" i="2"/>
  <c r="W51" i="2"/>
  <c r="X51" i="2"/>
  <c r="Y51" i="2"/>
  <c r="Z51" i="2"/>
  <c r="U52" i="2"/>
  <c r="V52" i="2"/>
  <c r="W52" i="2"/>
  <c r="X52" i="2"/>
  <c r="Y52" i="2"/>
  <c r="Z52" i="2"/>
  <c r="U53" i="2"/>
  <c r="V53" i="2"/>
  <c r="W53" i="2"/>
  <c r="X53" i="2"/>
  <c r="Y53" i="2"/>
  <c r="Z53" i="2"/>
  <c r="U54" i="2"/>
  <c r="V54" i="2"/>
  <c r="W54" i="2"/>
  <c r="Z54" i="2"/>
  <c r="U55" i="2"/>
  <c r="V55" i="2"/>
  <c r="W55" i="2"/>
  <c r="X55" i="2"/>
  <c r="Y55" i="2"/>
  <c r="Z55" i="2"/>
  <c r="U56" i="2"/>
  <c r="V56" i="2"/>
  <c r="W56" i="2"/>
  <c r="X56" i="2"/>
  <c r="Y56" i="2"/>
  <c r="Z56" i="2"/>
  <c r="U57" i="2"/>
  <c r="V57" i="2"/>
  <c r="W57" i="2"/>
  <c r="X57" i="2"/>
  <c r="Y57" i="2"/>
  <c r="Z57" i="2"/>
  <c r="U58" i="2"/>
  <c r="V58" i="2"/>
  <c r="W58" i="2"/>
  <c r="X58" i="2"/>
  <c r="Y58" i="2"/>
  <c r="Z58" i="2"/>
  <c r="U59" i="2"/>
  <c r="V59" i="2"/>
  <c r="W59" i="2"/>
  <c r="X59" i="2"/>
  <c r="Z59" i="2"/>
  <c r="U60" i="2"/>
  <c r="V60" i="2"/>
  <c r="W60" i="2"/>
  <c r="X60" i="2"/>
  <c r="Y60" i="2"/>
  <c r="Z60" i="2"/>
  <c r="U61" i="2"/>
  <c r="V61" i="2"/>
  <c r="W61" i="2"/>
  <c r="X61" i="2"/>
  <c r="Y61" i="2"/>
  <c r="Z61" i="2"/>
  <c r="U62" i="2"/>
  <c r="V62" i="2"/>
  <c r="W62" i="2"/>
  <c r="X62" i="2"/>
  <c r="Y62" i="2"/>
  <c r="Z62" i="2"/>
  <c r="U63" i="2"/>
  <c r="V63" i="2"/>
  <c r="W63" i="2"/>
  <c r="X63" i="2"/>
  <c r="Z63" i="2"/>
  <c r="U64" i="2"/>
  <c r="V64" i="2"/>
  <c r="W64" i="2"/>
  <c r="X64" i="2"/>
  <c r="Y64" i="2"/>
  <c r="Z64" i="2"/>
  <c r="U65" i="2"/>
  <c r="V65" i="2"/>
  <c r="W65" i="2"/>
  <c r="X65" i="2"/>
  <c r="Z65" i="2"/>
  <c r="U66" i="2"/>
  <c r="V66" i="2"/>
  <c r="W66" i="2"/>
  <c r="X66" i="2"/>
  <c r="Y66" i="2"/>
  <c r="Z66" i="2"/>
  <c r="U67" i="2"/>
  <c r="V67" i="2"/>
  <c r="W67" i="2"/>
  <c r="X67" i="2"/>
  <c r="Y67" i="2"/>
  <c r="Z67" i="2"/>
  <c r="U68" i="2"/>
  <c r="V68" i="2"/>
  <c r="W68" i="2"/>
  <c r="Z68" i="2"/>
  <c r="U69" i="2"/>
  <c r="V69" i="2"/>
  <c r="W69" i="2"/>
  <c r="X69" i="2"/>
  <c r="Y69" i="2"/>
  <c r="Z69" i="2"/>
  <c r="U70" i="2"/>
  <c r="V70" i="2"/>
  <c r="W70" i="2"/>
  <c r="X70" i="2"/>
  <c r="Y70" i="2"/>
  <c r="Z70" i="2"/>
  <c r="U71" i="2"/>
  <c r="V71" i="2"/>
  <c r="W71" i="2"/>
  <c r="X71" i="2"/>
  <c r="Z71" i="2"/>
  <c r="U72" i="2"/>
  <c r="V72" i="2"/>
  <c r="W72" i="2"/>
  <c r="X72" i="2"/>
  <c r="Y72" i="2"/>
  <c r="Z72" i="2"/>
  <c r="U73" i="2"/>
  <c r="V73" i="2"/>
  <c r="W73" i="2"/>
  <c r="X73" i="2"/>
  <c r="Y73" i="2"/>
  <c r="Z73" i="2"/>
  <c r="U74" i="2"/>
  <c r="V74" i="2"/>
  <c r="W74" i="2"/>
  <c r="X74" i="2"/>
  <c r="Y74" i="2"/>
  <c r="Z74" i="2"/>
  <c r="U75" i="2"/>
  <c r="V75" i="2"/>
  <c r="W75" i="2"/>
  <c r="X75" i="2"/>
  <c r="Z75" i="2"/>
  <c r="U76" i="2"/>
  <c r="V76" i="2"/>
  <c r="W76" i="2"/>
  <c r="X76" i="2"/>
  <c r="Y76" i="2"/>
  <c r="Z76" i="2"/>
  <c r="U77" i="2"/>
  <c r="V77" i="2"/>
  <c r="W77" i="2"/>
  <c r="X77" i="2"/>
  <c r="Y77" i="2"/>
  <c r="Z77" i="2"/>
  <c r="U78" i="2"/>
  <c r="V78" i="2"/>
  <c r="W78" i="2"/>
  <c r="Z78" i="2"/>
  <c r="U79" i="2"/>
  <c r="V79" i="2"/>
  <c r="W79" i="2"/>
  <c r="X79" i="2"/>
  <c r="Y79" i="2"/>
  <c r="Z79" i="2"/>
  <c r="U80" i="2"/>
  <c r="V80" i="2"/>
  <c r="W80" i="2"/>
  <c r="X80" i="2"/>
  <c r="Y80" i="2"/>
  <c r="Z80" i="2"/>
  <c r="U81" i="2"/>
  <c r="V81" i="2"/>
  <c r="W81" i="2"/>
  <c r="X81" i="2"/>
  <c r="Z81" i="2"/>
  <c r="U82" i="2"/>
  <c r="V82" i="2"/>
  <c r="W82" i="2"/>
  <c r="Z82" i="2"/>
  <c r="U83" i="2"/>
  <c r="V83" i="2"/>
  <c r="W83" i="2"/>
  <c r="X83" i="2"/>
  <c r="Y83" i="2"/>
  <c r="Z83" i="2"/>
  <c r="U84" i="2"/>
  <c r="V84" i="2"/>
  <c r="W84" i="2"/>
  <c r="X84" i="2"/>
  <c r="Y84" i="2"/>
  <c r="Z84" i="2"/>
  <c r="U85" i="2"/>
  <c r="V85" i="2"/>
  <c r="W85" i="2"/>
  <c r="X85" i="2"/>
  <c r="Z85" i="2"/>
  <c r="U86" i="2"/>
  <c r="V86" i="2"/>
  <c r="W86" i="2"/>
  <c r="X86" i="2"/>
  <c r="Y86" i="2"/>
  <c r="Z86" i="2"/>
  <c r="U87" i="2"/>
  <c r="V87" i="2"/>
  <c r="W87" i="2"/>
  <c r="X87" i="2"/>
  <c r="Y87" i="2"/>
  <c r="Z87" i="2"/>
  <c r="U88" i="2"/>
  <c r="V88" i="2"/>
  <c r="W88" i="2"/>
  <c r="X88" i="2"/>
  <c r="Y88" i="2"/>
  <c r="Z88" i="2"/>
  <c r="U89" i="2"/>
  <c r="V89" i="2"/>
  <c r="W89" i="2"/>
  <c r="X89" i="2"/>
  <c r="Y89" i="2"/>
  <c r="Z89" i="2"/>
  <c r="U90" i="2"/>
  <c r="V90" i="2"/>
  <c r="W90" i="2"/>
  <c r="Z90" i="2"/>
  <c r="U91" i="2"/>
  <c r="V91" i="2"/>
  <c r="W91" i="2"/>
  <c r="X91" i="2"/>
  <c r="Y91" i="2"/>
  <c r="Z91" i="2"/>
  <c r="U92" i="2"/>
  <c r="V92" i="2"/>
  <c r="W92" i="2"/>
  <c r="X92" i="2"/>
  <c r="Y92" i="2"/>
  <c r="Z92" i="2"/>
  <c r="U93" i="2"/>
  <c r="V93" i="2"/>
  <c r="W93" i="2"/>
  <c r="X93" i="2"/>
  <c r="Z93" i="2"/>
  <c r="U94" i="2"/>
  <c r="V94" i="2"/>
  <c r="W94" i="2"/>
  <c r="X94" i="2"/>
  <c r="Y94" i="2"/>
  <c r="Z94" i="2"/>
  <c r="U95" i="2"/>
  <c r="V95" i="2"/>
  <c r="W95" i="2"/>
  <c r="X95" i="2"/>
  <c r="Y95" i="2"/>
  <c r="Z95" i="2"/>
  <c r="U96" i="2"/>
  <c r="V96" i="2"/>
  <c r="W96" i="2"/>
  <c r="X96" i="2"/>
  <c r="Y96" i="2"/>
  <c r="Z96" i="2"/>
  <c r="U97" i="2"/>
  <c r="V97" i="2"/>
  <c r="W97" i="2"/>
  <c r="X97" i="2"/>
  <c r="Z97" i="2"/>
  <c r="U98" i="2"/>
  <c r="V98" i="2"/>
  <c r="W98" i="2"/>
  <c r="X98" i="2"/>
  <c r="Y98" i="2"/>
  <c r="Z98" i="2"/>
  <c r="U99" i="2"/>
  <c r="V99" i="2"/>
  <c r="W99" i="2"/>
  <c r="X99" i="2"/>
  <c r="Y99" i="2"/>
  <c r="Z99" i="2"/>
  <c r="U100" i="2"/>
  <c r="V100" i="2"/>
  <c r="W100" i="2"/>
  <c r="X100" i="2"/>
  <c r="Y100" i="2"/>
  <c r="Z100" i="2"/>
  <c r="U101" i="2"/>
  <c r="V101" i="2"/>
  <c r="W101" i="2"/>
  <c r="X101" i="2"/>
  <c r="Z101" i="2"/>
  <c r="U102" i="2"/>
  <c r="V102" i="2"/>
  <c r="W102" i="2"/>
  <c r="X102" i="2"/>
  <c r="Y102" i="2"/>
  <c r="Z102" i="2"/>
  <c r="U103" i="2"/>
  <c r="V103" i="2"/>
  <c r="W103" i="2"/>
  <c r="X103" i="2"/>
  <c r="Y103" i="2"/>
  <c r="Z103" i="2"/>
  <c r="U104" i="2"/>
  <c r="V104" i="2"/>
  <c r="W104" i="2"/>
  <c r="X104" i="2"/>
  <c r="Y104" i="2"/>
  <c r="Z104" i="2"/>
  <c r="U105" i="2"/>
  <c r="V105" i="2"/>
  <c r="W105" i="2"/>
  <c r="X105" i="2"/>
  <c r="Z105" i="2"/>
  <c r="U106" i="2"/>
  <c r="V106" i="2"/>
  <c r="W106" i="2"/>
  <c r="X106" i="2"/>
  <c r="Y106" i="2"/>
  <c r="Z106" i="2"/>
  <c r="U107" i="2"/>
  <c r="V107" i="2"/>
  <c r="W107" i="2"/>
  <c r="X107" i="2"/>
  <c r="Y107" i="2"/>
  <c r="Z107" i="2"/>
  <c r="U108" i="2"/>
  <c r="V108" i="2"/>
  <c r="W108" i="2"/>
  <c r="Z108" i="2"/>
  <c r="U109" i="2"/>
  <c r="V109" i="2"/>
  <c r="W109" i="2"/>
  <c r="X109" i="2"/>
  <c r="Y109" i="2"/>
  <c r="Z109" i="2"/>
  <c r="U110" i="2"/>
  <c r="V110" i="2"/>
  <c r="W110" i="2"/>
  <c r="X110" i="2"/>
  <c r="Y110" i="2"/>
  <c r="Z110" i="2"/>
  <c r="U111" i="2"/>
  <c r="V111" i="2"/>
  <c r="W111" i="2"/>
  <c r="X111" i="2"/>
  <c r="Z111" i="2"/>
  <c r="U112" i="2"/>
  <c r="V112" i="2"/>
  <c r="W112" i="2"/>
  <c r="X112" i="2"/>
  <c r="Y112" i="2"/>
  <c r="Z112" i="2"/>
  <c r="U113" i="2"/>
  <c r="V113" i="2"/>
  <c r="W113" i="2"/>
  <c r="X113" i="2"/>
  <c r="Y113" i="2"/>
  <c r="Z113" i="2"/>
  <c r="U114" i="2"/>
  <c r="V114" i="2"/>
  <c r="W114" i="2"/>
  <c r="Z114" i="2"/>
  <c r="U115" i="2"/>
  <c r="V115" i="2"/>
  <c r="W115" i="2"/>
  <c r="X115" i="2"/>
  <c r="Y115" i="2"/>
  <c r="Z115" i="2"/>
  <c r="U116" i="2"/>
  <c r="V116" i="2"/>
  <c r="W116" i="2"/>
  <c r="Z116" i="2"/>
  <c r="U117" i="2"/>
  <c r="V117" i="2"/>
  <c r="W117" i="2"/>
  <c r="X117" i="2"/>
  <c r="Y117" i="2"/>
  <c r="Z117" i="2"/>
  <c r="U118" i="2"/>
  <c r="V118" i="2"/>
  <c r="W118" i="2"/>
  <c r="X118" i="2"/>
  <c r="Y118" i="2"/>
  <c r="Z118" i="2"/>
  <c r="U119" i="2"/>
  <c r="V119" i="2"/>
  <c r="W119" i="2"/>
  <c r="X119" i="2"/>
  <c r="Z119" i="2"/>
  <c r="U120" i="2"/>
  <c r="V120" i="2"/>
  <c r="W120" i="2"/>
  <c r="X120" i="2"/>
  <c r="Y120" i="2"/>
  <c r="Z120" i="2"/>
  <c r="U121" i="2"/>
  <c r="V121" i="2"/>
  <c r="W121" i="2"/>
  <c r="X121" i="2"/>
  <c r="Y121" i="2"/>
  <c r="Z121" i="2"/>
  <c r="U122" i="2"/>
  <c r="V122" i="2"/>
  <c r="W122" i="2"/>
  <c r="Z122" i="2"/>
  <c r="U123" i="2"/>
  <c r="V123" i="2"/>
  <c r="W123" i="2"/>
  <c r="X123" i="2"/>
  <c r="Y123" i="2"/>
  <c r="Z123" i="2"/>
  <c r="U124" i="2"/>
  <c r="V124" i="2"/>
  <c r="W124" i="2"/>
  <c r="X124" i="2"/>
  <c r="Y124" i="2"/>
  <c r="Z124" i="2"/>
  <c r="U125" i="2"/>
  <c r="V125" i="2"/>
  <c r="W125" i="2"/>
  <c r="X125" i="2"/>
  <c r="Z125" i="2"/>
  <c r="U126" i="2"/>
  <c r="V126" i="2"/>
  <c r="W126" i="2"/>
  <c r="X126" i="2"/>
  <c r="Y126" i="2"/>
  <c r="Z126" i="2"/>
  <c r="U127" i="2"/>
  <c r="V127" i="2"/>
  <c r="W127" i="2"/>
  <c r="X127" i="2"/>
  <c r="Z127" i="2"/>
  <c r="U128" i="2"/>
  <c r="V128" i="2"/>
  <c r="W128" i="2"/>
  <c r="X128" i="2"/>
  <c r="Y128" i="2"/>
  <c r="Z128" i="2"/>
  <c r="U129" i="2"/>
  <c r="V129" i="2"/>
  <c r="W129" i="2"/>
  <c r="X129" i="2"/>
  <c r="Z129" i="2"/>
  <c r="U130" i="2"/>
  <c r="V130" i="2"/>
  <c r="W130" i="2"/>
  <c r="X130" i="2"/>
  <c r="Y130" i="2"/>
  <c r="Z130" i="2"/>
  <c r="U131" i="2"/>
  <c r="V131" i="2"/>
  <c r="W131" i="2"/>
  <c r="X131" i="2"/>
  <c r="Y131" i="2"/>
  <c r="Z131" i="2"/>
  <c r="U132" i="2"/>
  <c r="V132" i="2"/>
  <c r="W132" i="2"/>
  <c r="Z132" i="2"/>
  <c r="U133" i="2"/>
  <c r="V133" i="2"/>
  <c r="W133" i="2"/>
  <c r="X133" i="2"/>
  <c r="Y133" i="2"/>
  <c r="Z133" i="2"/>
  <c r="U134" i="2"/>
  <c r="V134" i="2"/>
  <c r="W134" i="2"/>
  <c r="X134" i="2"/>
  <c r="Y134" i="2"/>
  <c r="Z134" i="2"/>
  <c r="Z6" i="2"/>
  <c r="V6" i="2"/>
  <c r="U6" i="2"/>
  <c r="W6" i="2"/>
  <c r="G45" i="1" l="1"/>
  <c r="F17" i="1"/>
  <c r="F9" i="1"/>
  <c r="F7" i="1"/>
  <c r="E47" i="1"/>
  <c r="G47" i="1" s="1"/>
  <c r="F45" i="1"/>
  <c r="E39" i="1"/>
  <c r="F37" i="1"/>
  <c r="G37" i="1" s="1"/>
  <c r="E31" i="1"/>
  <c r="G31" i="1" s="1"/>
  <c r="E23" i="1"/>
  <c r="E15" i="1"/>
  <c r="F41" i="1"/>
  <c r="F33" i="1"/>
  <c r="F25" i="1"/>
  <c r="F47" i="1"/>
  <c r="E41" i="1"/>
  <c r="F39" i="1"/>
  <c r="E33" i="1"/>
  <c r="G33" i="1" s="1"/>
  <c r="F31" i="1"/>
  <c r="E25" i="1"/>
  <c r="G25" i="1" s="1"/>
  <c r="F23" i="1"/>
  <c r="E17" i="1"/>
  <c r="F15" i="1"/>
  <c r="E9" i="1"/>
  <c r="G9" i="1" s="1"/>
  <c r="E7" i="1"/>
  <c r="G7" i="1" s="1"/>
  <c r="F6" i="1"/>
  <c r="E6" i="1"/>
  <c r="G6" i="1" s="1"/>
  <c r="Y116" i="2"/>
  <c r="Y108" i="2"/>
  <c r="Y90" i="2"/>
  <c r="Y78" i="2"/>
  <c r="Y50" i="2"/>
  <c r="Y34" i="2"/>
  <c r="Y18" i="2"/>
  <c r="Y8" i="2"/>
  <c r="X114" i="2"/>
  <c r="X108" i="2"/>
  <c r="X90" i="2"/>
  <c r="X82" i="2"/>
  <c r="X78" i="2"/>
  <c r="X68" i="2"/>
  <c r="X54" i="2"/>
  <c r="X50" i="2"/>
  <c r="X40" i="2"/>
  <c r="X34" i="2"/>
  <c r="X22" i="2"/>
  <c r="X18" i="2"/>
  <c r="X16" i="2"/>
  <c r="X8" i="2"/>
  <c r="Y122" i="2"/>
  <c r="Y114" i="2"/>
  <c r="Y82" i="2"/>
  <c r="Y68" i="2"/>
  <c r="Y54" i="2"/>
  <c r="Y40" i="2"/>
  <c r="Y22" i="2"/>
  <c r="Y16" i="2"/>
  <c r="X132" i="2"/>
  <c r="X122" i="2"/>
  <c r="Y129" i="2"/>
  <c r="Y127" i="2"/>
  <c r="Y125" i="2"/>
  <c r="Y119" i="2"/>
  <c r="Y111" i="2"/>
  <c r="Y105" i="2"/>
  <c r="Y101" i="2"/>
  <c r="Y97" i="2"/>
  <c r="Y93" i="2"/>
  <c r="Y85" i="2"/>
  <c r="Y81" i="2"/>
  <c r="Y75" i="2"/>
  <c r="Y71" i="2"/>
  <c r="Y65" i="2"/>
  <c r="Y63" i="2"/>
  <c r="Y59" i="2"/>
  <c r="Y45" i="2"/>
  <c r="Y43" i="2"/>
  <c r="Y37" i="2"/>
  <c r="Y31" i="2"/>
  <c r="Y29" i="2"/>
  <c r="Y25" i="2"/>
  <c r="Y13" i="2"/>
  <c r="X6" i="2"/>
  <c r="Y6" i="2"/>
  <c r="G41" i="1" l="1"/>
  <c r="G15" i="1"/>
  <c r="G39" i="1"/>
  <c r="G17" i="1"/>
  <c r="G23" i="1"/>
</calcChain>
</file>

<file path=xl/sharedStrings.xml><?xml version="1.0" encoding="utf-8"?>
<sst xmlns="http://schemas.openxmlformats.org/spreadsheetml/2006/main" count="467" uniqueCount="251">
  <si>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</si>
  <si>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</si>
  <si>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</si>
  <si>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</si>
  <si>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</si>
  <si>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</si>
  <si>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</si>
  <si>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>1
陳炳甫
中國國民黨</t>
  </si>
  <si>
    <t>2
鍾君竺
人民民主陣線</t>
  </si>
  <si>
    <t>3
黃向
民主進步黨</t>
  </si>
  <si>
    <t>4
林婕麗
新黨</t>
  </si>
  <si>
    <t>5
梁文傑
民主進步黨</t>
  </si>
  <si>
    <t>6
顏若芳
民主進步黨</t>
  </si>
  <si>
    <t>7
葉林傳
中國國民黨</t>
  </si>
  <si>
    <t>8
王世堅
民主進步黨</t>
  </si>
  <si>
    <t>9
林國成
親民黨</t>
  </si>
  <si>
    <t>10
王麗珠
中國國民黨</t>
  </si>
  <si>
    <t>11
簡聖哲
台灣團結聯盟</t>
  </si>
  <si>
    <t>12
鄭惠齡
樹黨</t>
  </si>
  <si>
    <t>13
林亭君
中國國民黨</t>
  </si>
  <si>
    <t xml:space="preserve">14
楊鎮雄
 </t>
  </si>
  <si>
    <t>　中山區</t>
  </si>
  <si>
    <t/>
  </si>
  <si>
    <t>　　</t>
  </si>
  <si>
    <t>正守里</t>
  </si>
  <si>
    <t>778</t>
  </si>
  <si>
    <t>779</t>
  </si>
  <si>
    <t>正義里</t>
  </si>
  <si>
    <t>780</t>
  </si>
  <si>
    <t>781</t>
  </si>
  <si>
    <t>782</t>
  </si>
  <si>
    <t>正得里</t>
  </si>
  <si>
    <t>783</t>
  </si>
  <si>
    <t>784</t>
  </si>
  <si>
    <t>民安里</t>
  </si>
  <si>
    <t>785</t>
  </si>
  <si>
    <t>786</t>
  </si>
  <si>
    <t>787</t>
  </si>
  <si>
    <t>康樂里</t>
  </si>
  <si>
    <t>788</t>
  </si>
  <si>
    <t>789</t>
  </si>
  <si>
    <t>中山里</t>
  </si>
  <si>
    <t>790</t>
  </si>
  <si>
    <t>791</t>
  </si>
  <si>
    <t>792</t>
  </si>
  <si>
    <t>793</t>
  </si>
  <si>
    <t>聚盛里</t>
  </si>
  <si>
    <t>794</t>
  </si>
  <si>
    <t>795</t>
  </si>
  <si>
    <t>796</t>
  </si>
  <si>
    <t>集英里</t>
  </si>
  <si>
    <t>797</t>
  </si>
  <si>
    <t>798</t>
  </si>
  <si>
    <t>799</t>
  </si>
  <si>
    <t>800</t>
  </si>
  <si>
    <t>聚葉里</t>
  </si>
  <si>
    <t>801</t>
  </si>
  <si>
    <t>802</t>
  </si>
  <si>
    <t>恆安里</t>
  </si>
  <si>
    <t>803</t>
  </si>
  <si>
    <t>804</t>
  </si>
  <si>
    <t>805</t>
  </si>
  <si>
    <t>晴光里</t>
  </si>
  <si>
    <t>806</t>
  </si>
  <si>
    <t>807</t>
  </si>
  <si>
    <t>808</t>
  </si>
  <si>
    <t>圓山里</t>
  </si>
  <si>
    <t>809</t>
  </si>
  <si>
    <t>810</t>
  </si>
  <si>
    <t>811</t>
  </si>
  <si>
    <t>新庄里</t>
  </si>
  <si>
    <t>812</t>
  </si>
  <si>
    <t>813</t>
  </si>
  <si>
    <t>814</t>
  </si>
  <si>
    <t>劍潭里</t>
  </si>
  <si>
    <t>815</t>
  </si>
  <si>
    <t>816</t>
  </si>
  <si>
    <t>大直里</t>
  </si>
  <si>
    <t>817</t>
  </si>
  <si>
    <t>818</t>
  </si>
  <si>
    <t>819</t>
  </si>
  <si>
    <t>820</t>
  </si>
  <si>
    <t>821</t>
  </si>
  <si>
    <t>成功里</t>
  </si>
  <si>
    <t>822</t>
  </si>
  <si>
    <t>823</t>
  </si>
  <si>
    <t>824</t>
  </si>
  <si>
    <t>825</t>
  </si>
  <si>
    <t>永安里</t>
  </si>
  <si>
    <t>826</t>
  </si>
  <si>
    <t>827</t>
  </si>
  <si>
    <t>828</t>
  </si>
  <si>
    <t>829</t>
  </si>
  <si>
    <t>830</t>
  </si>
  <si>
    <t>金泰里</t>
  </si>
  <si>
    <t>831</t>
  </si>
  <si>
    <t>832</t>
  </si>
  <si>
    <t>833</t>
  </si>
  <si>
    <t>834</t>
  </si>
  <si>
    <t>北安里</t>
  </si>
  <si>
    <t>835</t>
  </si>
  <si>
    <t>836</t>
  </si>
  <si>
    <t>新喜里</t>
  </si>
  <si>
    <t>837</t>
  </si>
  <si>
    <t>838</t>
  </si>
  <si>
    <t>839</t>
  </si>
  <si>
    <t>新福里</t>
  </si>
  <si>
    <t>840</t>
  </si>
  <si>
    <t>841</t>
  </si>
  <si>
    <t>842</t>
  </si>
  <si>
    <t>松江里</t>
  </si>
  <si>
    <t>843</t>
  </si>
  <si>
    <t>844</t>
  </si>
  <si>
    <t>845</t>
  </si>
  <si>
    <t>846</t>
  </si>
  <si>
    <t>新生里</t>
  </si>
  <si>
    <t>847</t>
  </si>
  <si>
    <t>848</t>
  </si>
  <si>
    <t>849</t>
  </si>
  <si>
    <t>中庄里</t>
  </si>
  <si>
    <t>850</t>
  </si>
  <si>
    <t>851</t>
  </si>
  <si>
    <t>852</t>
  </si>
  <si>
    <t>大佳里</t>
  </si>
  <si>
    <t>853</t>
  </si>
  <si>
    <t>行政里</t>
  </si>
  <si>
    <t>854</t>
  </si>
  <si>
    <t>855</t>
  </si>
  <si>
    <t>856</t>
  </si>
  <si>
    <t>行仁里</t>
  </si>
  <si>
    <t>857</t>
  </si>
  <si>
    <t>858</t>
  </si>
  <si>
    <t>859</t>
  </si>
  <si>
    <t>860</t>
  </si>
  <si>
    <t>861</t>
  </si>
  <si>
    <t>行孝里</t>
  </si>
  <si>
    <t>862</t>
  </si>
  <si>
    <t>863</t>
  </si>
  <si>
    <t>864</t>
  </si>
  <si>
    <t>下埤里</t>
  </si>
  <si>
    <t>865</t>
  </si>
  <si>
    <t>866</t>
  </si>
  <si>
    <t>867</t>
  </si>
  <si>
    <t>868</t>
  </si>
  <si>
    <t>江寧里</t>
  </si>
  <si>
    <t>869</t>
  </si>
  <si>
    <t>870</t>
  </si>
  <si>
    <t>871</t>
  </si>
  <si>
    <t>872</t>
  </si>
  <si>
    <t>江山里</t>
  </si>
  <si>
    <t>873</t>
  </si>
  <si>
    <t>874</t>
  </si>
  <si>
    <t>875</t>
  </si>
  <si>
    <t>876</t>
  </si>
  <si>
    <t>中吉里</t>
  </si>
  <si>
    <t>877</t>
  </si>
  <si>
    <t>878</t>
  </si>
  <si>
    <t>879</t>
  </si>
  <si>
    <t>中原里</t>
  </si>
  <si>
    <t>880</t>
  </si>
  <si>
    <t>881</t>
  </si>
  <si>
    <t>882</t>
  </si>
  <si>
    <t>興亞里</t>
  </si>
  <si>
    <t>883</t>
  </si>
  <si>
    <t>884</t>
  </si>
  <si>
    <t>885</t>
  </si>
  <si>
    <t>中央里</t>
  </si>
  <si>
    <t>886</t>
  </si>
  <si>
    <t>887</t>
  </si>
  <si>
    <t>朱馥里</t>
  </si>
  <si>
    <t>888</t>
  </si>
  <si>
    <t>889</t>
  </si>
  <si>
    <t>890</t>
  </si>
  <si>
    <t>龍洲里</t>
  </si>
  <si>
    <t>891</t>
  </si>
  <si>
    <t>892</t>
  </si>
  <si>
    <t>893</t>
  </si>
  <si>
    <t>朱園里</t>
  </si>
  <si>
    <t>894</t>
  </si>
  <si>
    <t>895</t>
  </si>
  <si>
    <t>896</t>
  </si>
  <si>
    <t>埤頭里</t>
  </si>
  <si>
    <t>897</t>
  </si>
  <si>
    <t>898</t>
  </si>
  <si>
    <t>朱崙里</t>
  </si>
  <si>
    <t>899</t>
  </si>
  <si>
    <t>900</t>
  </si>
  <si>
    <t>力行里</t>
  </si>
  <si>
    <t>901</t>
  </si>
  <si>
    <t>902</t>
  </si>
  <si>
    <t>903</t>
  </si>
  <si>
    <t>復華里</t>
  </si>
  <si>
    <t>904</t>
  </si>
  <si>
    <t>905</t>
  </si>
  <si>
    <t>906</t>
  </si>
  <si>
    <t>藍綠差對年齡相關</t>
    <phoneticPr fontId="2" type="noConversion"/>
  </si>
  <si>
    <t>綠</t>
    <phoneticPr fontId="2" type="noConversion"/>
  </si>
  <si>
    <t>藍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</si>
  <si>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</si>
  <si>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</si>
  <si>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</si>
  <si>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</si>
  <si>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</si>
  <si>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</si>
  <si>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</si>
  <si>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weighted sum</t>
    <phoneticPr fontId="2" type="noConversion"/>
  </si>
  <si>
    <t>正守里</t>
    <phoneticPr fontId="2" type="noConversion"/>
  </si>
  <si>
    <t>正義里</t>
    <phoneticPr fontId="2" type="noConversion"/>
  </si>
  <si>
    <t>正得里</t>
    <phoneticPr fontId="2" type="noConversion"/>
  </si>
  <si>
    <t>民安里</t>
    <phoneticPr fontId="2" type="noConversion"/>
  </si>
  <si>
    <t>康樂里</t>
    <phoneticPr fontId="2" type="noConversion"/>
  </si>
  <si>
    <t>中山里</t>
    <phoneticPr fontId="2" type="noConversion"/>
  </si>
  <si>
    <t>聚盛里</t>
    <phoneticPr fontId="2" type="noConversion"/>
  </si>
  <si>
    <t>集英里</t>
    <phoneticPr fontId="2" type="noConversion"/>
  </si>
  <si>
    <t>聚葉里</t>
    <phoneticPr fontId="2" type="noConversion"/>
  </si>
  <si>
    <t>恆安里</t>
    <phoneticPr fontId="2" type="noConversion"/>
  </si>
  <si>
    <t>晴光里</t>
    <phoneticPr fontId="2" type="noConversion"/>
  </si>
  <si>
    <t>圓山里</t>
    <phoneticPr fontId="2" type="noConversion"/>
  </si>
  <si>
    <t>劍潭里</t>
    <phoneticPr fontId="2" type="noConversion"/>
  </si>
  <si>
    <t>大直里</t>
    <phoneticPr fontId="2" type="noConversion"/>
  </si>
  <si>
    <t>成功里</t>
    <phoneticPr fontId="2" type="noConversion"/>
  </si>
  <si>
    <t>永安里</t>
    <phoneticPr fontId="2" type="noConversion"/>
  </si>
  <si>
    <t>大佳里</t>
    <phoneticPr fontId="2" type="noConversion"/>
  </si>
  <si>
    <t>新喜里</t>
    <phoneticPr fontId="2" type="noConversion"/>
  </si>
  <si>
    <t>新庄里</t>
    <phoneticPr fontId="2" type="noConversion"/>
  </si>
  <si>
    <t>新福里</t>
    <phoneticPr fontId="2" type="noConversion"/>
  </si>
  <si>
    <t>松江里</t>
    <phoneticPr fontId="2" type="noConversion"/>
  </si>
  <si>
    <t>新生里</t>
    <phoneticPr fontId="2" type="noConversion"/>
  </si>
  <si>
    <t>中庄里</t>
    <phoneticPr fontId="2" type="noConversion"/>
  </si>
  <si>
    <t>行政里</t>
    <phoneticPr fontId="2" type="noConversion"/>
  </si>
  <si>
    <t>行仁里</t>
    <phoneticPr fontId="2" type="noConversion"/>
  </si>
  <si>
    <t>行孝里</t>
    <phoneticPr fontId="2" type="noConversion"/>
  </si>
  <si>
    <t>下埤里</t>
    <phoneticPr fontId="2" type="noConversion"/>
  </si>
  <si>
    <t>江寧里</t>
    <phoneticPr fontId="2" type="noConversion"/>
  </si>
  <si>
    <t>江山里</t>
    <phoneticPr fontId="2" type="noConversion"/>
  </si>
  <si>
    <t>中吉里</t>
    <phoneticPr fontId="2" type="noConversion"/>
  </si>
  <si>
    <t>中原里</t>
    <phoneticPr fontId="2" type="noConversion"/>
  </si>
  <si>
    <t>興亞里</t>
    <phoneticPr fontId="2" type="noConversion"/>
  </si>
  <si>
    <t>中央里</t>
    <phoneticPr fontId="2" type="noConversion"/>
  </si>
  <si>
    <t>朱馥里</t>
    <phoneticPr fontId="2" type="noConversion"/>
  </si>
  <si>
    <t>龍洲里</t>
    <phoneticPr fontId="2" type="noConversion"/>
  </si>
  <si>
    <t>朱園里</t>
    <phoneticPr fontId="2" type="noConversion"/>
  </si>
  <si>
    <t>埤頭里</t>
    <phoneticPr fontId="2" type="noConversion"/>
  </si>
  <si>
    <t>朱崙里</t>
    <phoneticPr fontId="2" type="noConversion"/>
  </si>
  <si>
    <t>力行里</t>
    <phoneticPr fontId="2" type="noConversion"/>
  </si>
  <si>
    <t>復華里</t>
    <phoneticPr fontId="2" type="noConversion"/>
  </si>
  <si>
    <t>金泰里</t>
    <phoneticPr fontId="2" type="noConversion"/>
  </si>
  <si>
    <t>北安里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</si>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</sst>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#.00"/>
    <numFmt numFmtId="177" formatCode="0.000%"/>
    <numFmt numFmtId="178" formatCode="_-* #,##0.0_-;\-* #,##0.0_-;_-* &quot;-&quot;??_-;_-@_-"/>
    <numFmt numFmtId="179" formatCode="0.0%"/>
    <numFmt numFmtId="180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/>
    <xf numFmtId="3" fontId="0" fillId="0" borderId="7" xfId="0" applyNumberFormat="1" applyBorder="1" applyAlignment="1"/>
    <xf numFmtId="176" fontId="0" fillId="0" borderId="7" xfId="0" applyNumberFormat="1" applyBorder="1" applyAlignment="1"/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0" xfId="0" applyNumberFormat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中山區!$Y$7:$Y$21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中山區!$Z$7:$Z$21</c:f>
              <c:numCache>
                <c:formatCode>0.0000</c:formatCode>
                <c:ptCount val="15"/>
                <c:pt idx="0">
                  <c:v>-8.1365932847013614E-2</c:v>
                </c:pt>
                <c:pt idx="1">
                  <c:v>-0.12175023272823705</c:v>
                </c:pt>
                <c:pt idx="2">
                  <c:v>-0.47239795534287748</c:v>
                </c:pt>
                <c:pt idx="3">
                  <c:v>-0.24669947516300361</c:v>
                </c:pt>
                <c:pt idx="4">
                  <c:v>6.8595486196023459E-2</c:v>
                </c:pt>
                <c:pt idx="5">
                  <c:v>6.9709534135654089E-2</c:v>
                </c:pt>
                <c:pt idx="6">
                  <c:v>0.17824401349983948</c:v>
                </c:pt>
                <c:pt idx="7">
                  <c:v>0.21886713956159695</c:v>
                </c:pt>
                <c:pt idx="8">
                  <c:v>0.10248989641812875</c:v>
                </c:pt>
                <c:pt idx="9">
                  <c:v>0.19439575784199739</c:v>
                </c:pt>
                <c:pt idx="10">
                  <c:v>-0.37704644923558722</c:v>
                </c:pt>
                <c:pt idx="11">
                  <c:v>-0.28951224987510588</c:v>
                </c:pt>
                <c:pt idx="12">
                  <c:v>5.7152213462155155E-2</c:v>
                </c:pt>
                <c:pt idx="13">
                  <c:v>0.57939858061584903</c:v>
                </c:pt>
                <c:pt idx="14">
                  <c:v>0.60797705649162836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508-4EEB-8D38-BC7BC70B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11824"/>
        <c:axId val="729433344"/>
      </c:barChart>
      <c:catAx>
        <c:axId val="4528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433344"/>
        <c:crosses val="autoZero"/>
        <c:auto val="1"/>
        <c:lblAlgn val="ctr"/>
        <c:lblOffset val="100"/>
        <c:noMultiLvlLbl val="0"/>
      </c:catAx>
      <c:valAx>
        <c:axId val="729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81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中山區!$W$6:$W$47</c:f>
              <c:numCache>
                <c:formatCode>_-* #,##0.0_-;\-* #,##0.0_-;_-* "-"??_-;_-@_-</c:formatCode>
                <c:ptCount val="42"/>
                <c:pt idx="0">
                  <c:v>47.70065075921908</c:v>
                </c:pt>
                <c:pt idx="1">
                  <c:v>46.434159061277704</c:v>
                </c:pt>
                <c:pt idx="2">
                  <c:v>47.61695018226002</c:v>
                </c:pt>
                <c:pt idx="3">
                  <c:v>49.055050380928989</c:v>
                </c:pt>
                <c:pt idx="4">
                  <c:v>47.861952861952865</c:v>
                </c:pt>
                <c:pt idx="5">
                  <c:v>46.110719943671882</c:v>
                </c:pt>
                <c:pt idx="6">
                  <c:v>46.609459459459458</c:v>
                </c:pt>
                <c:pt idx="7">
                  <c:v>46.561500925458525</c:v>
                </c:pt>
                <c:pt idx="8">
                  <c:v>47.327336041787582</c:v>
                </c:pt>
                <c:pt idx="9">
                  <c:v>45.692066554135522</c:v>
                </c:pt>
                <c:pt idx="10">
                  <c:v>46.848640548062519</c:v>
                </c:pt>
                <c:pt idx="11">
                  <c:v>46.650892374256358</c:v>
                </c:pt>
                <c:pt idx="12">
                  <c:v>49.225046497210165</c:v>
                </c:pt>
                <c:pt idx="13">
                  <c:v>46.873096446700501</c:v>
                </c:pt>
                <c:pt idx="14">
                  <c:v>45.148663906661646</c:v>
                </c:pt>
                <c:pt idx="15">
                  <c:v>46.186473807662232</c:v>
                </c:pt>
                <c:pt idx="16">
                  <c:v>46.933760683760674</c:v>
                </c:pt>
                <c:pt idx="17">
                  <c:v>45.539141686435194</c:v>
                </c:pt>
                <c:pt idx="18">
                  <c:v>46.192368839427658</c:v>
                </c:pt>
                <c:pt idx="19">
                  <c:v>46.629946043165468</c:v>
                </c:pt>
                <c:pt idx="20">
                  <c:v>47.421652421652411</c:v>
                </c:pt>
                <c:pt idx="21">
                  <c:v>47.362612094734423</c:v>
                </c:pt>
                <c:pt idx="22">
                  <c:v>47.625277161862527</c:v>
                </c:pt>
                <c:pt idx="23">
                  <c:v>48.176418829740435</c:v>
                </c:pt>
                <c:pt idx="24">
                  <c:v>45.651126541023103</c:v>
                </c:pt>
                <c:pt idx="25">
                  <c:v>44.991568296795961</c:v>
                </c:pt>
                <c:pt idx="26">
                  <c:v>46.084547662416519</c:v>
                </c:pt>
                <c:pt idx="27">
                  <c:v>46.949537426408746</c:v>
                </c:pt>
                <c:pt idx="28">
                  <c:v>47.982697902312047</c:v>
                </c:pt>
                <c:pt idx="29">
                  <c:v>47.535136286201016</c:v>
                </c:pt>
                <c:pt idx="30">
                  <c:v>47.39468864468865</c:v>
                </c:pt>
                <c:pt idx="31">
                  <c:v>47.658902916848056</c:v>
                </c:pt>
                <c:pt idx="32">
                  <c:v>47.814045499505454</c:v>
                </c:pt>
                <c:pt idx="33">
                  <c:v>47.132612966601179</c:v>
                </c:pt>
                <c:pt idx="34">
                  <c:v>48.630183548606389</c:v>
                </c:pt>
                <c:pt idx="35">
                  <c:v>47.197292554524935</c:v>
                </c:pt>
                <c:pt idx="36">
                  <c:v>48.287716955941256</c:v>
                </c:pt>
                <c:pt idx="37">
                  <c:v>48.157253149126369</c:v>
                </c:pt>
                <c:pt idx="38">
                  <c:v>48.463692545384319</c:v>
                </c:pt>
                <c:pt idx="39">
                  <c:v>47.971471850542784</c:v>
                </c:pt>
                <c:pt idx="40">
                  <c:v>44.484518828451883</c:v>
                </c:pt>
                <c:pt idx="41">
                  <c:v>46.996951219512198</c:v>
                </c:pt>
              </c:numCache>
            </c:numRef>
          </c:xVal>
          <c:yVal>
            <c:numRef>
              <c:f>中山區!$X$6:$X$47</c:f>
              <c:numCache>
                <c:formatCode>0.0%</c:formatCode>
                <c:ptCount val="42"/>
                <c:pt idx="0">
                  <c:v>-2.0169851380042458E-2</c:v>
                </c:pt>
                <c:pt idx="1">
                  <c:v>6.9102749638205507E-2</c:v>
                </c:pt>
                <c:pt idx="2">
                  <c:v>2.6147015293537246E-2</c:v>
                </c:pt>
                <c:pt idx="3">
                  <c:v>-5.2631578947368418E-2</c:v>
                </c:pt>
                <c:pt idx="4">
                  <c:v>3.0800821355236152E-2</c:v>
                </c:pt>
                <c:pt idx="5">
                  <c:v>-4.3265070666281824E-3</c:v>
                </c:pt>
                <c:pt idx="6">
                  <c:v>6.5723793677204656E-2</c:v>
                </c:pt>
                <c:pt idx="7">
                  <c:v>-0.12023604622571915</c:v>
                </c:pt>
                <c:pt idx="8">
                  <c:v>3.9626001780943942E-2</c:v>
                </c:pt>
                <c:pt idx="9">
                  <c:v>3.4999999999999976E-2</c:v>
                </c:pt>
                <c:pt idx="10">
                  <c:v>2.9840623940318778E-2</c:v>
                </c:pt>
                <c:pt idx="11">
                  <c:v>8.4115965700285844E-2</c:v>
                </c:pt>
                <c:pt idx="12">
                  <c:v>0.62693357597816202</c:v>
                </c:pt>
                <c:pt idx="13">
                  <c:v>0.10564890954594203</c:v>
                </c:pt>
                <c:pt idx="14">
                  <c:v>1.894491401923637E-2</c:v>
                </c:pt>
                <c:pt idx="15">
                  <c:v>2.2313127556712498E-2</c:v>
                </c:pt>
                <c:pt idx="16">
                  <c:v>-4.5722713864306819E-2</c:v>
                </c:pt>
                <c:pt idx="17">
                  <c:v>-8.9165867689357581E-2</c:v>
                </c:pt>
                <c:pt idx="18">
                  <c:v>-5.4866100587851074E-2</c:v>
                </c:pt>
                <c:pt idx="19">
                  <c:v>-0.15589606928714195</c:v>
                </c:pt>
                <c:pt idx="20">
                  <c:v>-2.1039603960396003E-2</c:v>
                </c:pt>
                <c:pt idx="21">
                  <c:v>4.6905537459283386E-2</c:v>
                </c:pt>
                <c:pt idx="22">
                  <c:v>-8.8888888888888906E-2</c:v>
                </c:pt>
                <c:pt idx="23">
                  <c:v>-4.0679855112844776E-2</c:v>
                </c:pt>
                <c:pt idx="24">
                  <c:v>-0.10948616600790512</c:v>
                </c:pt>
                <c:pt idx="25">
                  <c:v>-7.9220240564081279E-2</c:v>
                </c:pt>
                <c:pt idx="26">
                  <c:v>-6.1390374331550812E-2</c:v>
                </c:pt>
                <c:pt idx="27">
                  <c:v>5.0024402147388958E-2</c:v>
                </c:pt>
                <c:pt idx="28">
                  <c:v>-7.2378460867669525E-2</c:v>
                </c:pt>
                <c:pt idx="29">
                  <c:v>-0.15247584541062797</c:v>
                </c:pt>
                <c:pt idx="30">
                  <c:v>-4.0709126723571853E-2</c:v>
                </c:pt>
                <c:pt idx="31">
                  <c:v>-3.4845496383957952E-2</c:v>
                </c:pt>
                <c:pt idx="32">
                  <c:v>8.9408528198074266E-2</c:v>
                </c:pt>
                <c:pt idx="33">
                  <c:v>6.4036592338479081E-2</c:v>
                </c:pt>
                <c:pt idx="34">
                  <c:v>0.45079662605435805</c:v>
                </c:pt>
                <c:pt idx="35">
                  <c:v>-3.7079076806659061E-2</c:v>
                </c:pt>
                <c:pt idx="36">
                  <c:v>-1.6973811833171704E-2</c:v>
                </c:pt>
                <c:pt idx="37">
                  <c:v>-2.3636363636363622E-2</c:v>
                </c:pt>
                <c:pt idx="38">
                  <c:v>-7.1660277204364464E-2</c:v>
                </c:pt>
                <c:pt idx="39">
                  <c:v>0.13847944142746316</c:v>
                </c:pt>
                <c:pt idx="40">
                  <c:v>0.11571500757958564</c:v>
                </c:pt>
                <c:pt idx="41">
                  <c:v>0.31502715751357874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F-4C7C-9C10-AEB56870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96960"/>
        <c:axId val="726397376"/>
      </c:scatterChart>
      <c:valAx>
        <c:axId val="7263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6397376"/>
        <c:crosses val="autoZero"/>
        <c:crossBetween val="midCat"/>
      </c:valAx>
      <c:valAx>
        <c:axId val="726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63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323850</xdr:colOff>
      <xdr:row>21</xdr:row>
      <xdr:rowOff>180975</xdr:rowOff>
    </xdr:from>
    <xdr:to>
      <xdr:col>31</xdr:col>
      <xdr:colOff>95250</xdr:colOff>
      <xdr:row>34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204787</xdr:colOff>
      <xdr:row>35</xdr:row>
      <xdr:rowOff>171450</xdr:rowOff>
    </xdr:from>
    <xdr:to>
      <xdr:col>30</xdr:col>
      <xdr:colOff>661987</xdr:colOff>
      <xdr:row>48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129">
          <cell r="B129" t="str">
            <v>正守里</v>
          </cell>
          <cell r="C129">
            <v>2766</v>
          </cell>
          <cell r="D129">
            <v>174</v>
          </cell>
          <cell r="E129">
            <v>184</v>
          </cell>
          <cell r="F129">
            <v>278</v>
          </cell>
          <cell r="G129">
            <v>288</v>
          </cell>
          <cell r="H129">
            <v>234</v>
          </cell>
          <cell r="I129">
            <v>250</v>
          </cell>
          <cell r="J129">
            <v>263</v>
          </cell>
          <cell r="K129">
            <v>264</v>
          </cell>
          <cell r="L129">
            <v>266</v>
          </cell>
          <cell r="M129">
            <v>199</v>
          </cell>
          <cell r="N129">
            <v>95</v>
          </cell>
          <cell r="O129">
            <v>119</v>
          </cell>
          <cell r="P129">
            <v>74</v>
          </cell>
          <cell r="Q129">
            <v>50</v>
          </cell>
          <cell r="R129">
            <v>28</v>
          </cell>
        </row>
        <row r="130">
          <cell r="B130" t="str">
            <v>正義里</v>
          </cell>
          <cell r="C130">
            <v>4602</v>
          </cell>
          <cell r="D130">
            <v>301</v>
          </cell>
          <cell r="E130">
            <v>310</v>
          </cell>
          <cell r="F130">
            <v>457</v>
          </cell>
          <cell r="G130">
            <v>515</v>
          </cell>
          <cell r="H130">
            <v>432</v>
          </cell>
          <cell r="I130">
            <v>441</v>
          </cell>
          <cell r="J130">
            <v>460</v>
          </cell>
          <cell r="K130">
            <v>474</v>
          </cell>
          <cell r="L130">
            <v>438</v>
          </cell>
          <cell r="M130">
            <v>289</v>
          </cell>
          <cell r="N130">
            <v>172</v>
          </cell>
          <cell r="O130">
            <v>138</v>
          </cell>
          <cell r="P130">
            <v>94</v>
          </cell>
          <cell r="Q130">
            <v>55</v>
          </cell>
          <cell r="R130">
            <v>26</v>
          </cell>
        </row>
        <row r="131">
          <cell r="B131" t="str">
            <v>正得里</v>
          </cell>
          <cell r="C131">
            <v>3292</v>
          </cell>
          <cell r="D131">
            <v>167</v>
          </cell>
          <cell r="E131">
            <v>241</v>
          </cell>
          <cell r="F131">
            <v>321</v>
          </cell>
          <cell r="G131">
            <v>360</v>
          </cell>
          <cell r="H131">
            <v>302</v>
          </cell>
          <cell r="I131">
            <v>299</v>
          </cell>
          <cell r="J131">
            <v>319</v>
          </cell>
          <cell r="K131">
            <v>319</v>
          </cell>
          <cell r="L131">
            <v>309</v>
          </cell>
          <cell r="M131">
            <v>240</v>
          </cell>
          <cell r="N131">
            <v>137</v>
          </cell>
          <cell r="O131">
            <v>102</v>
          </cell>
          <cell r="P131">
            <v>77</v>
          </cell>
          <cell r="Q131">
            <v>64</v>
          </cell>
          <cell r="R131">
            <v>35</v>
          </cell>
        </row>
        <row r="132">
          <cell r="B132" t="str">
            <v>民安里</v>
          </cell>
          <cell r="C132">
            <v>4069</v>
          </cell>
          <cell r="D132">
            <v>239</v>
          </cell>
          <cell r="E132">
            <v>271</v>
          </cell>
          <cell r="F132">
            <v>394</v>
          </cell>
          <cell r="G132">
            <v>379</v>
          </cell>
          <cell r="H132">
            <v>279</v>
          </cell>
          <cell r="I132">
            <v>326</v>
          </cell>
          <cell r="J132">
            <v>408</v>
          </cell>
          <cell r="K132">
            <v>398</v>
          </cell>
          <cell r="L132">
            <v>431</v>
          </cell>
          <cell r="M132">
            <v>326</v>
          </cell>
          <cell r="N132">
            <v>172</v>
          </cell>
          <cell r="O132">
            <v>160</v>
          </cell>
          <cell r="P132">
            <v>153</v>
          </cell>
          <cell r="Q132">
            <v>91</v>
          </cell>
          <cell r="R132">
            <v>42</v>
          </cell>
        </row>
        <row r="133">
          <cell r="B133" t="str">
            <v>康樂里</v>
          </cell>
          <cell r="C133">
            <v>2376</v>
          </cell>
          <cell r="D133">
            <v>113</v>
          </cell>
          <cell r="E133">
            <v>145</v>
          </cell>
          <cell r="F133">
            <v>232</v>
          </cell>
          <cell r="G133">
            <v>249</v>
          </cell>
          <cell r="H133">
            <v>208</v>
          </cell>
          <cell r="I133">
            <v>231</v>
          </cell>
          <cell r="J133">
            <v>255</v>
          </cell>
          <cell r="K133">
            <v>262</v>
          </cell>
          <cell r="L133">
            <v>258</v>
          </cell>
          <cell r="M133">
            <v>150</v>
          </cell>
          <cell r="N133">
            <v>82</v>
          </cell>
          <cell r="O133">
            <v>73</v>
          </cell>
          <cell r="P133">
            <v>60</v>
          </cell>
          <cell r="Q133">
            <v>36</v>
          </cell>
          <cell r="R133">
            <v>22</v>
          </cell>
        </row>
        <row r="134">
          <cell r="B134" t="str">
            <v>中山里</v>
          </cell>
          <cell r="C134">
            <v>5681</v>
          </cell>
          <cell r="D134">
            <v>298</v>
          </cell>
          <cell r="E134">
            <v>413</v>
          </cell>
          <cell r="F134">
            <v>662</v>
          </cell>
          <cell r="G134">
            <v>664</v>
          </cell>
          <cell r="H134">
            <v>515</v>
          </cell>
          <cell r="I134">
            <v>555</v>
          </cell>
          <cell r="J134">
            <v>540</v>
          </cell>
          <cell r="K134">
            <v>577</v>
          </cell>
          <cell r="L134">
            <v>545</v>
          </cell>
          <cell r="M134">
            <v>347</v>
          </cell>
          <cell r="N134">
            <v>194</v>
          </cell>
          <cell r="O134">
            <v>164</v>
          </cell>
          <cell r="P134">
            <v>116</v>
          </cell>
          <cell r="Q134">
            <v>69</v>
          </cell>
          <cell r="R134">
            <v>22</v>
          </cell>
        </row>
        <row r="135">
          <cell r="B135" t="str">
            <v>聚盛里</v>
          </cell>
          <cell r="C135">
            <v>3700</v>
          </cell>
          <cell r="D135">
            <v>169</v>
          </cell>
          <cell r="E135">
            <v>244</v>
          </cell>
          <cell r="F135">
            <v>392</v>
          </cell>
          <cell r="G135">
            <v>486</v>
          </cell>
          <cell r="H135">
            <v>326</v>
          </cell>
          <cell r="I135">
            <v>368</v>
          </cell>
          <cell r="J135">
            <v>354</v>
          </cell>
          <cell r="K135">
            <v>372</v>
          </cell>
          <cell r="L135">
            <v>380</v>
          </cell>
          <cell r="M135">
            <v>237</v>
          </cell>
          <cell r="N135">
            <v>144</v>
          </cell>
          <cell r="O135">
            <v>93</v>
          </cell>
          <cell r="P135">
            <v>76</v>
          </cell>
          <cell r="Q135">
            <v>41</v>
          </cell>
          <cell r="R135">
            <v>18</v>
          </cell>
        </row>
        <row r="136">
          <cell r="B136" t="str">
            <v>集英里</v>
          </cell>
          <cell r="C136">
            <v>5943</v>
          </cell>
          <cell r="D136">
            <v>410</v>
          </cell>
          <cell r="E136">
            <v>392</v>
          </cell>
          <cell r="F136">
            <v>585</v>
          </cell>
          <cell r="G136">
            <v>676</v>
          </cell>
          <cell r="H136">
            <v>551</v>
          </cell>
          <cell r="I136">
            <v>617</v>
          </cell>
          <cell r="J136">
            <v>611</v>
          </cell>
          <cell r="K136">
            <v>508</v>
          </cell>
          <cell r="L136">
            <v>536</v>
          </cell>
          <cell r="M136">
            <v>346</v>
          </cell>
          <cell r="N136">
            <v>220</v>
          </cell>
          <cell r="O136">
            <v>215</v>
          </cell>
          <cell r="P136">
            <v>132</v>
          </cell>
          <cell r="Q136">
            <v>97</v>
          </cell>
          <cell r="R136">
            <v>47</v>
          </cell>
        </row>
        <row r="137">
          <cell r="B137" t="str">
            <v>聚葉里</v>
          </cell>
          <cell r="C137">
            <v>3446</v>
          </cell>
          <cell r="D137">
            <v>188</v>
          </cell>
          <cell r="E137">
            <v>235</v>
          </cell>
          <cell r="F137">
            <v>364</v>
          </cell>
          <cell r="G137">
            <v>405</v>
          </cell>
          <cell r="H137">
            <v>279</v>
          </cell>
          <cell r="I137">
            <v>337</v>
          </cell>
          <cell r="J137">
            <v>334</v>
          </cell>
          <cell r="K137">
            <v>314</v>
          </cell>
          <cell r="L137">
            <v>298</v>
          </cell>
          <cell r="M137">
            <v>243</v>
          </cell>
          <cell r="N137">
            <v>154</v>
          </cell>
          <cell r="O137">
            <v>116</v>
          </cell>
          <cell r="P137">
            <v>90</v>
          </cell>
          <cell r="Q137">
            <v>60</v>
          </cell>
          <cell r="R137">
            <v>29</v>
          </cell>
        </row>
        <row r="138">
          <cell r="B138" t="str">
            <v>恆安里</v>
          </cell>
          <cell r="C138">
            <v>4147</v>
          </cell>
          <cell r="D138">
            <v>221</v>
          </cell>
          <cell r="E138">
            <v>321</v>
          </cell>
          <cell r="F138">
            <v>479</v>
          </cell>
          <cell r="G138">
            <v>528</v>
          </cell>
          <cell r="H138">
            <v>410</v>
          </cell>
          <cell r="I138">
            <v>401</v>
          </cell>
          <cell r="J138">
            <v>381</v>
          </cell>
          <cell r="K138">
            <v>387</v>
          </cell>
          <cell r="L138">
            <v>362</v>
          </cell>
          <cell r="M138">
            <v>211</v>
          </cell>
          <cell r="N138">
            <v>158</v>
          </cell>
          <cell r="O138">
            <v>121</v>
          </cell>
          <cell r="P138">
            <v>93</v>
          </cell>
          <cell r="Q138">
            <v>52</v>
          </cell>
          <cell r="R138">
            <v>22</v>
          </cell>
        </row>
        <row r="139">
          <cell r="B139" t="str">
            <v>晴光里</v>
          </cell>
          <cell r="C139">
            <v>4671</v>
          </cell>
          <cell r="D139">
            <v>261</v>
          </cell>
          <cell r="E139">
            <v>307</v>
          </cell>
          <cell r="F139">
            <v>522</v>
          </cell>
          <cell r="G139">
            <v>545</v>
          </cell>
          <cell r="H139">
            <v>429</v>
          </cell>
          <cell r="I139">
            <v>388</v>
          </cell>
          <cell r="J139">
            <v>462</v>
          </cell>
          <cell r="K139">
            <v>449</v>
          </cell>
          <cell r="L139">
            <v>449</v>
          </cell>
          <cell r="M139">
            <v>329</v>
          </cell>
          <cell r="N139">
            <v>182</v>
          </cell>
          <cell r="O139">
            <v>144</v>
          </cell>
          <cell r="P139">
            <v>109</v>
          </cell>
          <cell r="Q139">
            <v>70</v>
          </cell>
          <cell r="R139">
            <v>25</v>
          </cell>
        </row>
        <row r="140">
          <cell r="B140" t="str">
            <v>圓山里</v>
          </cell>
          <cell r="C140">
            <v>3698</v>
          </cell>
          <cell r="D140">
            <v>190</v>
          </cell>
          <cell r="E140">
            <v>289</v>
          </cell>
          <cell r="F140">
            <v>402</v>
          </cell>
          <cell r="G140">
            <v>438</v>
          </cell>
          <cell r="H140">
            <v>323</v>
          </cell>
          <cell r="I140">
            <v>331</v>
          </cell>
          <cell r="J140">
            <v>342</v>
          </cell>
          <cell r="K140">
            <v>389</v>
          </cell>
          <cell r="L140">
            <v>335</v>
          </cell>
          <cell r="M140">
            <v>242</v>
          </cell>
          <cell r="N140">
            <v>132</v>
          </cell>
          <cell r="O140">
            <v>118</v>
          </cell>
          <cell r="P140">
            <v>90</v>
          </cell>
          <cell r="Q140">
            <v>52</v>
          </cell>
          <cell r="R140">
            <v>25</v>
          </cell>
        </row>
        <row r="141">
          <cell r="B141" t="str">
            <v>劍潭里</v>
          </cell>
          <cell r="C141">
            <v>3226</v>
          </cell>
          <cell r="D141">
            <v>186</v>
          </cell>
          <cell r="E141">
            <v>211</v>
          </cell>
          <cell r="F141">
            <v>266</v>
          </cell>
          <cell r="G141">
            <v>309</v>
          </cell>
          <cell r="H141">
            <v>301</v>
          </cell>
          <cell r="I141">
            <v>290</v>
          </cell>
          <cell r="J141">
            <v>290</v>
          </cell>
          <cell r="K141">
            <v>299</v>
          </cell>
          <cell r="L141">
            <v>325</v>
          </cell>
          <cell r="M141">
            <v>261</v>
          </cell>
          <cell r="N141">
            <v>120</v>
          </cell>
          <cell r="O141">
            <v>98</v>
          </cell>
          <cell r="P141">
            <v>96</v>
          </cell>
          <cell r="Q141">
            <v>116</v>
          </cell>
          <cell r="R141">
            <v>58</v>
          </cell>
        </row>
        <row r="142">
          <cell r="B142" t="str">
            <v>大直里</v>
          </cell>
          <cell r="C142">
            <v>7880</v>
          </cell>
          <cell r="D142">
            <v>520</v>
          </cell>
          <cell r="E142">
            <v>573</v>
          </cell>
          <cell r="F142">
            <v>792</v>
          </cell>
          <cell r="G142">
            <v>838</v>
          </cell>
          <cell r="H142">
            <v>750</v>
          </cell>
          <cell r="I142">
            <v>713</v>
          </cell>
          <cell r="J142">
            <v>709</v>
          </cell>
          <cell r="K142">
            <v>714</v>
          </cell>
          <cell r="L142">
            <v>748</v>
          </cell>
          <cell r="M142">
            <v>577</v>
          </cell>
          <cell r="N142">
            <v>332</v>
          </cell>
          <cell r="O142">
            <v>252</v>
          </cell>
          <cell r="P142">
            <v>175</v>
          </cell>
          <cell r="Q142">
            <v>123</v>
          </cell>
          <cell r="R142">
            <v>64</v>
          </cell>
        </row>
        <row r="143">
          <cell r="B143" t="str">
            <v>成功里</v>
          </cell>
          <cell r="C143">
            <v>5314</v>
          </cell>
          <cell r="D143">
            <v>370</v>
          </cell>
          <cell r="E143">
            <v>383</v>
          </cell>
          <cell r="F143">
            <v>488</v>
          </cell>
          <cell r="G143">
            <v>626</v>
          </cell>
          <cell r="H143">
            <v>590</v>
          </cell>
          <cell r="I143">
            <v>664</v>
          </cell>
          <cell r="J143">
            <v>542</v>
          </cell>
          <cell r="K143">
            <v>462</v>
          </cell>
          <cell r="L143">
            <v>425</v>
          </cell>
          <cell r="M143">
            <v>304</v>
          </cell>
          <cell r="N143">
            <v>169</v>
          </cell>
          <cell r="O143">
            <v>104</v>
          </cell>
          <cell r="P143">
            <v>104</v>
          </cell>
          <cell r="Q143">
            <v>55</v>
          </cell>
          <cell r="R143">
            <v>28</v>
          </cell>
        </row>
        <row r="144">
          <cell r="B144" t="str">
            <v>永安里</v>
          </cell>
          <cell r="C144">
            <v>7674</v>
          </cell>
          <cell r="D144">
            <v>607</v>
          </cell>
          <cell r="E144">
            <v>512</v>
          </cell>
          <cell r="F144">
            <v>625</v>
          </cell>
          <cell r="G144">
            <v>796</v>
          </cell>
          <cell r="H144">
            <v>783</v>
          </cell>
          <cell r="I144">
            <v>805</v>
          </cell>
          <cell r="J144">
            <v>875</v>
          </cell>
          <cell r="K144">
            <v>760</v>
          </cell>
          <cell r="L144">
            <v>656</v>
          </cell>
          <cell r="M144">
            <v>474</v>
          </cell>
          <cell r="N144">
            <v>281</v>
          </cell>
          <cell r="O144">
            <v>206</v>
          </cell>
          <cell r="P144">
            <v>149</v>
          </cell>
          <cell r="Q144">
            <v>94</v>
          </cell>
          <cell r="R144">
            <v>51</v>
          </cell>
        </row>
        <row r="145">
          <cell r="B145" t="str">
            <v>大佳里</v>
          </cell>
          <cell r="C145">
            <v>936</v>
          </cell>
          <cell r="D145">
            <v>61</v>
          </cell>
          <cell r="E145">
            <v>66</v>
          </cell>
          <cell r="F145">
            <v>87</v>
          </cell>
          <cell r="G145">
            <v>115</v>
          </cell>
          <cell r="H145">
            <v>79</v>
          </cell>
          <cell r="I145">
            <v>89</v>
          </cell>
          <cell r="J145">
            <v>83</v>
          </cell>
          <cell r="K145">
            <v>87</v>
          </cell>
          <cell r="L145">
            <v>93</v>
          </cell>
          <cell r="M145">
            <v>63</v>
          </cell>
          <cell r="N145">
            <v>39</v>
          </cell>
          <cell r="O145">
            <v>29</v>
          </cell>
          <cell r="P145">
            <v>23</v>
          </cell>
          <cell r="Q145">
            <v>15</v>
          </cell>
          <cell r="R145">
            <v>7</v>
          </cell>
        </row>
        <row r="146">
          <cell r="B146" t="str">
            <v>新喜里</v>
          </cell>
          <cell r="C146">
            <v>4637</v>
          </cell>
          <cell r="D146">
            <v>339</v>
          </cell>
          <cell r="E146">
            <v>325</v>
          </cell>
          <cell r="F146">
            <v>516</v>
          </cell>
          <cell r="G146">
            <v>564</v>
          </cell>
          <cell r="H146">
            <v>439</v>
          </cell>
          <cell r="I146">
            <v>420</v>
          </cell>
          <cell r="J146">
            <v>433</v>
          </cell>
          <cell r="K146">
            <v>429</v>
          </cell>
          <cell r="L146">
            <v>425</v>
          </cell>
          <cell r="M146">
            <v>262</v>
          </cell>
          <cell r="N146">
            <v>171</v>
          </cell>
          <cell r="O146">
            <v>149</v>
          </cell>
          <cell r="P146">
            <v>95</v>
          </cell>
          <cell r="Q146">
            <v>48</v>
          </cell>
          <cell r="R146">
            <v>22</v>
          </cell>
        </row>
        <row r="147">
          <cell r="B147" t="str">
            <v>新庄里</v>
          </cell>
          <cell r="C147">
            <v>4403</v>
          </cell>
          <cell r="D147">
            <v>293</v>
          </cell>
          <cell r="E147">
            <v>326</v>
          </cell>
          <cell r="F147">
            <v>456</v>
          </cell>
          <cell r="G147">
            <v>483</v>
          </cell>
          <cell r="H147">
            <v>417</v>
          </cell>
          <cell r="I147">
            <v>410</v>
          </cell>
          <cell r="J147">
            <v>439</v>
          </cell>
          <cell r="K147">
            <v>438</v>
          </cell>
          <cell r="L147">
            <v>381</v>
          </cell>
          <cell r="M147">
            <v>263</v>
          </cell>
          <cell r="N147">
            <v>185</v>
          </cell>
          <cell r="O147">
            <v>138</v>
          </cell>
          <cell r="P147">
            <v>107</v>
          </cell>
          <cell r="Q147">
            <v>45</v>
          </cell>
          <cell r="R147">
            <v>22</v>
          </cell>
        </row>
        <row r="148">
          <cell r="B148" t="str">
            <v>新福里</v>
          </cell>
          <cell r="C148">
            <v>4448</v>
          </cell>
          <cell r="D148">
            <v>268</v>
          </cell>
          <cell r="E148">
            <v>322</v>
          </cell>
          <cell r="F148">
            <v>491</v>
          </cell>
          <cell r="G148">
            <v>503</v>
          </cell>
          <cell r="H148">
            <v>390</v>
          </cell>
          <cell r="I148">
            <v>414</v>
          </cell>
          <cell r="J148">
            <v>398</v>
          </cell>
          <cell r="K148">
            <v>418</v>
          </cell>
          <cell r="L148">
            <v>434</v>
          </cell>
          <cell r="M148">
            <v>269</v>
          </cell>
          <cell r="N148">
            <v>208</v>
          </cell>
          <cell r="O148">
            <v>156</v>
          </cell>
          <cell r="P148">
            <v>89</v>
          </cell>
          <cell r="Q148">
            <v>56</v>
          </cell>
          <cell r="R148">
            <v>32</v>
          </cell>
        </row>
        <row r="149">
          <cell r="B149" t="str">
            <v>松江里</v>
          </cell>
          <cell r="C149">
            <v>5616</v>
          </cell>
          <cell r="D149">
            <v>378</v>
          </cell>
          <cell r="E149">
            <v>384</v>
          </cell>
          <cell r="F149">
            <v>542</v>
          </cell>
          <cell r="G149">
            <v>575</v>
          </cell>
          <cell r="H149">
            <v>516</v>
          </cell>
          <cell r="I149">
            <v>505</v>
          </cell>
          <cell r="J149">
            <v>499</v>
          </cell>
          <cell r="K149">
            <v>556</v>
          </cell>
          <cell r="L149">
            <v>518</v>
          </cell>
          <cell r="M149">
            <v>390</v>
          </cell>
          <cell r="N149">
            <v>253</v>
          </cell>
          <cell r="O149">
            <v>216</v>
          </cell>
          <cell r="P149">
            <v>162</v>
          </cell>
          <cell r="Q149">
            <v>80</v>
          </cell>
          <cell r="R149">
            <v>42</v>
          </cell>
        </row>
        <row r="150">
          <cell r="B150" t="str">
            <v>新生里</v>
          </cell>
          <cell r="C150">
            <v>4349</v>
          </cell>
          <cell r="D150">
            <v>245</v>
          </cell>
          <cell r="E150">
            <v>306</v>
          </cell>
          <cell r="F150">
            <v>458</v>
          </cell>
          <cell r="G150">
            <v>484</v>
          </cell>
          <cell r="H150">
            <v>366</v>
          </cell>
          <cell r="I150">
            <v>373</v>
          </cell>
          <cell r="J150">
            <v>445</v>
          </cell>
          <cell r="K150">
            <v>403</v>
          </cell>
          <cell r="L150">
            <v>410</v>
          </cell>
          <cell r="M150">
            <v>278</v>
          </cell>
          <cell r="N150">
            <v>192</v>
          </cell>
          <cell r="O150">
            <v>172</v>
          </cell>
          <cell r="P150">
            <v>137</v>
          </cell>
          <cell r="Q150">
            <v>52</v>
          </cell>
          <cell r="R150">
            <v>28</v>
          </cell>
        </row>
        <row r="151">
          <cell r="B151" t="str">
            <v>中庄里</v>
          </cell>
          <cell r="C151">
            <v>4510</v>
          </cell>
          <cell r="D151">
            <v>297</v>
          </cell>
          <cell r="E151">
            <v>303</v>
          </cell>
          <cell r="F151">
            <v>424</v>
          </cell>
          <cell r="G151">
            <v>469</v>
          </cell>
          <cell r="H151">
            <v>416</v>
          </cell>
          <cell r="I151">
            <v>411</v>
          </cell>
          <cell r="J151">
            <v>408</v>
          </cell>
          <cell r="K151">
            <v>415</v>
          </cell>
          <cell r="L151">
            <v>416</v>
          </cell>
          <cell r="M151">
            <v>324</v>
          </cell>
          <cell r="N151">
            <v>217</v>
          </cell>
          <cell r="O151">
            <v>178</v>
          </cell>
          <cell r="P151">
            <v>128</v>
          </cell>
          <cell r="Q151">
            <v>76</v>
          </cell>
          <cell r="R151">
            <v>28</v>
          </cell>
        </row>
        <row r="152">
          <cell r="B152" t="str">
            <v>行政里</v>
          </cell>
          <cell r="C152">
            <v>6819</v>
          </cell>
          <cell r="D152">
            <v>395</v>
          </cell>
          <cell r="E152">
            <v>467</v>
          </cell>
          <cell r="F152">
            <v>583</v>
          </cell>
          <cell r="G152">
            <v>638</v>
          </cell>
          <cell r="H152">
            <v>544</v>
          </cell>
          <cell r="I152">
            <v>652</v>
          </cell>
          <cell r="J152">
            <v>719</v>
          </cell>
          <cell r="K152">
            <v>755</v>
          </cell>
          <cell r="L152">
            <v>773</v>
          </cell>
          <cell r="M152">
            <v>433</v>
          </cell>
          <cell r="N152">
            <v>279</v>
          </cell>
          <cell r="O152">
            <v>234</v>
          </cell>
          <cell r="P152">
            <v>172</v>
          </cell>
          <cell r="Q152">
            <v>114</v>
          </cell>
          <cell r="R152">
            <v>61</v>
          </cell>
        </row>
        <row r="153">
          <cell r="B153" t="str">
            <v>行仁里</v>
          </cell>
          <cell r="C153">
            <v>7057</v>
          </cell>
          <cell r="D153">
            <v>482</v>
          </cell>
          <cell r="E153">
            <v>569</v>
          </cell>
          <cell r="F153">
            <v>814</v>
          </cell>
          <cell r="G153">
            <v>811</v>
          </cell>
          <cell r="H153">
            <v>665</v>
          </cell>
          <cell r="I153">
            <v>555</v>
          </cell>
          <cell r="J153">
            <v>653</v>
          </cell>
          <cell r="K153">
            <v>639</v>
          </cell>
          <cell r="L153">
            <v>653</v>
          </cell>
          <cell r="M153">
            <v>481</v>
          </cell>
          <cell r="N153">
            <v>265</v>
          </cell>
          <cell r="O153">
            <v>234</v>
          </cell>
          <cell r="P153">
            <v>129</v>
          </cell>
          <cell r="Q153">
            <v>75</v>
          </cell>
          <cell r="R153">
            <v>32</v>
          </cell>
        </row>
        <row r="154">
          <cell r="B154" t="str">
            <v>行孝里</v>
          </cell>
          <cell r="C154">
            <v>3558</v>
          </cell>
          <cell r="D154">
            <v>249</v>
          </cell>
          <cell r="E154">
            <v>327</v>
          </cell>
          <cell r="F154">
            <v>401</v>
          </cell>
          <cell r="G154">
            <v>431</v>
          </cell>
          <cell r="H154">
            <v>314</v>
          </cell>
          <cell r="I154">
            <v>270</v>
          </cell>
          <cell r="J154">
            <v>322</v>
          </cell>
          <cell r="K154">
            <v>373</v>
          </cell>
          <cell r="L154">
            <v>343</v>
          </cell>
          <cell r="M154">
            <v>189</v>
          </cell>
          <cell r="N154">
            <v>139</v>
          </cell>
          <cell r="O154">
            <v>85</v>
          </cell>
          <cell r="P154">
            <v>67</v>
          </cell>
          <cell r="Q154">
            <v>33</v>
          </cell>
          <cell r="R154">
            <v>15</v>
          </cell>
        </row>
        <row r="155">
          <cell r="B155" t="str">
            <v>下埤里</v>
          </cell>
          <cell r="C155">
            <v>6588</v>
          </cell>
          <cell r="D155">
            <v>477</v>
          </cell>
          <cell r="E155">
            <v>513</v>
          </cell>
          <cell r="F155">
            <v>689</v>
          </cell>
          <cell r="G155">
            <v>754</v>
          </cell>
          <cell r="H155">
            <v>555</v>
          </cell>
          <cell r="I155">
            <v>535</v>
          </cell>
          <cell r="J155">
            <v>605</v>
          </cell>
          <cell r="K155">
            <v>608</v>
          </cell>
          <cell r="L155">
            <v>703</v>
          </cell>
          <cell r="M155">
            <v>481</v>
          </cell>
          <cell r="N155">
            <v>251</v>
          </cell>
          <cell r="O155">
            <v>189</v>
          </cell>
          <cell r="P155">
            <v>111</v>
          </cell>
          <cell r="Q155">
            <v>77</v>
          </cell>
          <cell r="R155">
            <v>40</v>
          </cell>
        </row>
        <row r="156">
          <cell r="B156" t="str">
            <v>江寧里</v>
          </cell>
          <cell r="C156">
            <v>5945</v>
          </cell>
          <cell r="D156">
            <v>396</v>
          </cell>
          <cell r="E156">
            <v>453</v>
          </cell>
          <cell r="F156">
            <v>599</v>
          </cell>
          <cell r="G156">
            <v>601</v>
          </cell>
          <cell r="H156">
            <v>519</v>
          </cell>
          <cell r="I156">
            <v>521</v>
          </cell>
          <cell r="J156">
            <v>563</v>
          </cell>
          <cell r="K156">
            <v>595</v>
          </cell>
          <cell r="L156">
            <v>551</v>
          </cell>
          <cell r="M156">
            <v>430</v>
          </cell>
          <cell r="N156">
            <v>247</v>
          </cell>
          <cell r="O156">
            <v>195</v>
          </cell>
          <cell r="P156">
            <v>144</v>
          </cell>
          <cell r="Q156">
            <v>90</v>
          </cell>
          <cell r="R156">
            <v>41</v>
          </cell>
        </row>
        <row r="157">
          <cell r="B157" t="str">
            <v>江山里</v>
          </cell>
          <cell r="C157">
            <v>6531</v>
          </cell>
          <cell r="D157">
            <v>406</v>
          </cell>
          <cell r="E157">
            <v>429</v>
          </cell>
          <cell r="F157">
            <v>641</v>
          </cell>
          <cell r="G157">
            <v>664</v>
          </cell>
          <cell r="H157">
            <v>549</v>
          </cell>
          <cell r="I157">
            <v>594</v>
          </cell>
          <cell r="J157">
            <v>598</v>
          </cell>
          <cell r="K157">
            <v>599</v>
          </cell>
          <cell r="L157">
            <v>641</v>
          </cell>
          <cell r="M157">
            <v>510</v>
          </cell>
          <cell r="N157">
            <v>305</v>
          </cell>
          <cell r="O157">
            <v>230</v>
          </cell>
          <cell r="P157">
            <v>195</v>
          </cell>
          <cell r="Q157">
            <v>117</v>
          </cell>
          <cell r="R157">
            <v>53</v>
          </cell>
        </row>
        <row r="158">
          <cell r="B158" t="str">
            <v>中吉里</v>
          </cell>
          <cell r="C158">
            <v>4696</v>
          </cell>
          <cell r="D158">
            <v>294</v>
          </cell>
          <cell r="E158">
            <v>308</v>
          </cell>
          <cell r="F158">
            <v>450</v>
          </cell>
          <cell r="G158">
            <v>512</v>
          </cell>
          <cell r="H158">
            <v>414</v>
          </cell>
          <cell r="I158">
            <v>451</v>
          </cell>
          <cell r="J158">
            <v>474</v>
          </cell>
          <cell r="K158">
            <v>406</v>
          </cell>
          <cell r="L158">
            <v>413</v>
          </cell>
          <cell r="M158">
            <v>331</v>
          </cell>
          <cell r="N158">
            <v>223</v>
          </cell>
          <cell r="O158">
            <v>175</v>
          </cell>
          <cell r="P158">
            <v>137</v>
          </cell>
          <cell r="Q158">
            <v>74</v>
          </cell>
          <cell r="R158">
            <v>34</v>
          </cell>
        </row>
        <row r="159">
          <cell r="B159" t="str">
            <v>中原里</v>
          </cell>
          <cell r="C159">
            <v>4368</v>
          </cell>
          <cell r="D159">
            <v>266</v>
          </cell>
          <cell r="E159">
            <v>304</v>
          </cell>
          <cell r="F159">
            <v>464</v>
          </cell>
          <cell r="G159">
            <v>483</v>
          </cell>
          <cell r="H159">
            <v>372</v>
          </cell>
          <cell r="I159">
            <v>349</v>
          </cell>
          <cell r="J159">
            <v>398</v>
          </cell>
          <cell r="K159">
            <v>443</v>
          </cell>
          <cell r="L159">
            <v>400</v>
          </cell>
          <cell r="M159">
            <v>313</v>
          </cell>
          <cell r="N159">
            <v>189</v>
          </cell>
          <cell r="O159">
            <v>163</v>
          </cell>
          <cell r="P159">
            <v>121</v>
          </cell>
          <cell r="Q159">
            <v>65</v>
          </cell>
          <cell r="R159">
            <v>38</v>
          </cell>
        </row>
        <row r="160">
          <cell r="B160" t="str">
            <v>興亞里</v>
          </cell>
          <cell r="C160">
            <v>4594</v>
          </cell>
          <cell r="D160">
            <v>299</v>
          </cell>
          <cell r="E160">
            <v>330</v>
          </cell>
          <cell r="F160">
            <v>461</v>
          </cell>
          <cell r="G160">
            <v>451</v>
          </cell>
          <cell r="H160">
            <v>371</v>
          </cell>
          <cell r="I160">
            <v>411</v>
          </cell>
          <cell r="J160">
            <v>410</v>
          </cell>
          <cell r="K160">
            <v>492</v>
          </cell>
          <cell r="L160">
            <v>419</v>
          </cell>
          <cell r="M160">
            <v>327</v>
          </cell>
          <cell r="N160">
            <v>209</v>
          </cell>
          <cell r="O160">
            <v>149</v>
          </cell>
          <cell r="P160">
            <v>144</v>
          </cell>
          <cell r="Q160">
            <v>81</v>
          </cell>
          <cell r="R160">
            <v>40</v>
          </cell>
        </row>
        <row r="161">
          <cell r="B161" t="str">
            <v>中央里</v>
          </cell>
          <cell r="C161">
            <v>3033</v>
          </cell>
          <cell r="D161">
            <v>183</v>
          </cell>
          <cell r="E161">
            <v>207</v>
          </cell>
          <cell r="F161">
            <v>255</v>
          </cell>
          <cell r="G161">
            <v>294</v>
          </cell>
          <cell r="H161">
            <v>309</v>
          </cell>
          <cell r="I161">
            <v>340</v>
          </cell>
          <cell r="J161">
            <v>268</v>
          </cell>
          <cell r="K161">
            <v>285</v>
          </cell>
          <cell r="L161">
            <v>275</v>
          </cell>
          <cell r="M161">
            <v>218</v>
          </cell>
          <cell r="N161">
            <v>119</v>
          </cell>
          <cell r="O161">
            <v>112</v>
          </cell>
          <cell r="P161">
            <v>76</v>
          </cell>
          <cell r="Q161">
            <v>50</v>
          </cell>
          <cell r="R161">
            <v>42</v>
          </cell>
        </row>
        <row r="162">
          <cell r="B162" t="str">
            <v>朱馥里</v>
          </cell>
          <cell r="C162">
            <v>5090</v>
          </cell>
          <cell r="D162">
            <v>289</v>
          </cell>
          <cell r="E162">
            <v>316</v>
          </cell>
          <cell r="F162">
            <v>515</v>
          </cell>
          <cell r="G162">
            <v>593</v>
          </cell>
          <cell r="H162">
            <v>485</v>
          </cell>
          <cell r="I162">
            <v>504</v>
          </cell>
          <cell r="J162">
            <v>471</v>
          </cell>
          <cell r="K162">
            <v>496</v>
          </cell>
          <cell r="L162">
            <v>466</v>
          </cell>
          <cell r="M162">
            <v>329</v>
          </cell>
          <cell r="N162">
            <v>215</v>
          </cell>
          <cell r="O162">
            <v>180</v>
          </cell>
          <cell r="P162">
            <v>123</v>
          </cell>
          <cell r="Q162">
            <v>69</v>
          </cell>
          <cell r="R162">
            <v>39</v>
          </cell>
        </row>
        <row r="163">
          <cell r="B163" t="str">
            <v>龍洲里</v>
          </cell>
          <cell r="C163">
            <v>4413</v>
          </cell>
          <cell r="D163">
            <v>293</v>
          </cell>
          <cell r="E163">
            <v>310</v>
          </cell>
          <cell r="F163">
            <v>364</v>
          </cell>
          <cell r="G163">
            <v>357</v>
          </cell>
          <cell r="H163">
            <v>318</v>
          </cell>
          <cell r="I163">
            <v>379</v>
          </cell>
          <cell r="J163">
            <v>523</v>
          </cell>
          <cell r="K163">
            <v>542</v>
          </cell>
          <cell r="L163">
            <v>441</v>
          </cell>
          <cell r="M163">
            <v>312</v>
          </cell>
          <cell r="N163">
            <v>152</v>
          </cell>
          <cell r="O163">
            <v>117</v>
          </cell>
          <cell r="P163">
            <v>129</v>
          </cell>
          <cell r="Q163">
            <v>94</v>
          </cell>
          <cell r="R163">
            <v>82</v>
          </cell>
        </row>
        <row r="164">
          <cell r="B164" t="str">
            <v>朱園里</v>
          </cell>
          <cell r="C164">
            <v>3989</v>
          </cell>
          <cell r="D164">
            <v>266</v>
          </cell>
          <cell r="E164">
            <v>281</v>
          </cell>
          <cell r="F164">
            <v>395</v>
          </cell>
          <cell r="G164">
            <v>403</v>
          </cell>
          <cell r="H164">
            <v>342</v>
          </cell>
          <cell r="I164">
            <v>369</v>
          </cell>
          <cell r="J164">
            <v>423</v>
          </cell>
          <cell r="K164">
            <v>387</v>
          </cell>
          <cell r="L164">
            <v>377</v>
          </cell>
          <cell r="M164">
            <v>248</v>
          </cell>
          <cell r="N164">
            <v>146</v>
          </cell>
          <cell r="O164">
            <v>123</v>
          </cell>
          <cell r="P164">
            <v>116</v>
          </cell>
          <cell r="Q164">
            <v>77</v>
          </cell>
          <cell r="R164">
            <v>36</v>
          </cell>
        </row>
        <row r="165">
          <cell r="B165" t="str">
            <v>埤頭里</v>
          </cell>
          <cell r="C165">
            <v>2996</v>
          </cell>
          <cell r="D165">
            <v>157</v>
          </cell>
          <cell r="E165">
            <v>196</v>
          </cell>
          <cell r="F165">
            <v>281</v>
          </cell>
          <cell r="G165">
            <v>350</v>
          </cell>
          <cell r="H165">
            <v>265</v>
          </cell>
          <cell r="I165">
            <v>286</v>
          </cell>
          <cell r="J165">
            <v>264</v>
          </cell>
          <cell r="K165">
            <v>246</v>
          </cell>
          <cell r="L165">
            <v>285</v>
          </cell>
          <cell r="M165">
            <v>211</v>
          </cell>
          <cell r="N165">
            <v>139</v>
          </cell>
          <cell r="O165">
            <v>135</v>
          </cell>
          <cell r="P165">
            <v>98</v>
          </cell>
          <cell r="Q165">
            <v>46</v>
          </cell>
          <cell r="R165">
            <v>37</v>
          </cell>
        </row>
        <row r="166">
          <cell r="B166" t="str">
            <v>朱崙里</v>
          </cell>
          <cell r="C166">
            <v>2461</v>
          </cell>
          <cell r="D166">
            <v>151</v>
          </cell>
          <cell r="E166">
            <v>128</v>
          </cell>
          <cell r="F166">
            <v>214</v>
          </cell>
          <cell r="G166">
            <v>288</v>
          </cell>
          <cell r="H166">
            <v>223</v>
          </cell>
          <cell r="I166">
            <v>227</v>
          </cell>
          <cell r="J166">
            <v>241</v>
          </cell>
          <cell r="K166">
            <v>248</v>
          </cell>
          <cell r="L166">
            <v>240</v>
          </cell>
          <cell r="M166">
            <v>172</v>
          </cell>
          <cell r="N166">
            <v>104</v>
          </cell>
          <cell r="O166">
            <v>77</v>
          </cell>
          <cell r="P166">
            <v>75</v>
          </cell>
          <cell r="Q166">
            <v>47</v>
          </cell>
          <cell r="R166">
            <v>26</v>
          </cell>
        </row>
        <row r="167">
          <cell r="B167" t="str">
            <v>力行里</v>
          </cell>
          <cell r="C167">
            <v>5178</v>
          </cell>
          <cell r="D167">
            <v>334</v>
          </cell>
          <cell r="E167">
            <v>347</v>
          </cell>
          <cell r="F167">
            <v>505</v>
          </cell>
          <cell r="G167">
            <v>443</v>
          </cell>
          <cell r="H167">
            <v>399</v>
          </cell>
          <cell r="I167">
            <v>455</v>
          </cell>
          <cell r="J167">
            <v>500</v>
          </cell>
          <cell r="K167">
            <v>538</v>
          </cell>
          <cell r="L167">
            <v>527</v>
          </cell>
          <cell r="M167">
            <v>390</v>
          </cell>
          <cell r="N167">
            <v>224</v>
          </cell>
          <cell r="O167">
            <v>208</v>
          </cell>
          <cell r="P167">
            <v>153</v>
          </cell>
          <cell r="Q167">
            <v>106</v>
          </cell>
          <cell r="R167">
            <v>49</v>
          </cell>
        </row>
        <row r="168">
          <cell r="B168" t="str">
            <v>復華里</v>
          </cell>
          <cell r="C168">
            <v>3961</v>
          </cell>
          <cell r="D168">
            <v>268</v>
          </cell>
          <cell r="E168">
            <v>253</v>
          </cell>
          <cell r="F168">
            <v>335</v>
          </cell>
          <cell r="G168">
            <v>383</v>
          </cell>
          <cell r="H168">
            <v>357</v>
          </cell>
          <cell r="I168">
            <v>392</v>
          </cell>
          <cell r="J168">
            <v>411</v>
          </cell>
          <cell r="K168">
            <v>382</v>
          </cell>
          <cell r="L168">
            <v>378</v>
          </cell>
          <cell r="M168">
            <v>279</v>
          </cell>
          <cell r="N168">
            <v>156</v>
          </cell>
          <cell r="O168">
            <v>126</v>
          </cell>
          <cell r="P168">
            <v>102</v>
          </cell>
          <cell r="Q168">
            <v>92</v>
          </cell>
          <cell r="R168">
            <v>47</v>
          </cell>
        </row>
        <row r="169">
          <cell r="B169" t="str">
            <v>金泰里</v>
          </cell>
          <cell r="C169">
            <v>5975</v>
          </cell>
          <cell r="D169">
            <v>399</v>
          </cell>
          <cell r="E169">
            <v>332</v>
          </cell>
          <cell r="F169">
            <v>505</v>
          </cell>
          <cell r="G169">
            <v>831</v>
          </cell>
          <cell r="H169">
            <v>886</v>
          </cell>
          <cell r="I169">
            <v>831</v>
          </cell>
          <cell r="J169">
            <v>612</v>
          </cell>
          <cell r="K169">
            <v>445</v>
          </cell>
          <cell r="L169">
            <v>377</v>
          </cell>
          <cell r="M169">
            <v>259</v>
          </cell>
          <cell r="N169">
            <v>178</v>
          </cell>
          <cell r="O169">
            <v>153</v>
          </cell>
          <cell r="P169">
            <v>78</v>
          </cell>
          <cell r="Q169">
            <v>54</v>
          </cell>
          <cell r="R169">
            <v>35</v>
          </cell>
        </row>
        <row r="170">
          <cell r="B170" t="str">
            <v>北安里</v>
          </cell>
          <cell r="C170">
            <v>2296</v>
          </cell>
          <cell r="D170">
            <v>166</v>
          </cell>
          <cell r="E170">
            <v>169</v>
          </cell>
          <cell r="F170">
            <v>201</v>
          </cell>
          <cell r="G170">
            <v>252</v>
          </cell>
          <cell r="H170">
            <v>200</v>
          </cell>
          <cell r="I170">
            <v>199</v>
          </cell>
          <cell r="J170">
            <v>214</v>
          </cell>
          <cell r="K170">
            <v>226</v>
          </cell>
          <cell r="L170">
            <v>248</v>
          </cell>
          <cell r="M170">
            <v>154</v>
          </cell>
          <cell r="N170">
            <v>85</v>
          </cell>
          <cell r="O170">
            <v>72</v>
          </cell>
          <cell r="P170">
            <v>49</v>
          </cell>
          <cell r="Q170">
            <v>45</v>
          </cell>
          <cell r="R170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tabSelected="1" topLeftCell="V1" workbookViewId="0">
      <selection activeCell="Y7" sqref="Y7:Y21"/>
    </sheetView>
  </sheetViews>
  <sheetFormatPr defaultRowHeight="16.5" x14ac:dyDescent="0.25"/>
  <cols>
    <col min="23" max="23" width="9.625" bestFit="1" customWidth="1"/>
  </cols>
  <sheetData>
    <row r="1" spans="1:39" x14ac:dyDescent="0.25">
      <c r="G1" t="s">
        <v>195</v>
      </c>
      <c r="H1" s="19">
        <f>CORREL(H$6:H$56,$G$6:$G$56)</f>
        <v>-8.1365932847013614E-2</v>
      </c>
      <c r="I1" s="19">
        <f t="shared" ref="I1:V1" si="0">CORREL(I$6:I$56,$G$6:$G$56)</f>
        <v>-0.12175023272823705</v>
      </c>
      <c r="J1" s="19">
        <f t="shared" si="0"/>
        <v>-0.47239795534287748</v>
      </c>
      <c r="K1" s="19">
        <f t="shared" si="0"/>
        <v>-0.24669947516300361</v>
      </c>
      <c r="L1" s="19">
        <f t="shared" si="0"/>
        <v>6.8595486196023459E-2</v>
      </c>
      <c r="M1" s="19">
        <f t="shared" si="0"/>
        <v>6.9709534135654089E-2</v>
      </c>
      <c r="N1" s="19">
        <f t="shared" si="0"/>
        <v>0.17824401349983948</v>
      </c>
      <c r="O1" s="19">
        <f t="shared" si="0"/>
        <v>0.21886713956159695</v>
      </c>
      <c r="P1" s="19">
        <f t="shared" si="0"/>
        <v>0.10248989641812875</v>
      </c>
      <c r="Q1" s="19">
        <f t="shared" si="0"/>
        <v>0.19439575784199739</v>
      </c>
      <c r="R1" s="19">
        <f t="shared" si="0"/>
        <v>-0.37704644923558722</v>
      </c>
      <c r="S1" s="19">
        <f t="shared" si="0"/>
        <v>-0.28951224987510588</v>
      </c>
      <c r="T1" s="19">
        <f t="shared" si="0"/>
        <v>5.7152213462155155E-2</v>
      </c>
      <c r="U1" s="19">
        <f t="shared" si="0"/>
        <v>0.57939858061584903</v>
      </c>
      <c r="V1" s="19">
        <f t="shared" si="0"/>
        <v>0.60797705649162836</v>
      </c>
      <c r="Y1">
        <v>-8.1365932847013614E-2</v>
      </c>
      <c r="Z1">
        <v>-0.12175023272823705</v>
      </c>
      <c r="AA1">
        <v>-0.47239795534287748</v>
      </c>
      <c r="AB1">
        <v>-0.24669947516300361</v>
      </c>
      <c r="AC1">
        <v>6.8595486196023459E-2</v>
      </c>
      <c r="AD1">
        <v>6.9709534135654089E-2</v>
      </c>
      <c r="AE1">
        <v>0.17824401349983948</v>
      </c>
      <c r="AF1">
        <v>0.21886713956159695</v>
      </c>
      <c r="AG1">
        <v>0.10248989641812875</v>
      </c>
      <c r="AH1">
        <v>0.19439575784199739</v>
      </c>
      <c r="AI1">
        <v>-0.37704644923558722</v>
      </c>
      <c r="AJ1">
        <v>-0.28951224987510588</v>
      </c>
      <c r="AK1">
        <v>5.7152213462155155E-2</v>
      </c>
      <c r="AL1">
        <v>0.57939858061584903</v>
      </c>
      <c r="AM1">
        <v>0.60797705649162836</v>
      </c>
    </row>
    <row r="2" spans="1:39" x14ac:dyDescent="0.25">
      <c r="G2" t="s">
        <v>196</v>
      </c>
      <c r="H2" s="19">
        <f>CORREL(H$6:H$56,$F$6:$F$56)</f>
        <v>8.7730393301956713E-2</v>
      </c>
      <c r="I2" s="19">
        <f t="shared" ref="I2:V2" si="1">CORREL(I$6:I$56,$F$6:$F$56)</f>
        <v>0.13627709246092515</v>
      </c>
      <c r="J2" s="19">
        <f t="shared" si="1"/>
        <v>0.47278675846485269</v>
      </c>
      <c r="K2" s="19">
        <f t="shared" si="1"/>
        <v>0.24796212441866464</v>
      </c>
      <c r="L2" s="19">
        <f t="shared" si="1"/>
        <v>-7.5605106714273063E-2</v>
      </c>
      <c r="M2" s="19">
        <f t="shared" si="1"/>
        <v>-8.4594744868976793E-2</v>
      </c>
      <c r="N2" s="19">
        <f t="shared" si="1"/>
        <v>-0.18848450825367899</v>
      </c>
      <c r="O2" s="19">
        <f t="shared" si="1"/>
        <v>-0.22659762071081546</v>
      </c>
      <c r="P2" s="19">
        <f t="shared" si="1"/>
        <v>-0.10261329124718506</v>
      </c>
      <c r="Q2" s="19">
        <f t="shared" si="1"/>
        <v>-0.18688656838007234</v>
      </c>
      <c r="R2" s="19">
        <f t="shared" si="1"/>
        <v>0.39129340789866923</v>
      </c>
      <c r="S2" s="19">
        <f t="shared" si="1"/>
        <v>0.30113202498422298</v>
      </c>
      <c r="T2" s="19">
        <f t="shared" si="1"/>
        <v>-5.1152609351513723E-2</v>
      </c>
      <c r="U2" s="19">
        <f t="shared" si="1"/>
        <v>-0.57723982553687003</v>
      </c>
      <c r="V2" s="19">
        <f t="shared" si="1"/>
        <v>-0.60556385958835479</v>
      </c>
      <c r="Y2">
        <v>8.7730393301956713E-2</v>
      </c>
      <c r="Z2">
        <v>0.13627709246092515</v>
      </c>
      <c r="AA2">
        <v>0.47278675846485269</v>
      </c>
      <c r="AB2">
        <v>0.24796212441866464</v>
      </c>
      <c r="AC2">
        <v>-7.5605106714273063E-2</v>
      </c>
      <c r="AD2">
        <v>-8.4594744868976793E-2</v>
      </c>
      <c r="AE2">
        <v>-0.18848450825367899</v>
      </c>
      <c r="AF2">
        <v>-0.22659762071081546</v>
      </c>
      <c r="AG2">
        <v>-0.10261329124718506</v>
      </c>
      <c r="AH2">
        <v>-0.18688656838007234</v>
      </c>
      <c r="AI2">
        <v>0.39129340789866923</v>
      </c>
      <c r="AJ2">
        <v>0.30113202498422298</v>
      </c>
      <c r="AK2">
        <v>-5.1152609351513723E-2</v>
      </c>
      <c r="AL2">
        <v>-0.57723982553687003</v>
      </c>
      <c r="AM2">
        <v>-0.60556385958835479</v>
      </c>
    </row>
    <row r="3" spans="1:39" x14ac:dyDescent="0.25">
      <c r="G3" t="s">
        <v>197</v>
      </c>
      <c r="H3" s="19">
        <f>CORREL(H$6:H$56,$E$6:$E$56)</f>
        <v>-7.4495322742534634E-2</v>
      </c>
      <c r="I3" s="19">
        <f t="shared" ref="I3:V3" si="2">CORREL(I$6:I$56,$E$6:$E$56)</f>
        <v>-0.10633848150818151</v>
      </c>
      <c r="J3" s="19">
        <f t="shared" si="2"/>
        <v>-0.47000238795048027</v>
      </c>
      <c r="K3" s="19">
        <f t="shared" si="2"/>
        <v>-0.24436183111828574</v>
      </c>
      <c r="L3" s="19">
        <f t="shared" si="2"/>
        <v>6.1117254296958336E-2</v>
      </c>
      <c r="M3" s="19">
        <f t="shared" si="2"/>
        <v>5.4150277822268542E-2</v>
      </c>
      <c r="N3" s="19">
        <f t="shared" si="2"/>
        <v>0.16698907113644501</v>
      </c>
      <c r="O3" s="19">
        <f t="shared" si="2"/>
        <v>0.21001446706097548</v>
      </c>
      <c r="P3" s="19">
        <f t="shared" si="2"/>
        <v>0.10193012560942678</v>
      </c>
      <c r="Q3" s="19">
        <f t="shared" si="2"/>
        <v>0.20127461122816784</v>
      </c>
      <c r="R3" s="19">
        <f t="shared" si="2"/>
        <v>-0.36084258030549476</v>
      </c>
      <c r="S3" s="19">
        <f t="shared" si="2"/>
        <v>-0.27637253586481714</v>
      </c>
      <c r="T3" s="19">
        <f t="shared" si="2"/>
        <v>6.3063143515960138E-2</v>
      </c>
      <c r="U3" s="19">
        <f t="shared" si="2"/>
        <v>0.57916320286014433</v>
      </c>
      <c r="V3" s="19">
        <f t="shared" si="2"/>
        <v>0.6078818025618149</v>
      </c>
      <c r="Y3">
        <v>-7.4495322742534634E-2</v>
      </c>
      <c r="Z3">
        <v>-0.10633848150818151</v>
      </c>
      <c r="AA3">
        <v>-0.47000238795048027</v>
      </c>
      <c r="AB3">
        <v>-0.24436183111828574</v>
      </c>
      <c r="AC3">
        <v>6.1117254296958336E-2</v>
      </c>
      <c r="AD3">
        <v>5.4150277822268542E-2</v>
      </c>
      <c r="AE3">
        <v>0.16698907113644501</v>
      </c>
      <c r="AF3">
        <v>0.21001446706097548</v>
      </c>
      <c r="AG3">
        <v>0.10193012560942678</v>
      </c>
      <c r="AH3">
        <v>0.20127461122816784</v>
      </c>
      <c r="AI3">
        <v>-0.36084258030549476</v>
      </c>
      <c r="AJ3">
        <v>-0.27637253586481714</v>
      </c>
      <c r="AK3">
        <v>6.3063143515960138E-2</v>
      </c>
      <c r="AL3">
        <v>0.57916320286014433</v>
      </c>
      <c r="AM3">
        <v>0.6078818025618149</v>
      </c>
    </row>
    <row r="4" spans="1:39" x14ac:dyDescent="0.25"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39" x14ac:dyDescent="0.25">
      <c r="A5" t="s">
        <v>198</v>
      </c>
      <c r="B5" t="s">
        <v>199</v>
      </c>
      <c r="C5" t="s">
        <v>200</v>
      </c>
      <c r="D5" t="s">
        <v>201</v>
      </c>
      <c r="E5" t="s">
        <v>202</v>
      </c>
      <c r="F5" t="s">
        <v>203</v>
      </c>
      <c r="G5" t="s">
        <v>204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205</v>
      </c>
    </row>
    <row r="6" spans="1:39" x14ac:dyDescent="0.25">
      <c r="A6" t="s">
        <v>206</v>
      </c>
      <c r="B6">
        <f>VLOOKUP($A6,工作表2!$W$6:$Z$134,2,FALSE)</f>
        <v>857</v>
      </c>
      <c r="C6">
        <f>VLOOKUP($A6,工作表2!$W$6:$Z$134,3,FALSE)</f>
        <v>895</v>
      </c>
      <c r="D6">
        <f>VLOOKUP($A6,工作表2!$W$6:$Z$134,4,FALSE)</f>
        <v>1884</v>
      </c>
      <c r="E6" s="12">
        <f>B6/$D6</f>
        <v>0.45488322717622082</v>
      </c>
      <c r="F6" s="12">
        <f>C6/$D6</f>
        <v>0.47505307855626328</v>
      </c>
      <c r="G6" s="13">
        <f>E6-F6</f>
        <v>-2.0169851380042458E-2</v>
      </c>
      <c r="H6" s="14">
        <f>VLOOKUP($A6,'[1]5Y區隔'!$B$129:$R$170,H$4,FALSE)/VLOOKUP($A6,'[1]5Y區隔'!$B$129:$R$170,2,FALSE)</f>
        <v>6.2906724511930592E-2</v>
      </c>
      <c r="I6" s="14">
        <f>VLOOKUP($A6,'[1]5Y區隔'!$B$129:$R$170,I$4,FALSE)/VLOOKUP($A6,'[1]5Y區隔'!$B$129:$R$170,2,FALSE)</f>
        <v>6.6522053506869128E-2</v>
      </c>
      <c r="J6" s="14">
        <f>VLOOKUP($A6,'[1]5Y區隔'!$B$129:$R$170,J$4,FALSE)/VLOOKUP($A6,'[1]5Y區隔'!$B$129:$R$170,2,FALSE)</f>
        <v>0.1005061460592914</v>
      </c>
      <c r="K6" s="14">
        <f>VLOOKUP($A6,'[1]5Y區隔'!$B$129:$R$170,K$4,FALSE)/VLOOKUP($A6,'[1]5Y區隔'!$B$129:$R$170,2,FALSE)</f>
        <v>0.10412147505422993</v>
      </c>
      <c r="L6" s="14">
        <f>VLOOKUP($A6,'[1]5Y區隔'!$B$129:$R$170,L$4,FALSE)/VLOOKUP($A6,'[1]5Y區隔'!$B$129:$R$170,2,FALSE)</f>
        <v>8.4598698481561818E-2</v>
      </c>
      <c r="M6" s="14">
        <f>VLOOKUP($A6,'[1]5Y區隔'!$B$129:$R$170,M$4,FALSE)/VLOOKUP($A6,'[1]5Y區隔'!$B$129:$R$170,2,FALSE)</f>
        <v>9.038322487346348E-2</v>
      </c>
      <c r="N6" s="14">
        <f>VLOOKUP($A6,'[1]5Y區隔'!$B$129:$R$170,N$4,FALSE)/VLOOKUP($A6,'[1]5Y區隔'!$B$129:$R$170,2,FALSE)</f>
        <v>9.5083152566883586E-2</v>
      </c>
      <c r="O6" s="14">
        <f>VLOOKUP($A6,'[1]5Y區隔'!$B$129:$R$170,O$4,FALSE)/VLOOKUP($A6,'[1]5Y區隔'!$B$129:$R$170,2,FALSE)</f>
        <v>9.5444685466377438E-2</v>
      </c>
      <c r="P6" s="14">
        <f>VLOOKUP($A6,'[1]5Y區隔'!$B$129:$R$170,P$4,FALSE)/VLOOKUP($A6,'[1]5Y區隔'!$B$129:$R$170,2,FALSE)</f>
        <v>9.6167751265365142E-2</v>
      </c>
      <c r="Q6" s="14">
        <f>VLOOKUP($A6,'[1]5Y區隔'!$B$129:$R$170,Q$4,FALSE)/VLOOKUP($A6,'[1]5Y區隔'!$B$129:$R$170,2,FALSE)</f>
        <v>7.1945046999276938E-2</v>
      </c>
      <c r="R6" s="14">
        <f>VLOOKUP($A6,'[1]5Y區隔'!$B$129:$R$170,R$4,FALSE)/VLOOKUP($A6,'[1]5Y區隔'!$B$129:$R$170,2,FALSE)</f>
        <v>3.4345625451916127E-2</v>
      </c>
      <c r="S6" s="14">
        <f>VLOOKUP($A6,'[1]5Y區隔'!$B$129:$R$170,S$4,FALSE)/VLOOKUP($A6,'[1]5Y區隔'!$B$129:$R$170,2,FALSE)</f>
        <v>4.302241503976862E-2</v>
      </c>
      <c r="T6" s="14">
        <f>VLOOKUP($A6,'[1]5Y區隔'!$B$129:$R$170,T$4,FALSE)/VLOOKUP($A6,'[1]5Y區隔'!$B$129:$R$170,2,FALSE)</f>
        <v>2.6753434562545191E-2</v>
      </c>
      <c r="U6" s="14">
        <f>VLOOKUP($A6,'[1]5Y區隔'!$B$129:$R$170,U$4,FALSE)/VLOOKUP($A6,'[1]5Y區隔'!$B$129:$R$170,2,FALSE)</f>
        <v>1.8076644974692697E-2</v>
      </c>
      <c r="V6" s="14">
        <f>VLOOKUP($A6,'[1]5Y區隔'!$B$129:$R$170,V$4,FALSE)/VLOOKUP($A6,'[1]5Y區隔'!$B$129:$R$170,2,FALSE)</f>
        <v>1.012292118582791E-2</v>
      </c>
      <c r="W6" s="15">
        <f>SUMPRODUCT(H$5:V$5,H6:V6)</f>
        <v>47.70065075921908</v>
      </c>
      <c r="X6" s="16">
        <f>G6</f>
        <v>-2.0169851380042458E-2</v>
      </c>
      <c r="Y6" s="17"/>
      <c r="Z6" s="17" t="s">
        <v>248</v>
      </c>
      <c r="AA6" s="17" t="s">
        <v>249</v>
      </c>
      <c r="AB6" s="17" t="s">
        <v>250</v>
      </c>
    </row>
    <row r="7" spans="1:39" x14ac:dyDescent="0.25">
      <c r="A7" t="s">
        <v>207</v>
      </c>
      <c r="B7">
        <f>VLOOKUP($A7,工作表2!$W$6:$Z$134,2,FALSE)</f>
        <v>1356</v>
      </c>
      <c r="C7">
        <f>VLOOKUP($A7,工作表2!$W$6:$Z$134,3,FALSE)</f>
        <v>1165</v>
      </c>
      <c r="D7">
        <f>VLOOKUP($A7,工作表2!$W$6:$Z$134,4,FALSE)</f>
        <v>2764</v>
      </c>
      <c r="E7" s="12">
        <f t="shared" ref="E7:E70" si="3">B7/$D7</f>
        <v>0.49059334298118668</v>
      </c>
      <c r="F7" s="12">
        <f t="shared" ref="F7:F70" si="4">C7/$D7</f>
        <v>0.42149059334298117</v>
      </c>
      <c r="G7" s="13">
        <f t="shared" ref="G7:G70" si="5">E7-F7</f>
        <v>6.9102749638205507E-2</v>
      </c>
      <c r="H7" s="14">
        <f>VLOOKUP($A7,'[1]5Y區隔'!$B$129:$R$170,H$4,FALSE)/VLOOKUP($A7,'[1]5Y區隔'!$B$129:$R$170,2,FALSE)</f>
        <v>6.5406345067362023E-2</v>
      </c>
      <c r="I7" s="14">
        <f>VLOOKUP($A7,'[1]5Y區隔'!$B$129:$R$170,I$4,FALSE)/VLOOKUP($A7,'[1]5Y區隔'!$B$129:$R$170,2,FALSE)</f>
        <v>6.7362016514558892E-2</v>
      </c>
      <c r="J7" s="14">
        <f>VLOOKUP($A7,'[1]5Y區隔'!$B$129:$R$170,J$4,FALSE)/VLOOKUP($A7,'[1]5Y區隔'!$B$129:$R$170,2,FALSE)</f>
        <v>9.9304650152107779E-2</v>
      </c>
      <c r="K7" s="14">
        <f>VLOOKUP($A7,'[1]5Y區隔'!$B$129:$R$170,K$4,FALSE)/VLOOKUP($A7,'[1]5Y區隔'!$B$129:$R$170,2,FALSE)</f>
        <v>0.11190786614515429</v>
      </c>
      <c r="L7" s="14">
        <f>VLOOKUP($A7,'[1]5Y區隔'!$B$129:$R$170,L$4,FALSE)/VLOOKUP($A7,'[1]5Y區隔'!$B$129:$R$170,2,FALSE)</f>
        <v>9.3872229465449805E-2</v>
      </c>
      <c r="M7" s="14">
        <f>VLOOKUP($A7,'[1]5Y區隔'!$B$129:$R$170,M$4,FALSE)/VLOOKUP($A7,'[1]5Y區隔'!$B$129:$R$170,2,FALSE)</f>
        <v>9.5827900912646674E-2</v>
      </c>
      <c r="N7" s="14">
        <f>VLOOKUP($A7,'[1]5Y區隔'!$B$129:$R$170,N$4,FALSE)/VLOOKUP($A7,'[1]5Y區隔'!$B$129:$R$170,2,FALSE)</f>
        <v>9.9956540634506735E-2</v>
      </c>
      <c r="O7" s="14">
        <f>VLOOKUP($A7,'[1]5Y區隔'!$B$129:$R$170,O$4,FALSE)/VLOOKUP($A7,'[1]5Y區隔'!$B$129:$R$170,2,FALSE)</f>
        <v>0.10299869621903521</v>
      </c>
      <c r="P7" s="14">
        <f>VLOOKUP($A7,'[1]5Y區隔'!$B$129:$R$170,P$4,FALSE)/VLOOKUP($A7,'[1]5Y區隔'!$B$129:$R$170,2,FALSE)</f>
        <v>9.5176010430247718E-2</v>
      </c>
      <c r="Q7" s="14">
        <f>VLOOKUP($A7,'[1]5Y區隔'!$B$129:$R$170,Q$4,FALSE)/VLOOKUP($A7,'[1]5Y區隔'!$B$129:$R$170,2,FALSE)</f>
        <v>6.2798783137766184E-2</v>
      </c>
      <c r="R7" s="14">
        <f>VLOOKUP($A7,'[1]5Y區隔'!$B$129:$R$170,R$4,FALSE)/VLOOKUP($A7,'[1]5Y區隔'!$B$129:$R$170,2,FALSE)</f>
        <v>3.7375054324206868E-2</v>
      </c>
      <c r="S7" s="14">
        <f>VLOOKUP($A7,'[1]5Y區隔'!$B$129:$R$170,S$4,FALSE)/VLOOKUP($A7,'[1]5Y區隔'!$B$129:$R$170,2,FALSE)</f>
        <v>2.9986962190352021E-2</v>
      </c>
      <c r="T7" s="14">
        <f>VLOOKUP($A7,'[1]5Y區隔'!$B$129:$R$170,T$4,FALSE)/VLOOKUP($A7,'[1]5Y區隔'!$B$129:$R$170,2,FALSE)</f>
        <v>2.0425901781833986E-2</v>
      </c>
      <c r="U7" s="14">
        <f>VLOOKUP($A7,'[1]5Y區隔'!$B$129:$R$170,U$4,FALSE)/VLOOKUP($A7,'[1]5Y區隔'!$B$129:$R$170,2,FALSE)</f>
        <v>1.1951325510647544E-2</v>
      </c>
      <c r="V7" s="14">
        <f>VLOOKUP($A7,'[1]5Y區隔'!$B$129:$R$170,V$4,FALSE)/VLOOKUP($A7,'[1]5Y區隔'!$B$129:$R$170,2,FALSE)</f>
        <v>5.6497175141242938E-3</v>
      </c>
      <c r="W7" s="15">
        <f t="shared" ref="W7:W47" si="6">SUMPRODUCT(H$5:V$5,H7:V7)</f>
        <v>46.434159061277704</v>
      </c>
      <c r="X7" s="16">
        <f t="shared" ref="X7:X47" si="7">G7</f>
        <v>6.9102749638205507E-2</v>
      </c>
      <c r="Y7" s="18">
        <v>20</v>
      </c>
      <c r="Z7" s="19">
        <v>-8.1365932847013614E-2</v>
      </c>
      <c r="AA7" s="19">
        <v>8.7730393301956713E-2</v>
      </c>
      <c r="AB7" s="19">
        <v>-7.4495322742534634E-2</v>
      </c>
    </row>
    <row r="8" spans="1:39" x14ac:dyDescent="0.25">
      <c r="A8" t="s">
        <v>208</v>
      </c>
      <c r="B8">
        <f>VLOOKUP($A8,工作表2!$W$6:$Z$134,2,FALSE)</f>
        <v>966</v>
      </c>
      <c r="C8">
        <f>VLOOKUP($A8,工作表2!$W$6:$Z$134,3,FALSE)</f>
        <v>913</v>
      </c>
      <c r="D8">
        <f>VLOOKUP($A8,工作表2!$W$6:$Z$134,4,FALSE)</f>
        <v>2027</v>
      </c>
      <c r="E8" s="12">
        <f t="shared" si="3"/>
        <v>0.47656635421805627</v>
      </c>
      <c r="F8" s="12">
        <f t="shared" si="4"/>
        <v>0.45041933892451902</v>
      </c>
      <c r="G8" s="13">
        <f t="shared" si="5"/>
        <v>2.6147015293537246E-2</v>
      </c>
      <c r="H8" s="14">
        <f>VLOOKUP($A8,'[1]5Y區隔'!$B$129:$R$170,H$4,FALSE)/VLOOKUP($A8,'[1]5Y區隔'!$B$129:$R$170,2,FALSE)</f>
        <v>5.0729040097205344E-2</v>
      </c>
      <c r="I8" s="14">
        <f>VLOOKUP($A8,'[1]5Y區隔'!$B$129:$R$170,I$4,FALSE)/VLOOKUP($A8,'[1]5Y區隔'!$B$129:$R$170,2,FALSE)</f>
        <v>7.3207776427703528E-2</v>
      </c>
      <c r="J8" s="14">
        <f>VLOOKUP($A8,'[1]5Y區隔'!$B$129:$R$170,J$4,FALSE)/VLOOKUP($A8,'[1]5Y區隔'!$B$129:$R$170,2,FALSE)</f>
        <v>9.7509113001215064E-2</v>
      </c>
      <c r="K8" s="14">
        <f>VLOOKUP($A8,'[1]5Y區隔'!$B$129:$R$170,K$4,FALSE)/VLOOKUP($A8,'[1]5Y區隔'!$B$129:$R$170,2,FALSE)</f>
        <v>0.10935601458080195</v>
      </c>
      <c r="L8" s="14">
        <f>VLOOKUP($A8,'[1]5Y區隔'!$B$129:$R$170,L$4,FALSE)/VLOOKUP($A8,'[1]5Y區隔'!$B$129:$R$170,2,FALSE)</f>
        <v>9.1737545565006073E-2</v>
      </c>
      <c r="M8" s="14">
        <f>VLOOKUP($A8,'[1]5Y區隔'!$B$129:$R$170,M$4,FALSE)/VLOOKUP($A8,'[1]5Y區隔'!$B$129:$R$170,2,FALSE)</f>
        <v>9.082624544349939E-2</v>
      </c>
      <c r="N8" s="14">
        <f>VLOOKUP($A8,'[1]5Y區隔'!$B$129:$R$170,N$4,FALSE)/VLOOKUP($A8,'[1]5Y區隔'!$B$129:$R$170,2,FALSE)</f>
        <v>9.6901579586877284E-2</v>
      </c>
      <c r="O8" s="14">
        <f>VLOOKUP($A8,'[1]5Y區隔'!$B$129:$R$170,O$4,FALSE)/VLOOKUP($A8,'[1]5Y區隔'!$B$129:$R$170,2,FALSE)</f>
        <v>9.6901579586877284E-2</v>
      </c>
      <c r="P8" s="14">
        <f>VLOOKUP($A8,'[1]5Y區隔'!$B$129:$R$170,P$4,FALSE)/VLOOKUP($A8,'[1]5Y區隔'!$B$129:$R$170,2,FALSE)</f>
        <v>9.386391251518833E-2</v>
      </c>
      <c r="Q8" s="14">
        <f>VLOOKUP($A8,'[1]5Y區隔'!$B$129:$R$170,Q$4,FALSE)/VLOOKUP($A8,'[1]5Y區隔'!$B$129:$R$170,2,FALSE)</f>
        <v>7.2904009720534624E-2</v>
      </c>
      <c r="R8" s="14">
        <f>VLOOKUP($A8,'[1]5Y區隔'!$B$129:$R$170,R$4,FALSE)/VLOOKUP($A8,'[1]5Y區隔'!$B$129:$R$170,2,FALSE)</f>
        <v>4.1616038882138516E-2</v>
      </c>
      <c r="S8" s="14">
        <f>VLOOKUP($A8,'[1]5Y區隔'!$B$129:$R$170,S$4,FALSE)/VLOOKUP($A8,'[1]5Y區隔'!$B$129:$R$170,2,FALSE)</f>
        <v>3.0984204131227218E-2</v>
      </c>
      <c r="T8" s="14">
        <f>VLOOKUP($A8,'[1]5Y區隔'!$B$129:$R$170,T$4,FALSE)/VLOOKUP($A8,'[1]5Y區隔'!$B$129:$R$170,2,FALSE)</f>
        <v>2.339003645200486E-2</v>
      </c>
      <c r="U8" s="14">
        <f>VLOOKUP($A8,'[1]5Y區隔'!$B$129:$R$170,U$4,FALSE)/VLOOKUP($A8,'[1]5Y區隔'!$B$129:$R$170,2,FALSE)</f>
        <v>1.9441069258809233E-2</v>
      </c>
      <c r="V8" s="14">
        <f>VLOOKUP($A8,'[1]5Y區隔'!$B$129:$R$170,V$4,FALSE)/VLOOKUP($A8,'[1]5Y區隔'!$B$129:$R$170,2,FALSE)</f>
        <v>1.06318347509113E-2</v>
      </c>
      <c r="W8" s="15">
        <f t="shared" si="6"/>
        <v>47.61695018226002</v>
      </c>
      <c r="X8" s="16">
        <f t="shared" si="7"/>
        <v>2.6147015293537246E-2</v>
      </c>
      <c r="Y8" s="17">
        <v>25</v>
      </c>
      <c r="Z8" s="19">
        <v>-0.12175023272823705</v>
      </c>
      <c r="AA8" s="19">
        <v>0.13627709246092515</v>
      </c>
      <c r="AB8" s="19">
        <v>-0.10633848150818151</v>
      </c>
    </row>
    <row r="9" spans="1:39" x14ac:dyDescent="0.25">
      <c r="A9" t="s">
        <v>209</v>
      </c>
      <c r="B9">
        <f>VLOOKUP($A9,工作表2!$W$6:$Z$134,2,FALSE)</f>
        <v>1241</v>
      </c>
      <c r="C9">
        <f>VLOOKUP($A9,工作表2!$W$6:$Z$134,3,FALSE)</f>
        <v>1389</v>
      </c>
      <c r="D9">
        <f>VLOOKUP($A9,工作表2!$W$6:$Z$134,4,FALSE)</f>
        <v>2812</v>
      </c>
      <c r="E9" s="12">
        <f t="shared" si="3"/>
        <v>0.44132290184921763</v>
      </c>
      <c r="F9" s="12">
        <f t="shared" si="4"/>
        <v>0.49395448079658605</v>
      </c>
      <c r="G9" s="13">
        <f t="shared" si="5"/>
        <v>-5.2631578947368418E-2</v>
      </c>
      <c r="H9" s="14">
        <f>VLOOKUP($A9,'[1]5Y區隔'!$B$129:$R$170,H$4,FALSE)/VLOOKUP($A9,'[1]5Y區隔'!$B$129:$R$170,2,FALSE)</f>
        <v>5.8736790366183338E-2</v>
      </c>
      <c r="I9" s="14">
        <f>VLOOKUP($A9,'[1]5Y區隔'!$B$129:$R$170,I$4,FALSE)/VLOOKUP($A9,'[1]5Y區隔'!$B$129:$R$170,2,FALSE)</f>
        <v>6.6601130498894073E-2</v>
      </c>
      <c r="J9" s="14">
        <f>VLOOKUP($A9,'[1]5Y區隔'!$B$129:$R$170,J$4,FALSE)/VLOOKUP($A9,'[1]5Y區隔'!$B$129:$R$170,2,FALSE)</f>
        <v>9.6829687884000981E-2</v>
      </c>
      <c r="K9" s="14">
        <f>VLOOKUP($A9,'[1]5Y區隔'!$B$129:$R$170,K$4,FALSE)/VLOOKUP($A9,'[1]5Y區隔'!$B$129:$R$170,2,FALSE)</f>
        <v>9.3143278446792821E-2</v>
      </c>
      <c r="L9" s="14">
        <f>VLOOKUP($A9,'[1]5Y區隔'!$B$129:$R$170,L$4,FALSE)/VLOOKUP($A9,'[1]5Y區隔'!$B$129:$R$170,2,FALSE)</f>
        <v>6.8567215532071762E-2</v>
      </c>
      <c r="M9" s="14">
        <f>VLOOKUP($A9,'[1]5Y區隔'!$B$129:$R$170,M$4,FALSE)/VLOOKUP($A9,'[1]5Y區隔'!$B$129:$R$170,2,FALSE)</f>
        <v>8.0117965101990665E-2</v>
      </c>
      <c r="N9" s="14">
        <f>VLOOKUP($A9,'[1]5Y區隔'!$B$129:$R$170,N$4,FALSE)/VLOOKUP($A9,'[1]5Y區隔'!$B$129:$R$170,2,FALSE)</f>
        <v>0.10027033669206194</v>
      </c>
      <c r="O9" s="14">
        <f>VLOOKUP($A9,'[1]5Y區隔'!$B$129:$R$170,O$4,FALSE)/VLOOKUP($A9,'[1]5Y區隔'!$B$129:$R$170,2,FALSE)</f>
        <v>9.7812730400589826E-2</v>
      </c>
      <c r="P9" s="14">
        <f>VLOOKUP($A9,'[1]5Y區隔'!$B$129:$R$170,P$4,FALSE)/VLOOKUP($A9,'[1]5Y區隔'!$B$129:$R$170,2,FALSE)</f>
        <v>0.10592283116244777</v>
      </c>
      <c r="Q9" s="14">
        <f>VLOOKUP($A9,'[1]5Y區隔'!$B$129:$R$170,Q$4,FALSE)/VLOOKUP($A9,'[1]5Y區隔'!$B$129:$R$170,2,FALSE)</f>
        <v>8.0117965101990665E-2</v>
      </c>
      <c r="R9" s="14">
        <f>VLOOKUP($A9,'[1]5Y區隔'!$B$129:$R$170,R$4,FALSE)/VLOOKUP($A9,'[1]5Y區隔'!$B$129:$R$170,2,FALSE)</f>
        <v>4.2270828213320226E-2</v>
      </c>
      <c r="S9" s="14">
        <f>VLOOKUP($A9,'[1]5Y區隔'!$B$129:$R$170,S$4,FALSE)/VLOOKUP($A9,'[1]5Y區隔'!$B$129:$R$170,2,FALSE)</f>
        <v>3.9321700663553699E-2</v>
      </c>
      <c r="T9" s="14">
        <f>VLOOKUP($A9,'[1]5Y區隔'!$B$129:$R$170,T$4,FALSE)/VLOOKUP($A9,'[1]5Y區隔'!$B$129:$R$170,2,FALSE)</f>
        <v>3.7601376259523221E-2</v>
      </c>
      <c r="U9" s="14">
        <f>VLOOKUP($A9,'[1]5Y區隔'!$B$129:$R$170,U$4,FALSE)/VLOOKUP($A9,'[1]5Y區隔'!$B$129:$R$170,2,FALSE)</f>
        <v>2.2364217252396165E-2</v>
      </c>
      <c r="V9" s="14">
        <f>VLOOKUP($A9,'[1]5Y區隔'!$B$129:$R$170,V$4,FALSE)/VLOOKUP($A9,'[1]5Y區隔'!$B$129:$R$170,2,FALSE)</f>
        <v>1.0321946424182845E-2</v>
      </c>
      <c r="W9" s="15">
        <f t="shared" si="6"/>
        <v>49.055050380928989</v>
      </c>
      <c r="X9" s="16">
        <f t="shared" si="7"/>
        <v>-5.2631578947368418E-2</v>
      </c>
      <c r="Y9" s="17">
        <v>30</v>
      </c>
      <c r="Z9" s="19">
        <v>-0.47239795534287748</v>
      </c>
      <c r="AA9" s="19">
        <v>0.47278675846485269</v>
      </c>
      <c r="AB9" s="19">
        <v>-0.47000238795048027</v>
      </c>
    </row>
    <row r="10" spans="1:39" x14ac:dyDescent="0.25">
      <c r="A10" t="s">
        <v>210</v>
      </c>
      <c r="B10">
        <f>VLOOKUP($A10,工作表2!$W$6:$Z$134,2,FALSE)</f>
        <v>692</v>
      </c>
      <c r="C10">
        <f>VLOOKUP($A10,工作表2!$W$6:$Z$134,3,FALSE)</f>
        <v>647</v>
      </c>
      <c r="D10">
        <f>VLOOKUP($A10,工作表2!$W$6:$Z$134,4,FALSE)</f>
        <v>1461</v>
      </c>
      <c r="E10" s="12">
        <f t="shared" si="3"/>
        <v>0.47364818617385351</v>
      </c>
      <c r="F10" s="12">
        <f t="shared" si="4"/>
        <v>0.44284736481861736</v>
      </c>
      <c r="G10" s="13">
        <f t="shared" si="5"/>
        <v>3.0800821355236152E-2</v>
      </c>
      <c r="H10" s="14">
        <f>VLOOKUP($A10,'[1]5Y區隔'!$B$129:$R$170,H$4,FALSE)/VLOOKUP($A10,'[1]5Y區隔'!$B$129:$R$170,2,FALSE)</f>
        <v>4.7558922558922558E-2</v>
      </c>
      <c r="I10" s="14">
        <f>VLOOKUP($A10,'[1]5Y區隔'!$B$129:$R$170,I$4,FALSE)/VLOOKUP($A10,'[1]5Y區隔'!$B$129:$R$170,2,FALSE)</f>
        <v>6.1026936026936027E-2</v>
      </c>
      <c r="J10" s="14">
        <f>VLOOKUP($A10,'[1]5Y區隔'!$B$129:$R$170,J$4,FALSE)/VLOOKUP($A10,'[1]5Y區隔'!$B$129:$R$170,2,FALSE)</f>
        <v>9.7643097643097643E-2</v>
      </c>
      <c r="K10" s="14">
        <f>VLOOKUP($A10,'[1]5Y區隔'!$B$129:$R$170,K$4,FALSE)/VLOOKUP($A10,'[1]5Y區隔'!$B$129:$R$170,2,FALSE)</f>
        <v>0.10479797979797979</v>
      </c>
      <c r="L10" s="14">
        <f>VLOOKUP($A10,'[1]5Y區隔'!$B$129:$R$170,L$4,FALSE)/VLOOKUP($A10,'[1]5Y區隔'!$B$129:$R$170,2,FALSE)</f>
        <v>8.7542087542087546E-2</v>
      </c>
      <c r="M10" s="14">
        <f>VLOOKUP($A10,'[1]5Y區隔'!$B$129:$R$170,M$4,FALSE)/VLOOKUP($A10,'[1]5Y區隔'!$B$129:$R$170,2,FALSE)</f>
        <v>9.7222222222222224E-2</v>
      </c>
      <c r="N10" s="14">
        <f>VLOOKUP($A10,'[1]5Y區隔'!$B$129:$R$170,N$4,FALSE)/VLOOKUP($A10,'[1]5Y區隔'!$B$129:$R$170,2,FALSE)</f>
        <v>0.10732323232323232</v>
      </c>
      <c r="O10" s="14">
        <f>VLOOKUP($A10,'[1]5Y區隔'!$B$129:$R$170,O$4,FALSE)/VLOOKUP($A10,'[1]5Y區隔'!$B$129:$R$170,2,FALSE)</f>
        <v>0.11026936026936027</v>
      </c>
      <c r="P10" s="14">
        <f>VLOOKUP($A10,'[1]5Y區隔'!$B$129:$R$170,P$4,FALSE)/VLOOKUP($A10,'[1]5Y區隔'!$B$129:$R$170,2,FALSE)</f>
        <v>0.10858585858585859</v>
      </c>
      <c r="Q10" s="14">
        <f>VLOOKUP($A10,'[1]5Y區隔'!$B$129:$R$170,Q$4,FALSE)/VLOOKUP($A10,'[1]5Y區隔'!$B$129:$R$170,2,FALSE)</f>
        <v>6.3131313131313135E-2</v>
      </c>
      <c r="R10" s="14">
        <f>VLOOKUP($A10,'[1]5Y區隔'!$B$129:$R$170,R$4,FALSE)/VLOOKUP($A10,'[1]5Y區隔'!$B$129:$R$170,2,FALSE)</f>
        <v>3.4511784511784514E-2</v>
      </c>
      <c r="S10" s="14">
        <f>VLOOKUP($A10,'[1]5Y區隔'!$B$129:$R$170,S$4,FALSE)/VLOOKUP($A10,'[1]5Y區隔'!$B$129:$R$170,2,FALSE)</f>
        <v>3.0723905723905723E-2</v>
      </c>
      <c r="T10" s="14">
        <f>VLOOKUP($A10,'[1]5Y區隔'!$B$129:$R$170,T$4,FALSE)/VLOOKUP($A10,'[1]5Y區隔'!$B$129:$R$170,2,FALSE)</f>
        <v>2.5252525252525252E-2</v>
      </c>
      <c r="U10" s="14">
        <f>VLOOKUP($A10,'[1]5Y區隔'!$B$129:$R$170,U$4,FALSE)/VLOOKUP($A10,'[1]5Y區隔'!$B$129:$R$170,2,FALSE)</f>
        <v>1.5151515151515152E-2</v>
      </c>
      <c r="V10" s="14">
        <f>VLOOKUP($A10,'[1]5Y區隔'!$B$129:$R$170,V$4,FALSE)/VLOOKUP($A10,'[1]5Y區隔'!$B$129:$R$170,2,FALSE)</f>
        <v>9.2592592592592587E-3</v>
      </c>
      <c r="W10" s="15">
        <f t="shared" si="6"/>
        <v>47.861952861952865</v>
      </c>
      <c r="X10" s="16">
        <f t="shared" si="7"/>
        <v>3.0800821355236152E-2</v>
      </c>
      <c r="Y10" s="17">
        <v>35</v>
      </c>
      <c r="Z10" s="19">
        <v>-0.24669947516300361</v>
      </c>
      <c r="AA10" s="19">
        <v>0.24796212441866464</v>
      </c>
      <c r="AB10" s="19">
        <v>-0.24436183111828574</v>
      </c>
    </row>
    <row r="11" spans="1:39" x14ac:dyDescent="0.25">
      <c r="A11" t="s">
        <v>211</v>
      </c>
      <c r="B11">
        <f>VLOOKUP($A11,工作表2!$W$6:$Z$134,2,FALSE)</f>
        <v>1598</v>
      </c>
      <c r="C11">
        <f>VLOOKUP($A11,工作表2!$W$6:$Z$134,3,FALSE)</f>
        <v>1613</v>
      </c>
      <c r="D11">
        <f>VLOOKUP($A11,工作表2!$W$6:$Z$134,4,FALSE)</f>
        <v>3467</v>
      </c>
      <c r="E11" s="12">
        <f t="shared" si="3"/>
        <v>0.4609172194981252</v>
      </c>
      <c r="F11" s="12">
        <f t="shared" si="4"/>
        <v>0.46524372656475338</v>
      </c>
      <c r="G11" s="13">
        <f t="shared" si="5"/>
        <v>-4.3265070666281824E-3</v>
      </c>
      <c r="H11" s="14">
        <f>VLOOKUP($A11,'[1]5Y區隔'!$B$129:$R$170,H$4,FALSE)/VLOOKUP($A11,'[1]5Y區隔'!$B$129:$R$170,2,FALSE)</f>
        <v>5.245555359971836E-2</v>
      </c>
      <c r="I11" s="14">
        <f>VLOOKUP($A11,'[1]5Y區隔'!$B$129:$R$170,I$4,FALSE)/VLOOKUP($A11,'[1]5Y區隔'!$B$129:$R$170,2,FALSE)</f>
        <v>7.2698468579475442E-2</v>
      </c>
      <c r="J11" s="14">
        <f>VLOOKUP($A11,'[1]5Y區隔'!$B$129:$R$170,J$4,FALSE)/VLOOKUP($A11,'[1]5Y區隔'!$B$129:$R$170,2,FALSE)</f>
        <v>0.11652878014434079</v>
      </c>
      <c r="K11" s="14">
        <f>VLOOKUP($A11,'[1]5Y區隔'!$B$129:$R$170,K$4,FALSE)/VLOOKUP($A11,'[1]5Y區隔'!$B$129:$R$170,2,FALSE)</f>
        <v>0.1168808308396409</v>
      </c>
      <c r="L11" s="14">
        <f>VLOOKUP($A11,'[1]5Y區隔'!$B$129:$R$170,L$4,FALSE)/VLOOKUP($A11,'[1]5Y區隔'!$B$129:$R$170,2,FALSE)</f>
        <v>9.065305403978173E-2</v>
      </c>
      <c r="M11" s="14">
        <f>VLOOKUP($A11,'[1]5Y區隔'!$B$129:$R$170,M$4,FALSE)/VLOOKUP($A11,'[1]5Y區隔'!$B$129:$R$170,2,FALSE)</f>
        <v>9.7694067945784197E-2</v>
      </c>
      <c r="N11" s="14">
        <f>VLOOKUP($A11,'[1]5Y區隔'!$B$129:$R$170,N$4,FALSE)/VLOOKUP($A11,'[1]5Y區隔'!$B$129:$R$170,2,FALSE)</f>
        <v>9.5053687731033273E-2</v>
      </c>
      <c r="O11" s="14">
        <f>VLOOKUP($A11,'[1]5Y區隔'!$B$129:$R$170,O$4,FALSE)/VLOOKUP($A11,'[1]5Y區隔'!$B$129:$R$170,2,FALSE)</f>
        <v>0.10156662559408555</v>
      </c>
      <c r="P11" s="14">
        <f>VLOOKUP($A11,'[1]5Y區隔'!$B$129:$R$170,P$4,FALSE)/VLOOKUP($A11,'[1]5Y區隔'!$B$129:$R$170,2,FALSE)</f>
        <v>9.5933814469283576E-2</v>
      </c>
      <c r="Q11" s="14">
        <f>VLOOKUP($A11,'[1]5Y區隔'!$B$129:$R$170,Q$4,FALSE)/VLOOKUP($A11,'[1]5Y區隔'!$B$129:$R$170,2,FALSE)</f>
        <v>6.1080795634571375E-2</v>
      </c>
      <c r="R11" s="14">
        <f>VLOOKUP($A11,'[1]5Y區隔'!$B$129:$R$170,R$4,FALSE)/VLOOKUP($A11,'[1]5Y區隔'!$B$129:$R$170,2,FALSE)</f>
        <v>3.4148917444111949E-2</v>
      </c>
      <c r="S11" s="14">
        <f>VLOOKUP($A11,'[1]5Y區隔'!$B$129:$R$170,S$4,FALSE)/VLOOKUP($A11,'[1]5Y區隔'!$B$129:$R$170,2,FALSE)</f>
        <v>2.8868157014610103E-2</v>
      </c>
      <c r="T11" s="14">
        <f>VLOOKUP($A11,'[1]5Y區隔'!$B$129:$R$170,T$4,FALSE)/VLOOKUP($A11,'[1]5Y區隔'!$B$129:$R$170,2,FALSE)</f>
        <v>2.0418940327407147E-2</v>
      </c>
      <c r="U11" s="14">
        <f>VLOOKUP($A11,'[1]5Y區隔'!$B$129:$R$170,U$4,FALSE)/VLOOKUP($A11,'[1]5Y區隔'!$B$129:$R$170,2,FALSE)</f>
        <v>1.2145748987854251E-2</v>
      </c>
      <c r="V11" s="14">
        <f>VLOOKUP($A11,'[1]5Y區隔'!$B$129:$R$170,V$4,FALSE)/VLOOKUP($A11,'[1]5Y區隔'!$B$129:$R$170,2,FALSE)</f>
        <v>3.8725576483013553E-3</v>
      </c>
      <c r="W11" s="15">
        <f t="shared" si="6"/>
        <v>46.110719943671882</v>
      </c>
      <c r="X11" s="16">
        <f t="shared" si="7"/>
        <v>-4.3265070666281824E-3</v>
      </c>
      <c r="Y11" s="17">
        <v>40</v>
      </c>
      <c r="Z11" s="19">
        <v>6.8595486196023459E-2</v>
      </c>
      <c r="AA11" s="19">
        <v>-7.5605106714273063E-2</v>
      </c>
      <c r="AB11" s="19">
        <v>6.1117254296958336E-2</v>
      </c>
    </row>
    <row r="12" spans="1:39" x14ac:dyDescent="0.25">
      <c r="A12" t="s">
        <v>212</v>
      </c>
      <c r="B12">
        <f>VLOOKUP($A12,工作表2!$W$6:$Z$134,2,FALSE)</f>
        <v>1190</v>
      </c>
      <c r="C12">
        <f>VLOOKUP($A12,工作表2!$W$6:$Z$134,3,FALSE)</f>
        <v>1032</v>
      </c>
      <c r="D12">
        <f>VLOOKUP($A12,工作表2!$W$6:$Z$134,4,FALSE)</f>
        <v>2404</v>
      </c>
      <c r="E12" s="12">
        <f t="shared" si="3"/>
        <v>0.49500831946755408</v>
      </c>
      <c r="F12" s="12">
        <f t="shared" si="4"/>
        <v>0.42928452579034942</v>
      </c>
      <c r="G12" s="13">
        <f t="shared" si="5"/>
        <v>6.5723793677204656E-2</v>
      </c>
      <c r="H12" s="14">
        <f>VLOOKUP($A12,'[1]5Y區隔'!$B$129:$R$170,H$4,FALSE)/VLOOKUP($A12,'[1]5Y區隔'!$B$129:$R$170,2,FALSE)</f>
        <v>4.5675675675675674E-2</v>
      </c>
      <c r="I12" s="14">
        <f>VLOOKUP($A12,'[1]5Y區隔'!$B$129:$R$170,I$4,FALSE)/VLOOKUP($A12,'[1]5Y區隔'!$B$129:$R$170,2,FALSE)</f>
        <v>6.5945945945945952E-2</v>
      </c>
      <c r="J12" s="14">
        <f>VLOOKUP($A12,'[1]5Y區隔'!$B$129:$R$170,J$4,FALSE)/VLOOKUP($A12,'[1]5Y區隔'!$B$129:$R$170,2,FALSE)</f>
        <v>0.10594594594594595</v>
      </c>
      <c r="K12" s="14">
        <f>VLOOKUP($A12,'[1]5Y區隔'!$B$129:$R$170,K$4,FALSE)/VLOOKUP($A12,'[1]5Y區隔'!$B$129:$R$170,2,FALSE)</f>
        <v>0.13135135135135134</v>
      </c>
      <c r="L12" s="14">
        <f>VLOOKUP($A12,'[1]5Y區隔'!$B$129:$R$170,L$4,FALSE)/VLOOKUP($A12,'[1]5Y區隔'!$B$129:$R$170,2,FALSE)</f>
        <v>8.810810810810811E-2</v>
      </c>
      <c r="M12" s="14">
        <f>VLOOKUP($A12,'[1]5Y區隔'!$B$129:$R$170,M$4,FALSE)/VLOOKUP($A12,'[1]5Y區隔'!$B$129:$R$170,2,FALSE)</f>
        <v>9.9459459459459457E-2</v>
      </c>
      <c r="N12" s="14">
        <f>VLOOKUP($A12,'[1]5Y區隔'!$B$129:$R$170,N$4,FALSE)/VLOOKUP($A12,'[1]5Y區隔'!$B$129:$R$170,2,FALSE)</f>
        <v>9.567567567567567E-2</v>
      </c>
      <c r="O12" s="14">
        <f>VLOOKUP($A12,'[1]5Y區隔'!$B$129:$R$170,O$4,FALSE)/VLOOKUP($A12,'[1]5Y區隔'!$B$129:$R$170,2,FALSE)</f>
        <v>0.10054054054054054</v>
      </c>
      <c r="P12" s="14">
        <f>VLOOKUP($A12,'[1]5Y區隔'!$B$129:$R$170,P$4,FALSE)/VLOOKUP($A12,'[1]5Y區隔'!$B$129:$R$170,2,FALSE)</f>
        <v>0.10270270270270271</v>
      </c>
      <c r="Q12" s="14">
        <f>VLOOKUP($A12,'[1]5Y區隔'!$B$129:$R$170,Q$4,FALSE)/VLOOKUP($A12,'[1]5Y區隔'!$B$129:$R$170,2,FALSE)</f>
        <v>6.4054054054054052E-2</v>
      </c>
      <c r="R12" s="14">
        <f>VLOOKUP($A12,'[1]5Y區隔'!$B$129:$R$170,R$4,FALSE)/VLOOKUP($A12,'[1]5Y區隔'!$B$129:$R$170,2,FALSE)</f>
        <v>3.8918918918918917E-2</v>
      </c>
      <c r="S12" s="14">
        <f>VLOOKUP($A12,'[1]5Y區隔'!$B$129:$R$170,S$4,FALSE)/VLOOKUP($A12,'[1]5Y區隔'!$B$129:$R$170,2,FALSE)</f>
        <v>2.5135135135135135E-2</v>
      </c>
      <c r="T12" s="14">
        <f>VLOOKUP($A12,'[1]5Y區隔'!$B$129:$R$170,T$4,FALSE)/VLOOKUP($A12,'[1]5Y區隔'!$B$129:$R$170,2,FALSE)</f>
        <v>2.0540540540540539E-2</v>
      </c>
      <c r="U12" s="14">
        <f>VLOOKUP($A12,'[1]5Y區隔'!$B$129:$R$170,U$4,FALSE)/VLOOKUP($A12,'[1]5Y區隔'!$B$129:$R$170,2,FALSE)</f>
        <v>1.1081081081081081E-2</v>
      </c>
      <c r="V12" s="14">
        <f>VLOOKUP($A12,'[1]5Y區隔'!$B$129:$R$170,V$4,FALSE)/VLOOKUP($A12,'[1]5Y區隔'!$B$129:$R$170,2,FALSE)</f>
        <v>4.8648648648648646E-3</v>
      </c>
      <c r="W12" s="15">
        <f t="shared" si="6"/>
        <v>46.609459459459458</v>
      </c>
      <c r="X12" s="16">
        <f t="shared" si="7"/>
        <v>6.5723793677204656E-2</v>
      </c>
      <c r="Y12" s="17">
        <v>45</v>
      </c>
      <c r="Z12" s="19">
        <v>6.9709534135654089E-2</v>
      </c>
      <c r="AA12" s="19">
        <v>-8.4594744868976793E-2</v>
      </c>
      <c r="AB12" s="19">
        <v>5.4150277822268542E-2</v>
      </c>
    </row>
    <row r="13" spans="1:39" x14ac:dyDescent="0.25">
      <c r="A13" t="s">
        <v>213</v>
      </c>
      <c r="B13">
        <f>VLOOKUP($A13,工作表2!$W$6:$Z$134,2,FALSE)</f>
        <v>1662</v>
      </c>
      <c r="C13">
        <f>VLOOKUP($A13,工作表2!$W$6:$Z$134,3,FALSE)</f>
        <v>2151</v>
      </c>
      <c r="D13">
        <f>VLOOKUP($A13,工作表2!$W$6:$Z$134,4,FALSE)</f>
        <v>4067</v>
      </c>
      <c r="E13" s="12">
        <f t="shared" si="3"/>
        <v>0.40865502827637079</v>
      </c>
      <c r="F13" s="12">
        <f t="shared" si="4"/>
        <v>0.52889107450208994</v>
      </c>
      <c r="G13" s="13">
        <f t="shared" si="5"/>
        <v>-0.12023604622571915</v>
      </c>
      <c r="H13" s="14">
        <f>VLOOKUP($A13,'[1]5Y區隔'!$B$129:$R$170,H$4,FALSE)/VLOOKUP($A13,'[1]5Y區隔'!$B$129:$R$170,2,FALSE)</f>
        <v>6.8988726232542485E-2</v>
      </c>
      <c r="I13" s="14">
        <f>VLOOKUP($A13,'[1]5Y區隔'!$B$129:$R$170,I$4,FALSE)/VLOOKUP($A13,'[1]5Y區隔'!$B$129:$R$170,2,FALSE)</f>
        <v>6.5959952885747936E-2</v>
      </c>
      <c r="J13" s="14">
        <f>VLOOKUP($A13,'[1]5Y區隔'!$B$129:$R$170,J$4,FALSE)/VLOOKUP($A13,'[1]5Y區隔'!$B$129:$R$170,2,FALSE)</f>
        <v>9.8435133770822816E-2</v>
      </c>
      <c r="K13" s="14">
        <f>VLOOKUP($A13,'[1]5Y區隔'!$B$129:$R$170,K$4,FALSE)/VLOOKUP($A13,'[1]5Y區隔'!$B$129:$R$170,2,FALSE)</f>
        <v>0.11374726569072859</v>
      </c>
      <c r="L13" s="14">
        <f>VLOOKUP($A13,'[1]5Y區隔'!$B$129:$R$170,L$4,FALSE)/VLOOKUP($A13,'[1]5Y區隔'!$B$129:$R$170,2,FALSE)</f>
        <v>9.2714117449099784E-2</v>
      </c>
      <c r="M13" s="14">
        <f>VLOOKUP($A13,'[1]5Y區隔'!$B$129:$R$170,M$4,FALSE)/VLOOKUP($A13,'[1]5Y區隔'!$B$129:$R$170,2,FALSE)</f>
        <v>0.1038196197206798</v>
      </c>
      <c r="N13" s="14">
        <f>VLOOKUP($A13,'[1]5Y區隔'!$B$129:$R$170,N$4,FALSE)/VLOOKUP($A13,'[1]5Y區隔'!$B$129:$R$170,2,FALSE)</f>
        <v>0.10281002860508161</v>
      </c>
      <c r="O13" s="14">
        <f>VLOOKUP($A13,'[1]5Y區隔'!$B$129:$R$170,O$4,FALSE)/VLOOKUP($A13,'[1]5Y區隔'!$B$129:$R$170,2,FALSE)</f>
        <v>8.5478714453979476E-2</v>
      </c>
      <c r="P13" s="14">
        <f>VLOOKUP($A13,'[1]5Y區隔'!$B$129:$R$170,P$4,FALSE)/VLOOKUP($A13,'[1]5Y區隔'!$B$129:$R$170,2,FALSE)</f>
        <v>9.0190139660104321E-2</v>
      </c>
      <c r="Q13" s="14">
        <f>VLOOKUP($A13,'[1]5Y區隔'!$B$129:$R$170,Q$4,FALSE)/VLOOKUP($A13,'[1]5Y區隔'!$B$129:$R$170,2,FALSE)</f>
        <v>5.8219754332828541E-2</v>
      </c>
      <c r="R13" s="14">
        <f>VLOOKUP($A13,'[1]5Y區隔'!$B$129:$R$170,R$4,FALSE)/VLOOKUP($A13,'[1]5Y區隔'!$B$129:$R$170,2,FALSE)</f>
        <v>3.7018340905266699E-2</v>
      </c>
      <c r="S13" s="14">
        <f>VLOOKUP($A13,'[1]5Y區隔'!$B$129:$R$170,S$4,FALSE)/VLOOKUP($A13,'[1]5Y區隔'!$B$129:$R$170,2,FALSE)</f>
        <v>3.6177014975601551E-2</v>
      </c>
      <c r="T13" s="14">
        <f>VLOOKUP($A13,'[1]5Y區隔'!$B$129:$R$170,T$4,FALSE)/VLOOKUP($A13,'[1]5Y區隔'!$B$129:$R$170,2,FALSE)</f>
        <v>2.221100454316002E-2</v>
      </c>
      <c r="U13" s="14">
        <f>VLOOKUP($A13,'[1]5Y區隔'!$B$129:$R$170,U$4,FALSE)/VLOOKUP($A13,'[1]5Y區隔'!$B$129:$R$170,2,FALSE)</f>
        <v>1.6321723035503954E-2</v>
      </c>
      <c r="V13" s="14">
        <f>VLOOKUP($A13,'[1]5Y區隔'!$B$129:$R$170,V$4,FALSE)/VLOOKUP($A13,'[1]5Y區隔'!$B$129:$R$170,2,FALSE)</f>
        <v>7.9084637388524316E-3</v>
      </c>
      <c r="W13" s="15">
        <f t="shared" si="6"/>
        <v>46.561500925458525</v>
      </c>
      <c r="X13" s="16">
        <f t="shared" si="7"/>
        <v>-0.12023604622571915</v>
      </c>
      <c r="Y13" s="17">
        <v>50</v>
      </c>
      <c r="Z13" s="19">
        <v>0.17824401349983948</v>
      </c>
      <c r="AA13" s="19">
        <v>-0.18848450825367899</v>
      </c>
      <c r="AB13" s="19">
        <v>0.16698907113644501</v>
      </c>
    </row>
    <row r="14" spans="1:39" x14ac:dyDescent="0.25">
      <c r="A14" t="s">
        <v>214</v>
      </c>
      <c r="B14">
        <f>VLOOKUP($A14,工作表2!$W$6:$Z$134,2,FALSE)</f>
        <v>1091</v>
      </c>
      <c r="C14">
        <f>VLOOKUP($A14,工作表2!$W$6:$Z$134,3,FALSE)</f>
        <v>1002</v>
      </c>
      <c r="D14">
        <f>VLOOKUP($A14,工作表2!$W$6:$Z$134,4,FALSE)</f>
        <v>2246</v>
      </c>
      <c r="E14" s="12">
        <f t="shared" si="3"/>
        <v>0.48575244879786289</v>
      </c>
      <c r="F14" s="12">
        <f t="shared" si="4"/>
        <v>0.44612644701691895</v>
      </c>
      <c r="G14" s="13">
        <f t="shared" si="5"/>
        <v>3.9626001780943942E-2</v>
      </c>
      <c r="H14" s="14">
        <f>VLOOKUP($A14,'[1]5Y區隔'!$B$129:$R$170,H$4,FALSE)/VLOOKUP($A14,'[1]5Y區隔'!$B$129:$R$170,2,FALSE)</f>
        <v>5.4556006964596636E-2</v>
      </c>
      <c r="I14" s="14">
        <f>VLOOKUP($A14,'[1]5Y區隔'!$B$129:$R$170,I$4,FALSE)/VLOOKUP($A14,'[1]5Y區隔'!$B$129:$R$170,2,FALSE)</f>
        <v>6.8195008705745797E-2</v>
      </c>
      <c r="J14" s="14">
        <f>VLOOKUP($A14,'[1]5Y區隔'!$B$129:$R$170,J$4,FALSE)/VLOOKUP($A14,'[1]5Y區隔'!$B$129:$R$170,2,FALSE)</f>
        <v>0.10562971561230412</v>
      </c>
      <c r="K14" s="14">
        <f>VLOOKUP($A14,'[1]5Y區隔'!$B$129:$R$170,K$4,FALSE)/VLOOKUP($A14,'[1]5Y區隔'!$B$129:$R$170,2,FALSE)</f>
        <v>0.1175275681950087</v>
      </c>
      <c r="L14" s="14">
        <f>VLOOKUP($A14,'[1]5Y區隔'!$B$129:$R$170,L$4,FALSE)/VLOOKUP($A14,'[1]5Y區隔'!$B$129:$R$170,2,FALSE)</f>
        <v>8.096343586767267E-2</v>
      </c>
      <c r="M14" s="14">
        <f>VLOOKUP($A14,'[1]5Y區隔'!$B$129:$R$170,M$4,FALSE)/VLOOKUP($A14,'[1]5Y區隔'!$B$129:$R$170,2,FALSE)</f>
        <v>9.7794544399303546E-2</v>
      </c>
      <c r="N14" s="14">
        <f>VLOOKUP($A14,'[1]5Y區隔'!$B$129:$R$170,N$4,FALSE)/VLOOKUP($A14,'[1]5Y區隔'!$B$129:$R$170,2,FALSE)</f>
        <v>9.6923969820081252E-2</v>
      </c>
      <c r="O14" s="14">
        <f>VLOOKUP($A14,'[1]5Y區隔'!$B$129:$R$170,O$4,FALSE)/VLOOKUP($A14,'[1]5Y區隔'!$B$129:$R$170,2,FALSE)</f>
        <v>9.1120139291932675E-2</v>
      </c>
      <c r="P14" s="14">
        <f>VLOOKUP($A14,'[1]5Y區隔'!$B$129:$R$170,P$4,FALSE)/VLOOKUP($A14,'[1]5Y區隔'!$B$129:$R$170,2,FALSE)</f>
        <v>8.647707486941382E-2</v>
      </c>
      <c r="Q14" s="14">
        <f>VLOOKUP($A14,'[1]5Y區隔'!$B$129:$R$170,Q$4,FALSE)/VLOOKUP($A14,'[1]5Y區隔'!$B$129:$R$170,2,FALSE)</f>
        <v>7.0516540917005224E-2</v>
      </c>
      <c r="R14" s="14">
        <f>VLOOKUP($A14,'[1]5Y區隔'!$B$129:$R$170,R$4,FALSE)/VLOOKUP($A14,'[1]5Y區隔'!$B$129:$R$170,2,FALSE)</f>
        <v>4.468949506674405E-2</v>
      </c>
      <c r="S14" s="14">
        <f>VLOOKUP($A14,'[1]5Y區隔'!$B$129:$R$170,S$4,FALSE)/VLOOKUP($A14,'[1]5Y區隔'!$B$129:$R$170,2,FALSE)</f>
        <v>3.3662217063261751E-2</v>
      </c>
      <c r="T14" s="14">
        <f>VLOOKUP($A14,'[1]5Y區隔'!$B$129:$R$170,T$4,FALSE)/VLOOKUP($A14,'[1]5Y區隔'!$B$129:$R$170,2,FALSE)</f>
        <v>2.6117237376668601E-2</v>
      </c>
      <c r="U14" s="14">
        <f>VLOOKUP($A14,'[1]5Y區隔'!$B$129:$R$170,U$4,FALSE)/VLOOKUP($A14,'[1]5Y區隔'!$B$129:$R$170,2,FALSE)</f>
        <v>1.7411491584445733E-2</v>
      </c>
      <c r="V14" s="14">
        <f>VLOOKUP($A14,'[1]5Y區隔'!$B$129:$R$170,V$4,FALSE)/VLOOKUP($A14,'[1]5Y區隔'!$B$129:$R$170,2,FALSE)</f>
        <v>8.4155542658154378E-3</v>
      </c>
      <c r="W14" s="15">
        <f t="shared" si="6"/>
        <v>47.327336041787582</v>
      </c>
      <c r="X14" s="16">
        <f t="shared" si="7"/>
        <v>3.9626001780943942E-2</v>
      </c>
      <c r="Y14" s="17">
        <v>55</v>
      </c>
      <c r="Z14" s="19">
        <v>0.21886713956159695</v>
      </c>
      <c r="AA14" s="19">
        <v>-0.22659762071081546</v>
      </c>
      <c r="AB14" s="19">
        <v>0.21001446706097548</v>
      </c>
    </row>
    <row r="15" spans="1:39" x14ac:dyDescent="0.25">
      <c r="A15" t="s">
        <v>215</v>
      </c>
      <c r="B15">
        <f>VLOOKUP($A15,工作表2!$W$6:$Z$134,2,FALSE)</f>
        <v>1239</v>
      </c>
      <c r="C15">
        <f>VLOOKUP($A15,工作表2!$W$6:$Z$134,3,FALSE)</f>
        <v>1148</v>
      </c>
      <c r="D15">
        <f>VLOOKUP($A15,工作表2!$W$6:$Z$134,4,FALSE)</f>
        <v>2600</v>
      </c>
      <c r="E15" s="12">
        <f t="shared" si="3"/>
        <v>0.47653846153846152</v>
      </c>
      <c r="F15" s="12">
        <f t="shared" si="4"/>
        <v>0.44153846153846155</v>
      </c>
      <c r="G15" s="13">
        <f t="shared" si="5"/>
        <v>3.4999999999999976E-2</v>
      </c>
      <c r="H15" s="14">
        <f>VLOOKUP($A15,'[1]5Y區隔'!$B$129:$R$170,H$4,FALSE)/VLOOKUP($A15,'[1]5Y區隔'!$B$129:$R$170,2,FALSE)</f>
        <v>5.329153605015674E-2</v>
      </c>
      <c r="I15" s="14">
        <f>VLOOKUP($A15,'[1]5Y區隔'!$B$129:$R$170,I$4,FALSE)/VLOOKUP($A15,'[1]5Y區隔'!$B$129:$R$170,2,FALSE)</f>
        <v>7.7405353267422233E-2</v>
      </c>
      <c r="J15" s="14">
        <f>VLOOKUP($A15,'[1]5Y區隔'!$B$129:$R$170,J$4,FALSE)/VLOOKUP($A15,'[1]5Y區隔'!$B$129:$R$170,2,FALSE)</f>
        <v>0.11550518447070171</v>
      </c>
      <c r="K15" s="14">
        <f>VLOOKUP($A15,'[1]5Y區隔'!$B$129:$R$170,K$4,FALSE)/VLOOKUP($A15,'[1]5Y區隔'!$B$129:$R$170,2,FALSE)</f>
        <v>0.1273209549071618</v>
      </c>
      <c r="L15" s="14">
        <f>VLOOKUP($A15,'[1]5Y區隔'!$B$129:$R$170,L$4,FALSE)/VLOOKUP($A15,'[1]5Y區隔'!$B$129:$R$170,2,FALSE)</f>
        <v>9.8866650590788516E-2</v>
      </c>
      <c r="M15" s="14">
        <f>VLOOKUP($A15,'[1]5Y區隔'!$B$129:$R$170,M$4,FALSE)/VLOOKUP($A15,'[1]5Y區隔'!$B$129:$R$170,2,FALSE)</f>
        <v>9.6696407041234625E-2</v>
      </c>
      <c r="N15" s="14">
        <f>VLOOKUP($A15,'[1]5Y區隔'!$B$129:$R$170,N$4,FALSE)/VLOOKUP($A15,'[1]5Y區隔'!$B$129:$R$170,2,FALSE)</f>
        <v>9.1873643597781524E-2</v>
      </c>
      <c r="O15" s="14">
        <f>VLOOKUP($A15,'[1]5Y區隔'!$B$129:$R$170,O$4,FALSE)/VLOOKUP($A15,'[1]5Y區隔'!$B$129:$R$170,2,FALSE)</f>
        <v>9.3320472630817455E-2</v>
      </c>
      <c r="P15" s="14">
        <f>VLOOKUP($A15,'[1]5Y區隔'!$B$129:$R$170,P$4,FALSE)/VLOOKUP($A15,'[1]5Y區隔'!$B$129:$R$170,2,FALSE)</f>
        <v>8.7292018326501089E-2</v>
      </c>
      <c r="Q15" s="14">
        <f>VLOOKUP($A15,'[1]5Y區隔'!$B$129:$R$170,Q$4,FALSE)/VLOOKUP($A15,'[1]5Y區隔'!$B$129:$R$170,2,FALSE)</f>
        <v>5.088015432843019E-2</v>
      </c>
      <c r="R15" s="14">
        <f>VLOOKUP($A15,'[1]5Y區隔'!$B$129:$R$170,R$4,FALSE)/VLOOKUP($A15,'[1]5Y區隔'!$B$129:$R$170,2,FALSE)</f>
        <v>3.8099831203279477E-2</v>
      </c>
      <c r="S15" s="14">
        <f>VLOOKUP($A15,'[1]5Y區隔'!$B$129:$R$170,S$4,FALSE)/VLOOKUP($A15,'[1]5Y區隔'!$B$129:$R$170,2,FALSE)</f>
        <v>2.9177718832891247E-2</v>
      </c>
      <c r="T15" s="14">
        <f>VLOOKUP($A15,'[1]5Y區隔'!$B$129:$R$170,T$4,FALSE)/VLOOKUP($A15,'[1]5Y區隔'!$B$129:$R$170,2,FALSE)</f>
        <v>2.2425850012056908E-2</v>
      </c>
      <c r="U15" s="14">
        <f>VLOOKUP($A15,'[1]5Y區隔'!$B$129:$R$170,U$4,FALSE)/VLOOKUP($A15,'[1]5Y區隔'!$B$129:$R$170,2,FALSE)</f>
        <v>1.2539184952978056E-2</v>
      </c>
      <c r="V15" s="14">
        <f>VLOOKUP($A15,'[1]5Y區隔'!$B$129:$R$170,V$4,FALSE)/VLOOKUP($A15,'[1]5Y區隔'!$B$129:$R$170,2,FALSE)</f>
        <v>5.3050397877984082E-3</v>
      </c>
      <c r="W15" s="15">
        <f t="shared" si="6"/>
        <v>45.692066554135522</v>
      </c>
      <c r="X15" s="16">
        <f t="shared" si="7"/>
        <v>3.4999999999999976E-2</v>
      </c>
      <c r="Y15" s="17">
        <v>60</v>
      </c>
      <c r="Z15" s="19">
        <v>0.10248989641812875</v>
      </c>
      <c r="AA15" s="19">
        <v>-0.10261329124718506</v>
      </c>
      <c r="AB15" s="19">
        <v>0.10193012560942678</v>
      </c>
    </row>
    <row r="16" spans="1:39" x14ac:dyDescent="0.25">
      <c r="A16" t="s">
        <v>216</v>
      </c>
      <c r="B16">
        <f>VLOOKUP($A16,工作表2!$W$6:$Z$134,2,FALSE)</f>
        <v>1406</v>
      </c>
      <c r="C16">
        <f>VLOOKUP($A16,工作表2!$W$6:$Z$134,3,FALSE)</f>
        <v>1318</v>
      </c>
      <c r="D16">
        <f>VLOOKUP($A16,工作表2!$W$6:$Z$134,4,FALSE)</f>
        <v>2949</v>
      </c>
      <c r="E16" s="12">
        <f t="shared" si="3"/>
        <v>0.47677178704645645</v>
      </c>
      <c r="F16" s="12">
        <f t="shared" si="4"/>
        <v>0.44693116310613767</v>
      </c>
      <c r="G16" s="13">
        <f t="shared" si="5"/>
        <v>2.9840623940318778E-2</v>
      </c>
      <c r="H16" s="14">
        <f>VLOOKUP($A16,'[1]5Y區隔'!$B$129:$R$170,H$4,FALSE)/VLOOKUP($A16,'[1]5Y區隔'!$B$129:$R$170,2,FALSE)</f>
        <v>5.5876685934489405E-2</v>
      </c>
      <c r="I16" s="14">
        <f>VLOOKUP($A16,'[1]5Y區隔'!$B$129:$R$170,I$4,FALSE)/VLOOKUP($A16,'[1]5Y區隔'!$B$129:$R$170,2,FALSE)</f>
        <v>6.5724684221794047E-2</v>
      </c>
      <c r="J16" s="14">
        <f>VLOOKUP($A16,'[1]5Y區隔'!$B$129:$R$170,J$4,FALSE)/VLOOKUP($A16,'[1]5Y區隔'!$B$129:$R$170,2,FALSE)</f>
        <v>0.11175337186897881</v>
      </c>
      <c r="K16" s="14">
        <f>VLOOKUP($A16,'[1]5Y區隔'!$B$129:$R$170,K$4,FALSE)/VLOOKUP($A16,'[1]5Y區隔'!$B$129:$R$170,2,FALSE)</f>
        <v>0.11667737101263113</v>
      </c>
      <c r="L16" s="14">
        <f>VLOOKUP($A16,'[1]5Y區隔'!$B$129:$R$170,L$4,FALSE)/VLOOKUP($A16,'[1]5Y區隔'!$B$129:$R$170,2,FALSE)</f>
        <v>9.1843288375080281E-2</v>
      </c>
      <c r="M16" s="14">
        <f>VLOOKUP($A16,'[1]5Y區隔'!$B$129:$R$170,M$4,FALSE)/VLOOKUP($A16,'[1]5Y區隔'!$B$129:$R$170,2,FALSE)</f>
        <v>8.3065724684221798E-2</v>
      </c>
      <c r="N16" s="14">
        <f>VLOOKUP($A16,'[1]5Y區隔'!$B$129:$R$170,N$4,FALSE)/VLOOKUP($A16,'[1]5Y區隔'!$B$129:$R$170,2,FALSE)</f>
        <v>9.8908156711624923E-2</v>
      </c>
      <c r="O16" s="14">
        <f>VLOOKUP($A16,'[1]5Y區隔'!$B$129:$R$170,O$4,FALSE)/VLOOKUP($A16,'[1]5Y區隔'!$B$129:$R$170,2,FALSE)</f>
        <v>9.6125026760864915E-2</v>
      </c>
      <c r="P16" s="14">
        <f>VLOOKUP($A16,'[1]5Y區隔'!$B$129:$R$170,P$4,FALSE)/VLOOKUP($A16,'[1]5Y區隔'!$B$129:$R$170,2,FALSE)</f>
        <v>9.6125026760864915E-2</v>
      </c>
      <c r="Q16" s="14">
        <f>VLOOKUP($A16,'[1]5Y區隔'!$B$129:$R$170,Q$4,FALSE)/VLOOKUP($A16,'[1]5Y區隔'!$B$129:$R$170,2,FALSE)</f>
        <v>7.0434596446157141E-2</v>
      </c>
      <c r="R16" s="14">
        <f>VLOOKUP($A16,'[1]5Y區隔'!$B$129:$R$170,R$4,FALSE)/VLOOKUP($A16,'[1]5Y區隔'!$B$129:$R$170,2,FALSE)</f>
        <v>3.8963819310640121E-2</v>
      </c>
      <c r="S16" s="14">
        <f>VLOOKUP($A16,'[1]5Y區隔'!$B$129:$R$170,S$4,FALSE)/VLOOKUP($A16,'[1]5Y區隔'!$B$129:$R$170,2,FALSE)</f>
        <v>3.0828516377649325E-2</v>
      </c>
      <c r="T16" s="14">
        <f>VLOOKUP($A16,'[1]5Y區隔'!$B$129:$R$170,T$4,FALSE)/VLOOKUP($A16,'[1]5Y區隔'!$B$129:$R$170,2,FALSE)</f>
        <v>2.3335474202526227E-2</v>
      </c>
      <c r="U16" s="14">
        <f>VLOOKUP($A16,'[1]5Y區隔'!$B$129:$R$170,U$4,FALSE)/VLOOKUP($A16,'[1]5Y區隔'!$B$129:$R$170,2,FALSE)</f>
        <v>1.49860843502462E-2</v>
      </c>
      <c r="V16" s="14">
        <f>VLOOKUP($A16,'[1]5Y區隔'!$B$129:$R$170,V$4,FALSE)/VLOOKUP($A16,'[1]5Y區隔'!$B$129:$R$170,2,FALSE)</f>
        <v>5.3521729822307859E-3</v>
      </c>
      <c r="W16" s="15">
        <f t="shared" si="6"/>
        <v>46.848640548062519</v>
      </c>
      <c r="X16" s="16">
        <f t="shared" si="7"/>
        <v>2.9840623940318778E-2</v>
      </c>
      <c r="Y16" s="17">
        <v>65</v>
      </c>
      <c r="Z16" s="19">
        <v>0.19439575784199739</v>
      </c>
      <c r="AA16" s="19">
        <v>-0.18688656838007234</v>
      </c>
      <c r="AB16" s="19">
        <v>0.20127461122816784</v>
      </c>
    </row>
    <row r="17" spans="1:28" x14ac:dyDescent="0.25">
      <c r="A17" t="s">
        <v>217</v>
      </c>
      <c r="B17">
        <f>VLOOKUP($A17,工作表2!$W$6:$Z$134,2,FALSE)</f>
        <v>1253</v>
      </c>
      <c r="C17">
        <f>VLOOKUP($A17,工作表2!$W$6:$Z$134,3,FALSE)</f>
        <v>1047</v>
      </c>
      <c r="D17">
        <f>VLOOKUP($A17,工作表2!$W$6:$Z$134,4,FALSE)</f>
        <v>2449</v>
      </c>
      <c r="E17" s="12">
        <f t="shared" si="3"/>
        <v>0.51163740302164151</v>
      </c>
      <c r="F17" s="12">
        <f t="shared" si="4"/>
        <v>0.42752143732135567</v>
      </c>
      <c r="G17" s="13">
        <f t="shared" si="5"/>
        <v>8.4115965700285844E-2</v>
      </c>
      <c r="H17" s="14">
        <f>VLOOKUP($A17,'[1]5Y區隔'!$B$129:$R$170,H$4,FALSE)/VLOOKUP($A17,'[1]5Y區隔'!$B$129:$R$170,2,FALSE)</f>
        <v>5.1379123850730124E-2</v>
      </c>
      <c r="I17" s="14">
        <f>VLOOKUP($A17,'[1]5Y區隔'!$B$129:$R$170,I$4,FALSE)/VLOOKUP($A17,'[1]5Y區隔'!$B$129:$R$170,2,FALSE)</f>
        <v>7.8150351541373717E-2</v>
      </c>
      <c r="J17" s="14">
        <f>VLOOKUP($A17,'[1]5Y區隔'!$B$129:$R$170,J$4,FALSE)/VLOOKUP($A17,'[1]5Y區隔'!$B$129:$R$170,2,FALSE)</f>
        <v>0.10870740941049216</v>
      </c>
      <c r="K17" s="14">
        <f>VLOOKUP($A17,'[1]5Y區隔'!$B$129:$R$170,K$4,FALSE)/VLOOKUP($A17,'[1]5Y區隔'!$B$129:$R$170,2,FALSE)</f>
        <v>0.11844240129799892</v>
      </c>
      <c r="L17" s="14">
        <f>VLOOKUP($A17,'[1]5Y區隔'!$B$129:$R$170,L$4,FALSE)/VLOOKUP($A17,'[1]5Y區隔'!$B$129:$R$170,2,FALSE)</f>
        <v>8.7344510546241205E-2</v>
      </c>
      <c r="M17" s="14">
        <f>VLOOKUP($A17,'[1]5Y區隔'!$B$129:$R$170,M$4,FALSE)/VLOOKUP($A17,'[1]5Y區隔'!$B$129:$R$170,2,FALSE)</f>
        <v>8.9507842076798266E-2</v>
      </c>
      <c r="N17" s="14">
        <f>VLOOKUP($A17,'[1]5Y區隔'!$B$129:$R$170,N$4,FALSE)/VLOOKUP($A17,'[1]5Y區隔'!$B$129:$R$170,2,FALSE)</f>
        <v>9.2482422931314229E-2</v>
      </c>
      <c r="O17" s="14">
        <f>VLOOKUP($A17,'[1]5Y區隔'!$B$129:$R$170,O$4,FALSE)/VLOOKUP($A17,'[1]5Y區隔'!$B$129:$R$170,2,FALSE)</f>
        <v>0.10519199567333694</v>
      </c>
      <c r="P17" s="14">
        <f>VLOOKUP($A17,'[1]5Y區隔'!$B$129:$R$170,P$4,FALSE)/VLOOKUP($A17,'[1]5Y區隔'!$B$129:$R$170,2,FALSE)</f>
        <v>9.0589507842076797E-2</v>
      </c>
      <c r="Q17" s="14">
        <f>VLOOKUP($A17,'[1]5Y區隔'!$B$129:$R$170,Q$4,FALSE)/VLOOKUP($A17,'[1]5Y區隔'!$B$129:$R$170,2,FALSE)</f>
        <v>6.5440778799351007E-2</v>
      </c>
      <c r="R17" s="14">
        <f>VLOOKUP($A17,'[1]5Y區隔'!$B$129:$R$170,R$4,FALSE)/VLOOKUP($A17,'[1]5Y區隔'!$B$129:$R$170,2,FALSE)</f>
        <v>3.5694970254191452E-2</v>
      </c>
      <c r="S17" s="14">
        <f>VLOOKUP($A17,'[1]5Y區隔'!$B$129:$R$170,S$4,FALSE)/VLOOKUP($A17,'[1]5Y區隔'!$B$129:$R$170,2,FALSE)</f>
        <v>3.1909140075716602E-2</v>
      </c>
      <c r="T17" s="14">
        <f>VLOOKUP($A17,'[1]5Y區隔'!$B$129:$R$170,T$4,FALSE)/VLOOKUP($A17,'[1]5Y區隔'!$B$129:$R$170,2,FALSE)</f>
        <v>2.4337479718766902E-2</v>
      </c>
      <c r="U17" s="14">
        <f>VLOOKUP($A17,'[1]5Y區隔'!$B$129:$R$170,U$4,FALSE)/VLOOKUP($A17,'[1]5Y區隔'!$B$129:$R$170,2,FALSE)</f>
        <v>1.4061654948620876E-2</v>
      </c>
      <c r="V17" s="14">
        <f>VLOOKUP($A17,'[1]5Y區隔'!$B$129:$R$170,V$4,FALSE)/VLOOKUP($A17,'[1]5Y區隔'!$B$129:$R$170,2,FALSE)</f>
        <v>6.7604110329908054E-3</v>
      </c>
      <c r="W17" s="15">
        <f t="shared" si="6"/>
        <v>46.650892374256358</v>
      </c>
      <c r="X17" s="16">
        <f t="shared" si="7"/>
        <v>8.4115965700285844E-2</v>
      </c>
      <c r="Y17" s="17">
        <v>70</v>
      </c>
      <c r="Z17" s="19">
        <v>-0.37704644923558722</v>
      </c>
      <c r="AA17" s="19">
        <v>0.39129340789866923</v>
      </c>
      <c r="AB17" s="19">
        <v>-0.36084258030549476</v>
      </c>
    </row>
    <row r="18" spans="1:28" x14ac:dyDescent="0.25">
      <c r="A18" t="s">
        <v>218</v>
      </c>
      <c r="B18">
        <f>VLOOKUP($A18,工作表2!$W$6:$Z$134,2,FALSE)</f>
        <v>1718</v>
      </c>
      <c r="C18">
        <f>VLOOKUP($A18,工作表2!$W$6:$Z$134,3,FALSE)</f>
        <v>340</v>
      </c>
      <c r="D18">
        <f>VLOOKUP($A18,工作表2!$W$6:$Z$134,4,FALSE)</f>
        <v>2198</v>
      </c>
      <c r="E18" s="12">
        <f t="shared" si="3"/>
        <v>0.78161965423111923</v>
      </c>
      <c r="F18" s="12">
        <f t="shared" si="4"/>
        <v>0.15468607825295724</v>
      </c>
      <c r="G18" s="13">
        <f t="shared" si="5"/>
        <v>0.62693357597816202</v>
      </c>
      <c r="H18" s="14">
        <f>VLOOKUP($A18,'[1]5Y區隔'!$B$129:$R$170,H$4,FALSE)/VLOOKUP($A18,'[1]5Y區隔'!$B$129:$R$170,2,FALSE)</f>
        <v>5.7656540607563547E-2</v>
      </c>
      <c r="I18" s="14">
        <f>VLOOKUP($A18,'[1]5Y區隔'!$B$129:$R$170,I$4,FALSE)/VLOOKUP($A18,'[1]5Y區隔'!$B$129:$R$170,2,FALSE)</f>
        <v>6.5406075635461872E-2</v>
      </c>
      <c r="J18" s="14">
        <f>VLOOKUP($A18,'[1]5Y區隔'!$B$129:$R$170,J$4,FALSE)/VLOOKUP($A18,'[1]5Y區隔'!$B$129:$R$170,2,FALSE)</f>
        <v>8.2455052696838185E-2</v>
      </c>
      <c r="K18" s="14">
        <f>VLOOKUP($A18,'[1]5Y區隔'!$B$129:$R$170,K$4,FALSE)/VLOOKUP($A18,'[1]5Y區隔'!$B$129:$R$170,2,FALSE)</f>
        <v>9.5784252944823317E-2</v>
      </c>
      <c r="L18" s="14">
        <f>VLOOKUP($A18,'[1]5Y區隔'!$B$129:$R$170,L$4,FALSE)/VLOOKUP($A18,'[1]5Y區隔'!$B$129:$R$170,2,FALSE)</f>
        <v>9.3304401735895839E-2</v>
      </c>
      <c r="M18" s="14">
        <f>VLOOKUP($A18,'[1]5Y區隔'!$B$129:$R$170,M$4,FALSE)/VLOOKUP($A18,'[1]5Y區隔'!$B$129:$R$170,2,FALSE)</f>
        <v>8.9894606323620577E-2</v>
      </c>
      <c r="N18" s="14">
        <f>VLOOKUP($A18,'[1]5Y區隔'!$B$129:$R$170,N$4,FALSE)/VLOOKUP($A18,'[1]5Y區隔'!$B$129:$R$170,2,FALSE)</f>
        <v>8.9894606323620577E-2</v>
      </c>
      <c r="O18" s="14">
        <f>VLOOKUP($A18,'[1]5Y區隔'!$B$129:$R$170,O$4,FALSE)/VLOOKUP($A18,'[1]5Y區隔'!$B$129:$R$170,2,FALSE)</f>
        <v>9.2684438933663973E-2</v>
      </c>
      <c r="P18" s="14">
        <f>VLOOKUP($A18,'[1]5Y區隔'!$B$129:$R$170,P$4,FALSE)/VLOOKUP($A18,'[1]5Y區隔'!$B$129:$R$170,2,FALSE)</f>
        <v>0.10074395536267824</v>
      </c>
      <c r="Q18" s="14">
        <f>VLOOKUP($A18,'[1]5Y區隔'!$B$129:$R$170,Q$4,FALSE)/VLOOKUP($A18,'[1]5Y區隔'!$B$129:$R$170,2,FALSE)</f>
        <v>8.090514569125852E-2</v>
      </c>
      <c r="R18" s="14">
        <f>VLOOKUP($A18,'[1]5Y區隔'!$B$129:$R$170,R$4,FALSE)/VLOOKUP($A18,'[1]5Y區隔'!$B$129:$R$170,2,FALSE)</f>
        <v>3.7197768133911964E-2</v>
      </c>
      <c r="S18" s="14">
        <f>VLOOKUP($A18,'[1]5Y區隔'!$B$129:$R$170,S$4,FALSE)/VLOOKUP($A18,'[1]5Y區隔'!$B$129:$R$170,2,FALSE)</f>
        <v>3.0378177309361439E-2</v>
      </c>
      <c r="T18" s="14">
        <f>VLOOKUP($A18,'[1]5Y區隔'!$B$129:$R$170,T$4,FALSE)/VLOOKUP($A18,'[1]5Y區隔'!$B$129:$R$170,2,FALSE)</f>
        <v>2.9758214507129573E-2</v>
      </c>
      <c r="U18" s="14">
        <f>VLOOKUP($A18,'[1]5Y區隔'!$B$129:$R$170,U$4,FALSE)/VLOOKUP($A18,'[1]5Y區隔'!$B$129:$R$170,2,FALSE)</f>
        <v>3.5957842529448232E-2</v>
      </c>
      <c r="V18" s="14">
        <f>VLOOKUP($A18,'[1]5Y區隔'!$B$129:$R$170,V$4,FALSE)/VLOOKUP($A18,'[1]5Y區隔'!$B$129:$R$170,2,FALSE)</f>
        <v>1.7978921264724116E-2</v>
      </c>
      <c r="W18" s="15">
        <f t="shared" si="6"/>
        <v>49.225046497210165</v>
      </c>
      <c r="X18" s="16">
        <f t="shared" si="7"/>
        <v>0.62693357597816202</v>
      </c>
      <c r="Y18" s="17">
        <v>75</v>
      </c>
      <c r="Z18" s="19">
        <v>-0.28951224987510588</v>
      </c>
      <c r="AA18" s="19">
        <v>0.30113202498422298</v>
      </c>
      <c r="AB18" s="19">
        <v>-0.27637253586481714</v>
      </c>
    </row>
    <row r="19" spans="1:28" x14ac:dyDescent="0.25">
      <c r="A19" t="s">
        <v>219</v>
      </c>
      <c r="B19">
        <f>VLOOKUP($A19,工作表2!$W$6:$Z$134,2,FALSE)</f>
        <v>2909</v>
      </c>
      <c r="C19">
        <f>VLOOKUP($A19,工作表2!$W$6:$Z$134,3,FALSE)</f>
        <v>2318</v>
      </c>
      <c r="D19">
        <f>VLOOKUP($A19,工作表2!$W$6:$Z$134,4,FALSE)</f>
        <v>5594</v>
      </c>
      <c r="E19" s="12">
        <f t="shared" si="3"/>
        <v>0.52002145155523771</v>
      </c>
      <c r="F19" s="12">
        <f t="shared" si="4"/>
        <v>0.41437254200929569</v>
      </c>
      <c r="G19" s="13">
        <f t="shared" si="5"/>
        <v>0.10564890954594203</v>
      </c>
      <c r="H19" s="14">
        <f>VLOOKUP($A19,'[1]5Y區隔'!$B$129:$R$170,H$4,FALSE)/VLOOKUP($A19,'[1]5Y區隔'!$B$129:$R$170,2,FALSE)</f>
        <v>6.5989847715736044E-2</v>
      </c>
      <c r="I19" s="14">
        <f>VLOOKUP($A19,'[1]5Y區隔'!$B$129:$R$170,I$4,FALSE)/VLOOKUP($A19,'[1]5Y區隔'!$B$129:$R$170,2,FALSE)</f>
        <v>7.271573604060913E-2</v>
      </c>
      <c r="J19" s="14">
        <f>VLOOKUP($A19,'[1]5Y區隔'!$B$129:$R$170,J$4,FALSE)/VLOOKUP($A19,'[1]5Y區隔'!$B$129:$R$170,2,FALSE)</f>
        <v>0.10050761421319797</v>
      </c>
      <c r="K19" s="14">
        <f>VLOOKUP($A19,'[1]5Y區隔'!$B$129:$R$170,K$4,FALSE)/VLOOKUP($A19,'[1]5Y區隔'!$B$129:$R$170,2,FALSE)</f>
        <v>0.10634517766497462</v>
      </c>
      <c r="L19" s="14">
        <f>VLOOKUP($A19,'[1]5Y區隔'!$B$129:$R$170,L$4,FALSE)/VLOOKUP($A19,'[1]5Y區隔'!$B$129:$R$170,2,FALSE)</f>
        <v>9.5177664974619283E-2</v>
      </c>
      <c r="M19" s="14">
        <f>VLOOKUP($A19,'[1]5Y區隔'!$B$129:$R$170,M$4,FALSE)/VLOOKUP($A19,'[1]5Y區隔'!$B$129:$R$170,2,FALSE)</f>
        <v>9.0482233502538076E-2</v>
      </c>
      <c r="N19" s="14">
        <f>VLOOKUP($A19,'[1]5Y區隔'!$B$129:$R$170,N$4,FALSE)/VLOOKUP($A19,'[1]5Y區隔'!$B$129:$R$170,2,FALSE)</f>
        <v>8.9974619289340099E-2</v>
      </c>
      <c r="O19" s="14">
        <f>VLOOKUP($A19,'[1]5Y區隔'!$B$129:$R$170,O$4,FALSE)/VLOOKUP($A19,'[1]5Y區隔'!$B$129:$R$170,2,FALSE)</f>
        <v>9.0609137055837563E-2</v>
      </c>
      <c r="P19" s="14">
        <f>VLOOKUP($A19,'[1]5Y區隔'!$B$129:$R$170,P$4,FALSE)/VLOOKUP($A19,'[1]5Y區隔'!$B$129:$R$170,2,FALSE)</f>
        <v>9.4923857868020309E-2</v>
      </c>
      <c r="Q19" s="14">
        <f>VLOOKUP($A19,'[1]5Y區隔'!$B$129:$R$170,Q$4,FALSE)/VLOOKUP($A19,'[1]5Y區隔'!$B$129:$R$170,2,FALSE)</f>
        <v>7.3223350253807107E-2</v>
      </c>
      <c r="R19" s="14">
        <f>VLOOKUP($A19,'[1]5Y區隔'!$B$129:$R$170,R$4,FALSE)/VLOOKUP($A19,'[1]5Y區隔'!$B$129:$R$170,2,FALSE)</f>
        <v>4.2131979695431469E-2</v>
      </c>
      <c r="S19" s="14">
        <f>VLOOKUP($A19,'[1]5Y區隔'!$B$129:$R$170,S$4,FALSE)/VLOOKUP($A19,'[1]5Y區隔'!$B$129:$R$170,2,FALSE)</f>
        <v>3.1979695431472083E-2</v>
      </c>
      <c r="T19" s="14">
        <f>VLOOKUP($A19,'[1]5Y區隔'!$B$129:$R$170,T$4,FALSE)/VLOOKUP($A19,'[1]5Y區隔'!$B$129:$R$170,2,FALSE)</f>
        <v>2.2208121827411168E-2</v>
      </c>
      <c r="U19" s="14">
        <f>VLOOKUP($A19,'[1]5Y區隔'!$B$129:$R$170,U$4,FALSE)/VLOOKUP($A19,'[1]5Y區隔'!$B$129:$R$170,2,FALSE)</f>
        <v>1.5609137055837564E-2</v>
      </c>
      <c r="V19" s="14">
        <f>VLOOKUP($A19,'[1]5Y區隔'!$B$129:$R$170,V$4,FALSE)/VLOOKUP($A19,'[1]5Y區隔'!$B$129:$R$170,2,FALSE)</f>
        <v>8.1218274111675131E-3</v>
      </c>
      <c r="W19" s="15">
        <f t="shared" si="6"/>
        <v>46.873096446700501</v>
      </c>
      <c r="X19" s="16">
        <f t="shared" si="7"/>
        <v>0.10564890954594203</v>
      </c>
      <c r="Y19" s="17">
        <v>80</v>
      </c>
      <c r="Z19" s="19">
        <v>5.7152213462155155E-2</v>
      </c>
      <c r="AA19" s="19">
        <v>-5.1152609351513723E-2</v>
      </c>
      <c r="AB19" s="19">
        <v>6.3063143515960138E-2</v>
      </c>
    </row>
    <row r="20" spans="1:28" x14ac:dyDescent="0.25">
      <c r="A20" t="s">
        <v>220</v>
      </c>
      <c r="B20">
        <f>VLOOKUP($A20,工作表2!$W$6:$Z$134,2,FALSE)</f>
        <v>1609</v>
      </c>
      <c r="C20">
        <f>VLOOKUP($A20,工作表2!$W$6:$Z$134,3,FALSE)</f>
        <v>1544</v>
      </c>
      <c r="D20">
        <f>VLOOKUP($A20,工作表2!$W$6:$Z$134,4,FALSE)</f>
        <v>3431</v>
      </c>
      <c r="E20" s="12">
        <f t="shared" si="3"/>
        <v>0.46895948703002038</v>
      </c>
      <c r="F20" s="12">
        <f t="shared" si="4"/>
        <v>0.45001457301078401</v>
      </c>
      <c r="G20" s="13">
        <f t="shared" si="5"/>
        <v>1.894491401923637E-2</v>
      </c>
      <c r="H20" s="14">
        <f>VLOOKUP($A20,'[1]5Y區隔'!$B$129:$R$170,H$4,FALSE)/VLOOKUP($A20,'[1]5Y區隔'!$B$129:$R$170,2,FALSE)</f>
        <v>6.962739932254422E-2</v>
      </c>
      <c r="I20" s="14">
        <f>VLOOKUP($A20,'[1]5Y區隔'!$B$129:$R$170,I$4,FALSE)/VLOOKUP($A20,'[1]5Y區隔'!$B$129:$R$170,2,FALSE)</f>
        <v>7.2073767406849829E-2</v>
      </c>
      <c r="J20" s="14">
        <f>VLOOKUP($A20,'[1]5Y區隔'!$B$129:$R$170,J$4,FALSE)/VLOOKUP($A20,'[1]5Y區隔'!$B$129:$R$170,2,FALSE)</f>
        <v>9.1832894241625898E-2</v>
      </c>
      <c r="K20" s="14">
        <f>VLOOKUP($A20,'[1]5Y區隔'!$B$129:$R$170,K$4,FALSE)/VLOOKUP($A20,'[1]5Y區隔'!$B$129:$R$170,2,FALSE)</f>
        <v>0.11780203236733158</v>
      </c>
      <c r="L20" s="14">
        <f>VLOOKUP($A20,'[1]5Y區隔'!$B$129:$R$170,L$4,FALSE)/VLOOKUP($A20,'[1]5Y區隔'!$B$129:$R$170,2,FALSE)</f>
        <v>0.11102747459540835</v>
      </c>
      <c r="M20" s="14">
        <f>VLOOKUP($A20,'[1]5Y區隔'!$B$129:$R$170,M$4,FALSE)/VLOOKUP($A20,'[1]5Y區隔'!$B$129:$R$170,2,FALSE)</f>
        <v>0.12495295445991721</v>
      </c>
      <c r="N20" s="14">
        <f>VLOOKUP($A20,'[1]5Y區隔'!$B$129:$R$170,N$4,FALSE)/VLOOKUP($A20,'[1]5Y區隔'!$B$129:$R$170,2,FALSE)</f>
        <v>0.10199473089951072</v>
      </c>
      <c r="O20" s="14">
        <f>VLOOKUP($A20,'[1]5Y區隔'!$B$129:$R$170,O$4,FALSE)/VLOOKUP($A20,'[1]5Y區隔'!$B$129:$R$170,2,FALSE)</f>
        <v>8.6940158073014681E-2</v>
      </c>
      <c r="P20" s="14">
        <f>VLOOKUP($A20,'[1]5Y區隔'!$B$129:$R$170,P$4,FALSE)/VLOOKUP($A20,'[1]5Y區隔'!$B$129:$R$170,2,FALSE)</f>
        <v>7.9977418140760259E-2</v>
      </c>
      <c r="Q20" s="14">
        <f>VLOOKUP($A20,'[1]5Y區隔'!$B$129:$R$170,Q$4,FALSE)/VLOOKUP($A20,'[1]5Y區隔'!$B$129:$R$170,2,FALSE)</f>
        <v>5.7207376740684983E-2</v>
      </c>
      <c r="R20" s="14">
        <f>VLOOKUP($A20,'[1]5Y區隔'!$B$129:$R$170,R$4,FALSE)/VLOOKUP($A20,'[1]5Y區隔'!$B$129:$R$170,2,FALSE)</f>
        <v>3.1802785095972903E-2</v>
      </c>
      <c r="S20" s="14">
        <f>VLOOKUP($A20,'[1]5Y區隔'!$B$129:$R$170,S$4,FALSE)/VLOOKUP($A20,'[1]5Y區隔'!$B$129:$R$170,2,FALSE)</f>
        <v>1.9570944674444861E-2</v>
      </c>
      <c r="T20" s="14">
        <f>VLOOKUP($A20,'[1]5Y區隔'!$B$129:$R$170,T$4,FALSE)/VLOOKUP($A20,'[1]5Y區隔'!$B$129:$R$170,2,FALSE)</f>
        <v>1.9570944674444861E-2</v>
      </c>
      <c r="U20" s="14">
        <f>VLOOKUP($A20,'[1]5Y區隔'!$B$129:$R$170,U$4,FALSE)/VLOOKUP($A20,'[1]5Y區隔'!$B$129:$R$170,2,FALSE)</f>
        <v>1.0350018818216034E-2</v>
      </c>
      <c r="V20" s="14">
        <f>VLOOKUP($A20,'[1]5Y區隔'!$B$129:$R$170,V$4,FALSE)/VLOOKUP($A20,'[1]5Y區隔'!$B$129:$R$170,2,FALSE)</f>
        <v>5.2691004892736169E-3</v>
      </c>
      <c r="W20" s="15">
        <f t="shared" si="6"/>
        <v>45.148663906661646</v>
      </c>
      <c r="X20" s="16">
        <f t="shared" si="7"/>
        <v>1.894491401923637E-2</v>
      </c>
      <c r="Y20" s="17">
        <v>85</v>
      </c>
      <c r="Z20" s="19">
        <v>0.57939858061584903</v>
      </c>
      <c r="AA20" s="19">
        <v>-0.57723982553687003</v>
      </c>
      <c r="AB20" s="19">
        <v>0.57916320286014433</v>
      </c>
    </row>
    <row r="21" spans="1:28" x14ac:dyDescent="0.25">
      <c r="A21" t="s">
        <v>221</v>
      </c>
      <c r="B21">
        <f>VLOOKUP($A21,工作表2!$W$6:$Z$134,2,FALSE)</f>
        <v>2572</v>
      </c>
      <c r="C21">
        <f>VLOOKUP($A21,工作表2!$W$6:$Z$134,3,FALSE)</f>
        <v>2452</v>
      </c>
      <c r="D21">
        <f>VLOOKUP($A21,工作表2!$W$6:$Z$134,4,FALSE)</f>
        <v>5378</v>
      </c>
      <c r="E21" s="12">
        <f t="shared" si="3"/>
        <v>0.47824470063220526</v>
      </c>
      <c r="F21" s="12">
        <f t="shared" si="4"/>
        <v>0.45593157307549276</v>
      </c>
      <c r="G21" s="13">
        <f t="shared" si="5"/>
        <v>2.2313127556712498E-2</v>
      </c>
      <c r="H21" s="14">
        <f>VLOOKUP($A21,'[1]5Y區隔'!$B$129:$R$170,H$4,FALSE)/VLOOKUP($A21,'[1]5Y區隔'!$B$129:$R$170,2,FALSE)</f>
        <v>7.9098253844149077E-2</v>
      </c>
      <c r="I21" s="14">
        <f>VLOOKUP($A21,'[1]5Y區隔'!$B$129:$R$170,I$4,FALSE)/VLOOKUP($A21,'[1]5Y區隔'!$B$129:$R$170,2,FALSE)</f>
        <v>6.6718790721918164E-2</v>
      </c>
      <c r="J21" s="14">
        <f>VLOOKUP($A21,'[1]5Y區隔'!$B$129:$R$170,J$4,FALSE)/VLOOKUP($A21,'[1]5Y區隔'!$B$129:$R$170,2,FALSE)</f>
        <v>8.1443836330466507E-2</v>
      </c>
      <c r="K21" s="14">
        <f>VLOOKUP($A21,'[1]5Y區隔'!$B$129:$R$170,K$4,FALSE)/VLOOKUP($A21,'[1]5Y區隔'!$B$129:$R$170,2,FALSE)</f>
        <v>0.10372686995048215</v>
      </c>
      <c r="L21" s="14">
        <f>VLOOKUP($A21,'[1]5Y區隔'!$B$129:$R$170,L$4,FALSE)/VLOOKUP($A21,'[1]5Y區隔'!$B$129:$R$170,2,FALSE)</f>
        <v>0.10203283815480844</v>
      </c>
      <c r="M21" s="14">
        <f>VLOOKUP($A21,'[1]5Y區隔'!$B$129:$R$170,M$4,FALSE)/VLOOKUP($A21,'[1]5Y區隔'!$B$129:$R$170,2,FALSE)</f>
        <v>0.10489966119364086</v>
      </c>
      <c r="N21" s="14">
        <f>VLOOKUP($A21,'[1]5Y區隔'!$B$129:$R$170,N$4,FALSE)/VLOOKUP($A21,'[1]5Y區隔'!$B$129:$R$170,2,FALSE)</f>
        <v>0.11402137086265311</v>
      </c>
      <c r="O21" s="14">
        <f>VLOOKUP($A21,'[1]5Y區隔'!$B$129:$R$170,O$4,FALSE)/VLOOKUP($A21,'[1]5Y區隔'!$B$129:$R$170,2,FALSE)</f>
        <v>9.9035704977847278E-2</v>
      </c>
      <c r="P21" s="14">
        <f>VLOOKUP($A21,'[1]5Y區隔'!$B$129:$R$170,P$4,FALSE)/VLOOKUP($A21,'[1]5Y區隔'!$B$129:$R$170,2,FALSE)</f>
        <v>8.5483450612457643E-2</v>
      </c>
      <c r="Q21" s="14">
        <f>VLOOKUP($A21,'[1]5Y區隔'!$B$129:$R$170,Q$4,FALSE)/VLOOKUP($A21,'[1]5Y區隔'!$B$129:$R$170,2,FALSE)</f>
        <v>6.1767005473025799E-2</v>
      </c>
      <c r="R21" s="14">
        <f>VLOOKUP($A21,'[1]5Y區隔'!$B$129:$R$170,R$4,FALSE)/VLOOKUP($A21,'[1]5Y區隔'!$B$129:$R$170,2,FALSE)</f>
        <v>3.6617148814177741E-2</v>
      </c>
      <c r="S21" s="14">
        <f>VLOOKUP($A21,'[1]5Y區隔'!$B$129:$R$170,S$4,FALSE)/VLOOKUP($A21,'[1]5Y區隔'!$B$129:$R$170,2,FALSE)</f>
        <v>2.684388845452176E-2</v>
      </c>
      <c r="T21" s="14">
        <f>VLOOKUP($A21,'[1]5Y區隔'!$B$129:$R$170,T$4,FALSE)/VLOOKUP($A21,'[1]5Y區隔'!$B$129:$R$170,2,FALSE)</f>
        <v>1.9416210581183216E-2</v>
      </c>
      <c r="U21" s="14">
        <f>VLOOKUP($A21,'[1]5Y區隔'!$B$129:$R$170,U$4,FALSE)/VLOOKUP($A21,'[1]5Y區隔'!$B$129:$R$170,2,FALSE)</f>
        <v>1.2249152984102164E-2</v>
      </c>
      <c r="V21" s="14">
        <f>VLOOKUP($A21,'[1]5Y區隔'!$B$129:$R$170,V$4,FALSE)/VLOOKUP($A21,'[1]5Y區隔'!$B$129:$R$170,2,FALSE)</f>
        <v>6.645817044566067E-3</v>
      </c>
      <c r="W21" s="15">
        <f t="shared" si="6"/>
        <v>46.186473807662232</v>
      </c>
      <c r="X21" s="16">
        <f t="shared" si="7"/>
        <v>2.2313127556712498E-2</v>
      </c>
      <c r="Y21" s="17">
        <v>90</v>
      </c>
      <c r="Z21" s="19">
        <v>0.60797705649162836</v>
      </c>
      <c r="AA21" s="19">
        <v>-0.60556385958835479</v>
      </c>
      <c r="AB21" s="19">
        <v>0.6078818025618149</v>
      </c>
    </row>
    <row r="22" spans="1:28" x14ac:dyDescent="0.25">
      <c r="A22" t="s">
        <v>222</v>
      </c>
      <c r="B22">
        <f>VLOOKUP($A22,工作表2!$W$6:$Z$134,2,FALSE)</f>
        <v>310</v>
      </c>
      <c r="C22">
        <f>VLOOKUP($A22,工作表2!$W$6:$Z$134,3,FALSE)</f>
        <v>341</v>
      </c>
      <c r="D22">
        <f>VLOOKUP($A22,工作表2!$W$6:$Z$134,4,FALSE)</f>
        <v>678</v>
      </c>
      <c r="E22" s="12">
        <f t="shared" si="3"/>
        <v>0.45722713864306785</v>
      </c>
      <c r="F22" s="12">
        <f t="shared" si="4"/>
        <v>0.50294985250737467</v>
      </c>
      <c r="G22" s="13">
        <f t="shared" si="5"/>
        <v>-4.5722713864306819E-2</v>
      </c>
      <c r="H22" s="14">
        <f>VLOOKUP($A22,'[1]5Y區隔'!$B$129:$R$170,H$4,FALSE)/VLOOKUP($A22,'[1]5Y區隔'!$B$129:$R$170,2,FALSE)</f>
        <v>6.5170940170940175E-2</v>
      </c>
      <c r="I22" s="14">
        <f>VLOOKUP($A22,'[1]5Y區隔'!$B$129:$R$170,I$4,FALSE)/VLOOKUP($A22,'[1]5Y區隔'!$B$129:$R$170,2,FALSE)</f>
        <v>7.0512820512820512E-2</v>
      </c>
      <c r="J22" s="14">
        <f>VLOOKUP($A22,'[1]5Y區隔'!$B$129:$R$170,J$4,FALSE)/VLOOKUP($A22,'[1]5Y區隔'!$B$129:$R$170,2,FALSE)</f>
        <v>9.2948717948717952E-2</v>
      </c>
      <c r="K22" s="14">
        <f>VLOOKUP($A22,'[1]5Y區隔'!$B$129:$R$170,K$4,FALSE)/VLOOKUP($A22,'[1]5Y區隔'!$B$129:$R$170,2,FALSE)</f>
        <v>0.12286324786324786</v>
      </c>
      <c r="L22" s="14">
        <f>VLOOKUP($A22,'[1]5Y區隔'!$B$129:$R$170,L$4,FALSE)/VLOOKUP($A22,'[1]5Y區隔'!$B$129:$R$170,2,FALSE)</f>
        <v>8.4401709401709407E-2</v>
      </c>
      <c r="M22" s="14">
        <f>VLOOKUP($A22,'[1]5Y區隔'!$B$129:$R$170,M$4,FALSE)/VLOOKUP($A22,'[1]5Y區隔'!$B$129:$R$170,2,FALSE)</f>
        <v>9.5085470085470081E-2</v>
      </c>
      <c r="N22" s="14">
        <f>VLOOKUP($A22,'[1]5Y區隔'!$B$129:$R$170,N$4,FALSE)/VLOOKUP($A22,'[1]5Y區隔'!$B$129:$R$170,2,FALSE)</f>
        <v>8.8675213675213679E-2</v>
      </c>
      <c r="O22" s="14">
        <f>VLOOKUP($A22,'[1]5Y區隔'!$B$129:$R$170,O$4,FALSE)/VLOOKUP($A22,'[1]5Y區隔'!$B$129:$R$170,2,FALSE)</f>
        <v>9.2948717948717952E-2</v>
      </c>
      <c r="P22" s="14">
        <f>VLOOKUP($A22,'[1]5Y區隔'!$B$129:$R$170,P$4,FALSE)/VLOOKUP($A22,'[1]5Y區隔'!$B$129:$R$170,2,FALSE)</f>
        <v>9.9358974358974353E-2</v>
      </c>
      <c r="Q22" s="14">
        <f>VLOOKUP($A22,'[1]5Y區隔'!$B$129:$R$170,Q$4,FALSE)/VLOOKUP($A22,'[1]5Y區隔'!$B$129:$R$170,2,FALSE)</f>
        <v>6.7307692307692304E-2</v>
      </c>
      <c r="R22" s="14">
        <f>VLOOKUP($A22,'[1]5Y區隔'!$B$129:$R$170,R$4,FALSE)/VLOOKUP($A22,'[1]5Y區隔'!$B$129:$R$170,2,FALSE)</f>
        <v>4.1666666666666664E-2</v>
      </c>
      <c r="S22" s="14">
        <f>VLOOKUP($A22,'[1]5Y區隔'!$B$129:$R$170,S$4,FALSE)/VLOOKUP($A22,'[1]5Y區隔'!$B$129:$R$170,2,FALSE)</f>
        <v>3.0982905982905984E-2</v>
      </c>
      <c r="T22" s="14">
        <f>VLOOKUP($A22,'[1]5Y區隔'!$B$129:$R$170,T$4,FALSE)/VLOOKUP($A22,'[1]5Y區隔'!$B$129:$R$170,2,FALSE)</f>
        <v>2.4572649572649572E-2</v>
      </c>
      <c r="U22" s="14">
        <f>VLOOKUP($A22,'[1]5Y區隔'!$B$129:$R$170,U$4,FALSE)/VLOOKUP($A22,'[1]5Y區隔'!$B$129:$R$170,2,FALSE)</f>
        <v>1.6025641025641024E-2</v>
      </c>
      <c r="V22" s="14">
        <f>VLOOKUP($A22,'[1]5Y區隔'!$B$129:$R$170,V$4,FALSE)/VLOOKUP($A22,'[1]5Y區隔'!$B$129:$R$170,2,FALSE)</f>
        <v>7.478632478632479E-3</v>
      </c>
      <c r="W22" s="15">
        <f t="shared" si="6"/>
        <v>46.933760683760674</v>
      </c>
      <c r="X22" s="16">
        <f t="shared" si="7"/>
        <v>-4.5722713864306819E-2</v>
      </c>
    </row>
    <row r="23" spans="1:28" x14ac:dyDescent="0.25">
      <c r="A23" t="s">
        <v>223</v>
      </c>
      <c r="B23">
        <f>VLOOKUP($A23,工作表2!$W$6:$Z$134,2,FALSE)</f>
        <v>1321</v>
      </c>
      <c r="C23">
        <f>VLOOKUP($A23,工作表2!$W$6:$Z$134,3,FALSE)</f>
        <v>1600</v>
      </c>
      <c r="D23">
        <f>VLOOKUP($A23,工作表2!$W$6:$Z$134,4,FALSE)</f>
        <v>3129</v>
      </c>
      <c r="E23" s="12">
        <f t="shared" si="3"/>
        <v>0.42217961009907318</v>
      </c>
      <c r="F23" s="12">
        <f t="shared" si="4"/>
        <v>0.51134547778843076</v>
      </c>
      <c r="G23" s="13">
        <f t="shared" si="5"/>
        <v>-8.9165867689357581E-2</v>
      </c>
      <c r="H23" s="14">
        <f>VLOOKUP($A23,'[1]5Y區隔'!$B$129:$R$170,H$4,FALSE)/VLOOKUP($A23,'[1]5Y區隔'!$B$129:$R$170,2,FALSE)</f>
        <v>7.3107612680612472E-2</v>
      </c>
      <c r="I23" s="14">
        <f>VLOOKUP($A23,'[1]5Y區隔'!$B$129:$R$170,I$4,FALSE)/VLOOKUP($A23,'[1]5Y區隔'!$B$129:$R$170,2,FALSE)</f>
        <v>7.0088419236575369E-2</v>
      </c>
      <c r="J23" s="14">
        <f>VLOOKUP($A23,'[1]5Y區隔'!$B$129:$R$170,J$4,FALSE)/VLOOKUP($A23,'[1]5Y區隔'!$B$129:$R$170,2,FALSE)</f>
        <v>0.11127884408022429</v>
      </c>
      <c r="K23" s="14">
        <f>VLOOKUP($A23,'[1]5Y區隔'!$B$129:$R$170,K$4,FALSE)/VLOOKUP($A23,'[1]5Y區隔'!$B$129:$R$170,2,FALSE)</f>
        <v>0.12163036445978002</v>
      </c>
      <c r="L23" s="14">
        <f>VLOOKUP($A23,'[1]5Y區隔'!$B$129:$R$170,L$4,FALSE)/VLOOKUP($A23,'[1]5Y區隔'!$B$129:$R$170,2,FALSE)</f>
        <v>9.4673280138020274E-2</v>
      </c>
      <c r="M23" s="14">
        <f>VLOOKUP($A23,'[1]5Y區隔'!$B$129:$R$170,M$4,FALSE)/VLOOKUP($A23,'[1]5Y區隔'!$B$129:$R$170,2,FALSE)</f>
        <v>9.0575803321112786E-2</v>
      </c>
      <c r="N23" s="14">
        <f>VLOOKUP($A23,'[1]5Y區隔'!$B$129:$R$170,N$4,FALSE)/VLOOKUP($A23,'[1]5Y區隔'!$B$129:$R$170,2,FALSE)</f>
        <v>9.3379340090575802E-2</v>
      </c>
      <c r="O23" s="14">
        <f>VLOOKUP($A23,'[1]5Y區隔'!$B$129:$R$170,O$4,FALSE)/VLOOKUP($A23,'[1]5Y區隔'!$B$129:$R$170,2,FALSE)</f>
        <v>9.2516713392279487E-2</v>
      </c>
      <c r="P23" s="14">
        <f>VLOOKUP($A23,'[1]5Y區隔'!$B$129:$R$170,P$4,FALSE)/VLOOKUP($A23,'[1]5Y區隔'!$B$129:$R$170,2,FALSE)</f>
        <v>9.1654086693983172E-2</v>
      </c>
      <c r="Q23" s="14">
        <f>VLOOKUP($A23,'[1]5Y區隔'!$B$129:$R$170,Q$4,FALSE)/VLOOKUP($A23,'[1]5Y區隔'!$B$129:$R$170,2,FALSE)</f>
        <v>5.6502048738408452E-2</v>
      </c>
      <c r="R23" s="14">
        <f>VLOOKUP($A23,'[1]5Y區隔'!$B$129:$R$170,R$4,FALSE)/VLOOKUP($A23,'[1]5Y區隔'!$B$129:$R$170,2,FALSE)</f>
        <v>3.687729135216735E-2</v>
      </c>
      <c r="S23" s="14">
        <f>VLOOKUP($A23,'[1]5Y區隔'!$B$129:$R$170,S$4,FALSE)/VLOOKUP($A23,'[1]5Y區隔'!$B$129:$R$170,2,FALSE)</f>
        <v>3.2132844511537632E-2</v>
      </c>
      <c r="T23" s="14">
        <f>VLOOKUP($A23,'[1]5Y區隔'!$B$129:$R$170,T$4,FALSE)/VLOOKUP($A23,'[1]5Y區隔'!$B$129:$R$170,2,FALSE)</f>
        <v>2.0487384084537416E-2</v>
      </c>
      <c r="U23" s="14">
        <f>VLOOKUP($A23,'[1]5Y區隔'!$B$129:$R$170,U$4,FALSE)/VLOOKUP($A23,'[1]5Y區隔'!$B$129:$R$170,2,FALSE)</f>
        <v>1.0351520379555747E-2</v>
      </c>
      <c r="V23" s="14">
        <f>VLOOKUP($A23,'[1]5Y區隔'!$B$129:$R$170,V$4,FALSE)/VLOOKUP($A23,'[1]5Y區隔'!$B$129:$R$170,2,FALSE)</f>
        <v>4.7444468406297171E-3</v>
      </c>
      <c r="W23" s="15">
        <f t="shared" si="6"/>
        <v>45.539141686435194</v>
      </c>
      <c r="X23" s="16">
        <f t="shared" si="7"/>
        <v>-8.9165867689357581E-2</v>
      </c>
    </row>
    <row r="24" spans="1:28" x14ac:dyDescent="0.25">
      <c r="A24" t="s">
        <v>224</v>
      </c>
      <c r="B24">
        <f>VLOOKUP($A24,工作表2!$W$6:$Z$134,2,FALSE)</f>
        <v>1363</v>
      </c>
      <c r="C24">
        <f>VLOOKUP($A24,工作表2!$W$6:$Z$134,3,FALSE)</f>
        <v>1531</v>
      </c>
      <c r="D24">
        <f>VLOOKUP($A24,工作表2!$W$6:$Z$134,4,FALSE)</f>
        <v>3062</v>
      </c>
      <c r="E24" s="12">
        <f t="shared" si="3"/>
        <v>0.44513389941214893</v>
      </c>
      <c r="F24" s="12">
        <f t="shared" si="4"/>
        <v>0.5</v>
      </c>
      <c r="G24" s="13">
        <f t="shared" si="5"/>
        <v>-5.4866100587851074E-2</v>
      </c>
      <c r="H24" s="14">
        <f>VLOOKUP($A24,'[1]5Y區隔'!$B$129:$R$170,H$4,FALSE)/VLOOKUP($A24,'[1]5Y區隔'!$B$129:$R$170,2,FALSE)</f>
        <v>6.6545537133772426E-2</v>
      </c>
      <c r="I24" s="14">
        <f>VLOOKUP($A24,'[1]5Y區隔'!$B$129:$R$170,I$4,FALSE)/VLOOKUP($A24,'[1]5Y區隔'!$B$129:$R$170,2,FALSE)</f>
        <v>7.4040426981603458E-2</v>
      </c>
      <c r="J24" s="14">
        <f>VLOOKUP($A24,'[1]5Y區隔'!$B$129:$R$170,J$4,FALSE)/VLOOKUP($A24,'[1]5Y區隔'!$B$129:$R$170,2,FALSE)</f>
        <v>0.10356575062457415</v>
      </c>
      <c r="K24" s="14">
        <f>VLOOKUP($A24,'[1]5Y區隔'!$B$129:$R$170,K$4,FALSE)/VLOOKUP($A24,'[1]5Y區隔'!$B$129:$R$170,2,FALSE)</f>
        <v>0.10969793322734499</v>
      </c>
      <c r="L24" s="14">
        <f>VLOOKUP($A24,'[1]5Y區隔'!$B$129:$R$170,L$4,FALSE)/VLOOKUP($A24,'[1]5Y區隔'!$B$129:$R$170,2,FALSE)</f>
        <v>9.4708153531682937E-2</v>
      </c>
      <c r="M24" s="14">
        <f>VLOOKUP($A24,'[1]5Y區隔'!$B$129:$R$170,M$4,FALSE)/VLOOKUP($A24,'[1]5Y區隔'!$B$129:$R$170,2,FALSE)</f>
        <v>9.3118328412446064E-2</v>
      </c>
      <c r="N24" s="14">
        <f>VLOOKUP($A24,'[1]5Y區隔'!$B$129:$R$170,N$4,FALSE)/VLOOKUP($A24,'[1]5Y區隔'!$B$129:$R$170,2,FALSE)</f>
        <v>9.9704746763570287E-2</v>
      </c>
      <c r="O24" s="14">
        <f>VLOOKUP($A24,'[1]5Y區隔'!$B$129:$R$170,O$4,FALSE)/VLOOKUP($A24,'[1]5Y區隔'!$B$129:$R$170,2,FALSE)</f>
        <v>9.9477628889393599E-2</v>
      </c>
      <c r="P24" s="14">
        <f>VLOOKUP($A24,'[1]5Y區隔'!$B$129:$R$170,P$4,FALSE)/VLOOKUP($A24,'[1]5Y區隔'!$B$129:$R$170,2,FALSE)</f>
        <v>8.6531910061321826E-2</v>
      </c>
      <c r="Q24" s="14">
        <f>VLOOKUP($A24,'[1]5Y區隔'!$B$129:$R$170,Q$4,FALSE)/VLOOKUP($A24,'[1]5Y區隔'!$B$129:$R$170,2,FALSE)</f>
        <v>5.97320009084715E-2</v>
      </c>
      <c r="R24" s="14">
        <f>VLOOKUP($A24,'[1]5Y區隔'!$B$129:$R$170,R$4,FALSE)/VLOOKUP($A24,'[1]5Y區隔'!$B$129:$R$170,2,FALSE)</f>
        <v>4.2016806722689079E-2</v>
      </c>
      <c r="S24" s="14">
        <f>VLOOKUP($A24,'[1]5Y區隔'!$B$129:$R$170,S$4,FALSE)/VLOOKUP($A24,'[1]5Y區隔'!$B$129:$R$170,2,FALSE)</f>
        <v>3.1342266636384286E-2</v>
      </c>
      <c r="T24" s="14">
        <f>VLOOKUP($A24,'[1]5Y區隔'!$B$129:$R$170,T$4,FALSE)/VLOOKUP($A24,'[1]5Y區隔'!$B$129:$R$170,2,FALSE)</f>
        <v>2.4301612536906655E-2</v>
      </c>
      <c r="U24" s="14">
        <f>VLOOKUP($A24,'[1]5Y區隔'!$B$129:$R$170,U$4,FALSE)/VLOOKUP($A24,'[1]5Y區隔'!$B$129:$R$170,2,FALSE)</f>
        <v>1.0220304337951397E-2</v>
      </c>
      <c r="V24" s="14">
        <f>VLOOKUP($A24,'[1]5Y區隔'!$B$129:$R$170,V$4,FALSE)/VLOOKUP($A24,'[1]5Y區隔'!$B$129:$R$170,2,FALSE)</f>
        <v>4.9965932318873493E-3</v>
      </c>
      <c r="W24" s="15">
        <f t="shared" si="6"/>
        <v>46.192368839427658</v>
      </c>
      <c r="X24" s="16">
        <f t="shared" si="7"/>
        <v>-5.4866100587851074E-2</v>
      </c>
    </row>
    <row r="25" spans="1:28" x14ac:dyDescent="0.25">
      <c r="A25" t="s">
        <v>225</v>
      </c>
      <c r="B25">
        <f>VLOOKUP($A25,工作表2!$W$6:$Z$134,2,FALSE)</f>
        <v>1167</v>
      </c>
      <c r="C25">
        <f>VLOOKUP($A25,工作表2!$W$6:$Z$134,3,FALSE)</f>
        <v>1635</v>
      </c>
      <c r="D25">
        <f>VLOOKUP($A25,工作表2!$W$6:$Z$134,4,FALSE)</f>
        <v>3002</v>
      </c>
      <c r="E25" s="12">
        <f t="shared" si="3"/>
        <v>0.38874083944037308</v>
      </c>
      <c r="F25" s="12">
        <f t="shared" si="4"/>
        <v>0.54463690872751502</v>
      </c>
      <c r="G25" s="13">
        <f t="shared" si="5"/>
        <v>-0.15589606928714195</v>
      </c>
      <c r="H25" s="14">
        <f>VLOOKUP($A25,'[1]5Y區隔'!$B$129:$R$170,H$4,FALSE)/VLOOKUP($A25,'[1]5Y區隔'!$B$129:$R$170,2,FALSE)</f>
        <v>6.0251798561151079E-2</v>
      </c>
      <c r="I25" s="14">
        <f>VLOOKUP($A25,'[1]5Y區隔'!$B$129:$R$170,I$4,FALSE)/VLOOKUP($A25,'[1]5Y區隔'!$B$129:$R$170,2,FALSE)</f>
        <v>7.2392086330935246E-2</v>
      </c>
      <c r="J25" s="14">
        <f>VLOOKUP($A25,'[1]5Y區隔'!$B$129:$R$170,J$4,FALSE)/VLOOKUP($A25,'[1]5Y區隔'!$B$129:$R$170,2,FALSE)</f>
        <v>0.11038669064748201</v>
      </c>
      <c r="K25" s="14">
        <f>VLOOKUP($A25,'[1]5Y區隔'!$B$129:$R$170,K$4,FALSE)/VLOOKUP($A25,'[1]5Y區隔'!$B$129:$R$170,2,FALSE)</f>
        <v>0.11308453237410072</v>
      </c>
      <c r="L25" s="14">
        <f>VLOOKUP($A25,'[1]5Y區隔'!$B$129:$R$170,L$4,FALSE)/VLOOKUP($A25,'[1]5Y區隔'!$B$129:$R$170,2,FALSE)</f>
        <v>8.767985611510791E-2</v>
      </c>
      <c r="M25" s="14">
        <f>VLOOKUP($A25,'[1]5Y區隔'!$B$129:$R$170,M$4,FALSE)/VLOOKUP($A25,'[1]5Y區隔'!$B$129:$R$170,2,FALSE)</f>
        <v>9.3075539568345328E-2</v>
      </c>
      <c r="N25" s="14">
        <f>VLOOKUP($A25,'[1]5Y區隔'!$B$129:$R$170,N$4,FALSE)/VLOOKUP($A25,'[1]5Y區隔'!$B$129:$R$170,2,FALSE)</f>
        <v>8.9478417266187049E-2</v>
      </c>
      <c r="O25" s="14">
        <f>VLOOKUP($A25,'[1]5Y區隔'!$B$129:$R$170,O$4,FALSE)/VLOOKUP($A25,'[1]5Y區隔'!$B$129:$R$170,2,FALSE)</f>
        <v>9.3974820143884891E-2</v>
      </c>
      <c r="P25" s="14">
        <f>VLOOKUP($A25,'[1]5Y區隔'!$B$129:$R$170,P$4,FALSE)/VLOOKUP($A25,'[1]5Y區隔'!$B$129:$R$170,2,FALSE)</f>
        <v>9.7571942446043169E-2</v>
      </c>
      <c r="Q25" s="14">
        <f>VLOOKUP($A25,'[1]5Y區隔'!$B$129:$R$170,Q$4,FALSE)/VLOOKUP($A25,'[1]5Y區隔'!$B$129:$R$170,2,FALSE)</f>
        <v>6.047661870503597E-2</v>
      </c>
      <c r="R25" s="14">
        <f>VLOOKUP($A25,'[1]5Y區隔'!$B$129:$R$170,R$4,FALSE)/VLOOKUP($A25,'[1]5Y區隔'!$B$129:$R$170,2,FALSE)</f>
        <v>4.6762589928057555E-2</v>
      </c>
      <c r="S25" s="14">
        <f>VLOOKUP($A25,'[1]5Y區隔'!$B$129:$R$170,S$4,FALSE)/VLOOKUP($A25,'[1]5Y區隔'!$B$129:$R$170,2,FALSE)</f>
        <v>3.5071942446043163E-2</v>
      </c>
      <c r="T25" s="14">
        <f>VLOOKUP($A25,'[1]5Y區隔'!$B$129:$R$170,T$4,FALSE)/VLOOKUP($A25,'[1]5Y區隔'!$B$129:$R$170,2,FALSE)</f>
        <v>2.0008992805755396E-2</v>
      </c>
      <c r="U25" s="14">
        <f>VLOOKUP($A25,'[1]5Y區隔'!$B$129:$R$170,U$4,FALSE)/VLOOKUP($A25,'[1]5Y區隔'!$B$129:$R$170,2,FALSE)</f>
        <v>1.2589928057553957E-2</v>
      </c>
      <c r="V25" s="14">
        <f>VLOOKUP($A25,'[1]5Y區隔'!$B$129:$R$170,V$4,FALSE)/VLOOKUP($A25,'[1]5Y區隔'!$B$129:$R$170,2,FALSE)</f>
        <v>7.1942446043165471E-3</v>
      </c>
      <c r="W25" s="15">
        <f t="shared" si="6"/>
        <v>46.629946043165468</v>
      </c>
      <c r="X25" s="16">
        <f t="shared" si="7"/>
        <v>-0.15589606928714195</v>
      </c>
    </row>
    <row r="26" spans="1:28" x14ac:dyDescent="0.25">
      <c r="A26" t="s">
        <v>226</v>
      </c>
      <c r="B26">
        <f>VLOOKUP($A26,工作表2!$W$6:$Z$134,2,FALSE)</f>
        <v>1840</v>
      </c>
      <c r="C26">
        <f>VLOOKUP($A26,工作表2!$W$6:$Z$134,3,FALSE)</f>
        <v>1925</v>
      </c>
      <c r="D26">
        <f>VLOOKUP($A26,工作表2!$W$6:$Z$134,4,FALSE)</f>
        <v>4040</v>
      </c>
      <c r="E26" s="12">
        <f t="shared" si="3"/>
        <v>0.45544554455445546</v>
      </c>
      <c r="F26" s="12">
        <f t="shared" si="4"/>
        <v>0.47648514851485146</v>
      </c>
      <c r="G26" s="13">
        <f t="shared" si="5"/>
        <v>-2.1039603960396003E-2</v>
      </c>
      <c r="H26" s="14">
        <f>VLOOKUP($A26,'[1]5Y區隔'!$B$129:$R$170,H$4,FALSE)/VLOOKUP($A26,'[1]5Y區隔'!$B$129:$R$170,2,FALSE)</f>
        <v>6.7307692307692304E-2</v>
      </c>
      <c r="I26" s="14">
        <f>VLOOKUP($A26,'[1]5Y區隔'!$B$129:$R$170,I$4,FALSE)/VLOOKUP($A26,'[1]5Y區隔'!$B$129:$R$170,2,FALSE)</f>
        <v>6.8376068376068383E-2</v>
      </c>
      <c r="J26" s="14">
        <f>VLOOKUP($A26,'[1]5Y區隔'!$B$129:$R$170,J$4,FALSE)/VLOOKUP($A26,'[1]5Y區隔'!$B$129:$R$170,2,FALSE)</f>
        <v>9.6509971509971509E-2</v>
      </c>
      <c r="K26" s="14">
        <f>VLOOKUP($A26,'[1]5Y區隔'!$B$129:$R$170,K$4,FALSE)/VLOOKUP($A26,'[1]5Y區隔'!$B$129:$R$170,2,FALSE)</f>
        <v>0.10238603988603989</v>
      </c>
      <c r="L26" s="14">
        <f>VLOOKUP($A26,'[1]5Y區隔'!$B$129:$R$170,L$4,FALSE)/VLOOKUP($A26,'[1]5Y區隔'!$B$129:$R$170,2,FALSE)</f>
        <v>9.1880341880341887E-2</v>
      </c>
      <c r="M26" s="14">
        <f>VLOOKUP($A26,'[1]5Y區隔'!$B$129:$R$170,M$4,FALSE)/VLOOKUP($A26,'[1]5Y區隔'!$B$129:$R$170,2,FALSE)</f>
        <v>8.9921652421652426E-2</v>
      </c>
      <c r="N26" s="14">
        <f>VLOOKUP($A26,'[1]5Y區隔'!$B$129:$R$170,N$4,FALSE)/VLOOKUP($A26,'[1]5Y區隔'!$B$129:$R$170,2,FALSE)</f>
        <v>8.8853276353276348E-2</v>
      </c>
      <c r="O26" s="14">
        <f>VLOOKUP($A26,'[1]5Y區隔'!$B$129:$R$170,O$4,FALSE)/VLOOKUP($A26,'[1]5Y區隔'!$B$129:$R$170,2,FALSE)</f>
        <v>9.9002849002849003E-2</v>
      </c>
      <c r="P26" s="14">
        <f>VLOOKUP($A26,'[1]5Y區隔'!$B$129:$R$170,P$4,FALSE)/VLOOKUP($A26,'[1]5Y區隔'!$B$129:$R$170,2,FALSE)</f>
        <v>9.2236467236467237E-2</v>
      </c>
      <c r="Q26" s="14">
        <f>VLOOKUP($A26,'[1]5Y區隔'!$B$129:$R$170,Q$4,FALSE)/VLOOKUP($A26,'[1]5Y區隔'!$B$129:$R$170,2,FALSE)</f>
        <v>6.9444444444444448E-2</v>
      </c>
      <c r="R26" s="14">
        <f>VLOOKUP($A26,'[1]5Y區隔'!$B$129:$R$170,R$4,FALSE)/VLOOKUP($A26,'[1]5Y區隔'!$B$129:$R$170,2,FALSE)</f>
        <v>4.5049857549857547E-2</v>
      </c>
      <c r="S26" s="14">
        <f>VLOOKUP($A26,'[1]5Y區隔'!$B$129:$R$170,S$4,FALSE)/VLOOKUP($A26,'[1]5Y區隔'!$B$129:$R$170,2,FALSE)</f>
        <v>3.8461538461538464E-2</v>
      </c>
      <c r="T26" s="14">
        <f>VLOOKUP($A26,'[1]5Y區隔'!$B$129:$R$170,T$4,FALSE)/VLOOKUP($A26,'[1]5Y區隔'!$B$129:$R$170,2,FALSE)</f>
        <v>2.8846153846153848E-2</v>
      </c>
      <c r="U26" s="14">
        <f>VLOOKUP($A26,'[1]5Y區隔'!$B$129:$R$170,U$4,FALSE)/VLOOKUP($A26,'[1]5Y區隔'!$B$129:$R$170,2,FALSE)</f>
        <v>1.4245014245014245E-2</v>
      </c>
      <c r="V26" s="14">
        <f>VLOOKUP($A26,'[1]5Y區隔'!$B$129:$R$170,V$4,FALSE)/VLOOKUP($A26,'[1]5Y區隔'!$B$129:$R$170,2,FALSE)</f>
        <v>7.478632478632479E-3</v>
      </c>
      <c r="W26" s="15">
        <f t="shared" si="6"/>
        <v>47.421652421652411</v>
      </c>
      <c r="X26" s="16">
        <f t="shared" si="7"/>
        <v>-2.1039603960396003E-2</v>
      </c>
    </row>
    <row r="27" spans="1:28" x14ac:dyDescent="0.25">
      <c r="A27" t="s">
        <v>227</v>
      </c>
      <c r="B27">
        <f>VLOOKUP($A27,工作表2!$W$6:$Z$134,2,FALSE)</f>
        <v>1534</v>
      </c>
      <c r="C27">
        <f>VLOOKUP($A27,工作表2!$W$6:$Z$134,3,FALSE)</f>
        <v>1390</v>
      </c>
      <c r="D27">
        <f>VLOOKUP($A27,工作表2!$W$6:$Z$134,4,FALSE)</f>
        <v>3070</v>
      </c>
      <c r="E27" s="12">
        <f t="shared" si="3"/>
        <v>0.49967426710097718</v>
      </c>
      <c r="F27" s="12">
        <f t="shared" si="4"/>
        <v>0.45276872964169379</v>
      </c>
      <c r="G27" s="13">
        <f t="shared" si="5"/>
        <v>4.6905537459283386E-2</v>
      </c>
      <c r="H27" s="14">
        <f>VLOOKUP($A27,'[1]5Y區隔'!$B$129:$R$170,H$4,FALSE)/VLOOKUP($A27,'[1]5Y區隔'!$B$129:$R$170,2,FALSE)</f>
        <v>5.6334789606806164E-2</v>
      </c>
      <c r="I27" s="14">
        <f>VLOOKUP($A27,'[1]5Y區隔'!$B$129:$R$170,I$4,FALSE)/VLOOKUP($A27,'[1]5Y區隔'!$B$129:$R$170,2,FALSE)</f>
        <v>7.0361002529317082E-2</v>
      </c>
      <c r="J27" s="14">
        <f>VLOOKUP($A27,'[1]5Y區隔'!$B$129:$R$170,J$4,FALSE)/VLOOKUP($A27,'[1]5Y區隔'!$B$129:$R$170,2,FALSE)</f>
        <v>0.10531156587721316</v>
      </c>
      <c r="K27" s="14">
        <f>VLOOKUP($A27,'[1]5Y區隔'!$B$129:$R$170,K$4,FALSE)/VLOOKUP($A27,'[1]5Y區隔'!$B$129:$R$170,2,FALSE)</f>
        <v>0.11128995171303747</v>
      </c>
      <c r="L27" s="14">
        <f>VLOOKUP($A27,'[1]5Y區隔'!$B$129:$R$170,L$4,FALSE)/VLOOKUP($A27,'[1]5Y區隔'!$B$129:$R$170,2,FALSE)</f>
        <v>8.4157277535065536E-2</v>
      </c>
      <c r="M27" s="14">
        <f>VLOOKUP($A27,'[1]5Y區隔'!$B$129:$R$170,M$4,FALSE)/VLOOKUP($A27,'[1]5Y區隔'!$B$129:$R$170,2,FALSE)</f>
        <v>8.5766842952402847E-2</v>
      </c>
      <c r="N27" s="14">
        <f>VLOOKUP($A27,'[1]5Y區隔'!$B$129:$R$170,N$4,FALSE)/VLOOKUP($A27,'[1]5Y區隔'!$B$129:$R$170,2,FALSE)</f>
        <v>0.10232237295930099</v>
      </c>
      <c r="O27" s="14">
        <f>VLOOKUP($A27,'[1]5Y區隔'!$B$129:$R$170,O$4,FALSE)/VLOOKUP($A27,'[1]5Y區隔'!$B$129:$R$170,2,FALSE)</f>
        <v>9.2664980455277074E-2</v>
      </c>
      <c r="P27" s="14">
        <f>VLOOKUP($A27,'[1]5Y區隔'!$B$129:$R$170,P$4,FALSE)/VLOOKUP($A27,'[1]5Y區隔'!$B$129:$R$170,2,FALSE)</f>
        <v>9.4274545872614399E-2</v>
      </c>
      <c r="Q27" s="14">
        <f>VLOOKUP($A27,'[1]5Y區隔'!$B$129:$R$170,Q$4,FALSE)/VLOOKUP($A27,'[1]5Y區隔'!$B$129:$R$170,2,FALSE)</f>
        <v>6.3922740859967811E-2</v>
      </c>
      <c r="R27" s="14">
        <f>VLOOKUP($A27,'[1]5Y區隔'!$B$129:$R$170,R$4,FALSE)/VLOOKUP($A27,'[1]5Y區隔'!$B$129:$R$170,2,FALSE)</f>
        <v>4.4148080018395035E-2</v>
      </c>
      <c r="S27" s="14">
        <f>VLOOKUP($A27,'[1]5Y區隔'!$B$129:$R$170,S$4,FALSE)/VLOOKUP($A27,'[1]5Y區隔'!$B$129:$R$170,2,FALSE)</f>
        <v>3.9549321683145552E-2</v>
      </c>
      <c r="T27" s="14">
        <f>VLOOKUP($A27,'[1]5Y區隔'!$B$129:$R$170,T$4,FALSE)/VLOOKUP($A27,'[1]5Y區隔'!$B$129:$R$170,2,FALSE)</f>
        <v>3.1501494596458957E-2</v>
      </c>
      <c r="U27" s="14">
        <f>VLOOKUP($A27,'[1]5Y區隔'!$B$129:$R$170,U$4,FALSE)/VLOOKUP($A27,'[1]5Y區隔'!$B$129:$R$170,2,FALSE)</f>
        <v>1.1956771671648655E-2</v>
      </c>
      <c r="V27" s="14">
        <f>VLOOKUP($A27,'[1]5Y區隔'!$B$129:$R$170,V$4,FALSE)/VLOOKUP($A27,'[1]5Y區隔'!$B$129:$R$170,2,FALSE)</f>
        <v>6.4382616693492755E-3</v>
      </c>
      <c r="W27" s="15">
        <f t="shared" si="6"/>
        <v>47.362612094734423</v>
      </c>
      <c r="X27" s="16">
        <f t="shared" si="7"/>
        <v>4.6905537459283386E-2</v>
      </c>
    </row>
    <row r="28" spans="1:28" x14ac:dyDescent="0.25">
      <c r="A28" t="s">
        <v>228</v>
      </c>
      <c r="B28">
        <f>VLOOKUP($A28,工作表2!$W$6:$Z$134,2,FALSE)</f>
        <v>1262</v>
      </c>
      <c r="C28">
        <f>VLOOKUP($A28,工作表2!$W$6:$Z$134,3,FALSE)</f>
        <v>1526</v>
      </c>
      <c r="D28">
        <f>VLOOKUP($A28,工作表2!$W$6:$Z$134,4,FALSE)</f>
        <v>2970</v>
      </c>
      <c r="E28" s="12">
        <f t="shared" si="3"/>
        <v>0.42491582491582491</v>
      </c>
      <c r="F28" s="12">
        <f t="shared" si="4"/>
        <v>0.51380471380471382</v>
      </c>
      <c r="G28" s="13">
        <f t="shared" si="5"/>
        <v>-8.8888888888888906E-2</v>
      </c>
      <c r="H28" s="14">
        <f>VLOOKUP($A28,'[1]5Y區隔'!$B$129:$R$170,H$4,FALSE)/VLOOKUP($A28,'[1]5Y區隔'!$B$129:$R$170,2,FALSE)</f>
        <v>6.5853658536585369E-2</v>
      </c>
      <c r="I28" s="14">
        <f>VLOOKUP($A28,'[1]5Y區隔'!$B$129:$R$170,I$4,FALSE)/VLOOKUP($A28,'[1]5Y區隔'!$B$129:$R$170,2,FALSE)</f>
        <v>6.7184035476718404E-2</v>
      </c>
      <c r="J28" s="14">
        <f>VLOOKUP($A28,'[1]5Y區隔'!$B$129:$R$170,J$4,FALSE)/VLOOKUP($A28,'[1]5Y區隔'!$B$129:$R$170,2,FALSE)</f>
        <v>9.4013303769401327E-2</v>
      </c>
      <c r="K28" s="14">
        <f>VLOOKUP($A28,'[1]5Y區隔'!$B$129:$R$170,K$4,FALSE)/VLOOKUP($A28,'[1]5Y區隔'!$B$129:$R$170,2,FALSE)</f>
        <v>0.10399113082039911</v>
      </c>
      <c r="L28" s="14">
        <f>VLOOKUP($A28,'[1]5Y區隔'!$B$129:$R$170,L$4,FALSE)/VLOOKUP($A28,'[1]5Y區隔'!$B$129:$R$170,2,FALSE)</f>
        <v>9.2239467849223947E-2</v>
      </c>
      <c r="M28" s="14">
        <f>VLOOKUP($A28,'[1]5Y區隔'!$B$129:$R$170,M$4,FALSE)/VLOOKUP($A28,'[1]5Y區隔'!$B$129:$R$170,2,FALSE)</f>
        <v>9.1130820399113077E-2</v>
      </c>
      <c r="N28" s="14">
        <f>VLOOKUP($A28,'[1]5Y區隔'!$B$129:$R$170,N$4,FALSE)/VLOOKUP($A28,'[1]5Y區隔'!$B$129:$R$170,2,FALSE)</f>
        <v>9.0465631929046567E-2</v>
      </c>
      <c r="O28" s="14">
        <f>VLOOKUP($A28,'[1]5Y區隔'!$B$129:$R$170,O$4,FALSE)/VLOOKUP($A28,'[1]5Y區隔'!$B$129:$R$170,2,FALSE)</f>
        <v>9.2017738359201767E-2</v>
      </c>
      <c r="P28" s="14">
        <f>VLOOKUP($A28,'[1]5Y區隔'!$B$129:$R$170,P$4,FALSE)/VLOOKUP($A28,'[1]5Y區隔'!$B$129:$R$170,2,FALSE)</f>
        <v>9.2239467849223947E-2</v>
      </c>
      <c r="Q28" s="14">
        <f>VLOOKUP($A28,'[1]5Y區隔'!$B$129:$R$170,Q$4,FALSE)/VLOOKUP($A28,'[1]5Y區隔'!$B$129:$R$170,2,FALSE)</f>
        <v>7.1840354767184034E-2</v>
      </c>
      <c r="R28" s="14">
        <f>VLOOKUP($A28,'[1]5Y區隔'!$B$129:$R$170,R$4,FALSE)/VLOOKUP($A28,'[1]5Y區隔'!$B$129:$R$170,2,FALSE)</f>
        <v>4.8115299334811533E-2</v>
      </c>
      <c r="S28" s="14">
        <f>VLOOKUP($A28,'[1]5Y區隔'!$B$129:$R$170,S$4,FALSE)/VLOOKUP($A28,'[1]5Y區隔'!$B$129:$R$170,2,FALSE)</f>
        <v>3.9467849223946784E-2</v>
      </c>
      <c r="T28" s="14">
        <f>VLOOKUP($A28,'[1]5Y區隔'!$B$129:$R$170,T$4,FALSE)/VLOOKUP($A28,'[1]5Y區隔'!$B$129:$R$170,2,FALSE)</f>
        <v>2.8381374722838137E-2</v>
      </c>
      <c r="U28" s="14">
        <f>VLOOKUP($A28,'[1]5Y區隔'!$B$129:$R$170,U$4,FALSE)/VLOOKUP($A28,'[1]5Y區隔'!$B$129:$R$170,2,FALSE)</f>
        <v>1.6851441241685146E-2</v>
      </c>
      <c r="V28" s="14">
        <f>VLOOKUP($A28,'[1]5Y區隔'!$B$129:$R$170,V$4,FALSE)/VLOOKUP($A28,'[1]5Y區隔'!$B$129:$R$170,2,FALSE)</f>
        <v>6.2084257206208426E-3</v>
      </c>
      <c r="W28" s="15">
        <f t="shared" si="6"/>
        <v>47.625277161862527</v>
      </c>
      <c r="X28" s="16">
        <f t="shared" si="7"/>
        <v>-8.8888888888888906E-2</v>
      </c>
    </row>
    <row r="29" spans="1:28" x14ac:dyDescent="0.25">
      <c r="A29" t="s">
        <v>229</v>
      </c>
      <c r="B29">
        <f>VLOOKUP($A29,工作表2!$W$6:$Z$134,2,FALSE)</f>
        <v>1610</v>
      </c>
      <c r="C29">
        <f>VLOOKUP($A29,工作表2!$W$6:$Z$134,3,FALSE)</f>
        <v>1756</v>
      </c>
      <c r="D29">
        <f>VLOOKUP($A29,工作表2!$W$6:$Z$134,4,FALSE)</f>
        <v>3589</v>
      </c>
      <c r="E29" s="12">
        <f t="shared" si="3"/>
        <v>0.44859292281972696</v>
      </c>
      <c r="F29" s="12">
        <f t="shared" si="4"/>
        <v>0.48927277793257173</v>
      </c>
      <c r="G29" s="13">
        <f t="shared" si="5"/>
        <v>-4.0679855112844776E-2</v>
      </c>
      <c r="H29" s="14">
        <f>VLOOKUP($A29,'[1]5Y區隔'!$B$129:$R$170,H$4,FALSE)/VLOOKUP($A29,'[1]5Y區隔'!$B$129:$R$170,2,FALSE)</f>
        <v>5.7926382167473235E-2</v>
      </c>
      <c r="I29" s="14">
        <f>VLOOKUP($A29,'[1]5Y區隔'!$B$129:$R$170,I$4,FALSE)/VLOOKUP($A29,'[1]5Y區隔'!$B$129:$R$170,2,FALSE)</f>
        <v>6.8485115119518991E-2</v>
      </c>
      <c r="J29" s="14">
        <f>VLOOKUP($A29,'[1]5Y區隔'!$B$129:$R$170,J$4,FALSE)/VLOOKUP($A29,'[1]5Y區隔'!$B$129:$R$170,2,FALSE)</f>
        <v>8.5496407097814933E-2</v>
      </c>
      <c r="K29" s="14">
        <f>VLOOKUP($A29,'[1]5Y區隔'!$B$129:$R$170,K$4,FALSE)/VLOOKUP($A29,'[1]5Y區隔'!$B$129:$R$170,2,FALSE)</f>
        <v>9.3562105880627661E-2</v>
      </c>
      <c r="L29" s="14">
        <f>VLOOKUP($A29,'[1]5Y區隔'!$B$129:$R$170,L$4,FALSE)/VLOOKUP($A29,'[1]5Y區隔'!$B$129:$R$170,2,FALSE)</f>
        <v>7.9777093415456815E-2</v>
      </c>
      <c r="M29" s="14">
        <f>VLOOKUP($A29,'[1]5Y區隔'!$B$129:$R$170,M$4,FALSE)/VLOOKUP($A29,'[1]5Y區隔'!$B$129:$R$170,2,FALSE)</f>
        <v>9.5615192843525446E-2</v>
      </c>
      <c r="N29" s="14">
        <f>VLOOKUP($A29,'[1]5Y區隔'!$B$129:$R$170,N$4,FALSE)/VLOOKUP($A29,'[1]5Y區隔'!$B$129:$R$170,2,FALSE)</f>
        <v>0.10544068045167913</v>
      </c>
      <c r="O29" s="14">
        <f>VLOOKUP($A29,'[1]5Y區隔'!$B$129:$R$170,O$4,FALSE)/VLOOKUP($A29,'[1]5Y區隔'!$B$129:$R$170,2,FALSE)</f>
        <v>0.11072004692770201</v>
      </c>
      <c r="P29" s="14">
        <f>VLOOKUP($A29,'[1]5Y區隔'!$B$129:$R$170,P$4,FALSE)/VLOOKUP($A29,'[1]5Y區隔'!$B$129:$R$170,2,FALSE)</f>
        <v>0.11335973016571345</v>
      </c>
      <c r="Q29" s="14">
        <f>VLOOKUP($A29,'[1]5Y區隔'!$B$129:$R$170,Q$4,FALSE)/VLOOKUP($A29,'[1]5Y區隔'!$B$129:$R$170,2,FALSE)</f>
        <v>6.3499046781052934E-2</v>
      </c>
      <c r="R29" s="14">
        <f>VLOOKUP($A29,'[1]5Y區隔'!$B$129:$R$170,R$4,FALSE)/VLOOKUP($A29,'[1]5Y區隔'!$B$129:$R$170,2,FALSE)</f>
        <v>4.09150901891773E-2</v>
      </c>
      <c r="S29" s="14">
        <f>VLOOKUP($A29,'[1]5Y區隔'!$B$129:$R$170,S$4,FALSE)/VLOOKUP($A29,'[1]5Y區隔'!$B$129:$R$170,2,FALSE)</f>
        <v>3.4315882094148702E-2</v>
      </c>
      <c r="T29" s="14">
        <f>VLOOKUP($A29,'[1]5Y區隔'!$B$129:$R$170,T$4,FALSE)/VLOOKUP($A29,'[1]5Y區隔'!$B$129:$R$170,2,FALSE)</f>
        <v>2.5223639829887082E-2</v>
      </c>
      <c r="U29" s="14">
        <f>VLOOKUP($A29,'[1]5Y區隔'!$B$129:$R$170,U$4,FALSE)/VLOOKUP($A29,'[1]5Y區隔'!$B$129:$R$170,2,FALSE)</f>
        <v>1.6717993840739111E-2</v>
      </c>
      <c r="V29" s="14">
        <f>VLOOKUP($A29,'[1]5Y區隔'!$B$129:$R$170,V$4,FALSE)/VLOOKUP($A29,'[1]5Y區隔'!$B$129:$R$170,2,FALSE)</f>
        <v>8.9455931954832094E-3</v>
      </c>
      <c r="W29" s="15">
        <f t="shared" si="6"/>
        <v>48.176418829740435</v>
      </c>
      <c r="X29" s="16">
        <f t="shared" si="7"/>
        <v>-4.0679855112844776E-2</v>
      </c>
    </row>
    <row r="30" spans="1:28" x14ac:dyDescent="0.25">
      <c r="A30" t="s">
        <v>230</v>
      </c>
      <c r="B30">
        <f>VLOOKUP($A30,工作表2!$W$6:$Z$134,2,FALSE)</f>
        <v>2111</v>
      </c>
      <c r="C30">
        <f>VLOOKUP($A30,工作表2!$W$6:$Z$134,3,FALSE)</f>
        <v>2665</v>
      </c>
      <c r="D30">
        <f>VLOOKUP($A30,工作表2!$W$6:$Z$134,4,FALSE)</f>
        <v>5060</v>
      </c>
      <c r="E30" s="12">
        <f t="shared" si="3"/>
        <v>0.41719367588932804</v>
      </c>
      <c r="F30" s="12">
        <f t="shared" si="4"/>
        <v>0.52667984189723316</v>
      </c>
      <c r="G30" s="13">
        <f t="shared" si="5"/>
        <v>-0.10948616600790512</v>
      </c>
      <c r="H30" s="14">
        <f>VLOOKUP($A30,'[1]5Y區隔'!$B$129:$R$170,H$4,FALSE)/VLOOKUP($A30,'[1]5Y區隔'!$B$129:$R$170,2,FALSE)</f>
        <v>6.8300977752586089E-2</v>
      </c>
      <c r="I30" s="14">
        <f>VLOOKUP($A30,'[1]5Y區隔'!$B$129:$R$170,I$4,FALSE)/VLOOKUP($A30,'[1]5Y區隔'!$B$129:$R$170,2,FALSE)</f>
        <v>8.0629162533654528E-2</v>
      </c>
      <c r="J30" s="14">
        <f>VLOOKUP($A30,'[1]5Y區隔'!$B$129:$R$170,J$4,FALSE)/VLOOKUP($A30,'[1]5Y區隔'!$B$129:$R$170,2,FALSE)</f>
        <v>0.11534646450333003</v>
      </c>
      <c r="K30" s="14">
        <f>VLOOKUP($A30,'[1]5Y區隔'!$B$129:$R$170,K$4,FALSE)/VLOOKUP($A30,'[1]5Y區隔'!$B$129:$R$170,2,FALSE)</f>
        <v>0.11492135468329319</v>
      </c>
      <c r="L30" s="14">
        <f>VLOOKUP($A30,'[1]5Y區隔'!$B$129:$R$170,L$4,FALSE)/VLOOKUP($A30,'[1]5Y區隔'!$B$129:$R$170,2,FALSE)</f>
        <v>9.4232676774833504E-2</v>
      </c>
      <c r="M30" s="14">
        <f>VLOOKUP($A30,'[1]5Y區隔'!$B$129:$R$170,M$4,FALSE)/VLOOKUP($A30,'[1]5Y區隔'!$B$129:$R$170,2,FALSE)</f>
        <v>7.8645316706815932E-2</v>
      </c>
      <c r="N30" s="14">
        <f>VLOOKUP($A30,'[1]5Y區隔'!$B$129:$R$170,N$4,FALSE)/VLOOKUP($A30,'[1]5Y區隔'!$B$129:$R$170,2,FALSE)</f>
        <v>9.2532237494686129E-2</v>
      </c>
      <c r="O30" s="14">
        <f>VLOOKUP($A30,'[1]5Y區隔'!$B$129:$R$170,O$4,FALSE)/VLOOKUP($A30,'[1]5Y區隔'!$B$129:$R$170,2,FALSE)</f>
        <v>9.0548391667847533E-2</v>
      </c>
      <c r="P30" s="14">
        <f>VLOOKUP($A30,'[1]5Y區隔'!$B$129:$R$170,P$4,FALSE)/VLOOKUP($A30,'[1]5Y區隔'!$B$129:$R$170,2,FALSE)</f>
        <v>9.2532237494686129E-2</v>
      </c>
      <c r="Q30" s="14">
        <f>VLOOKUP($A30,'[1]5Y區隔'!$B$129:$R$170,Q$4,FALSE)/VLOOKUP($A30,'[1]5Y區隔'!$B$129:$R$170,2,FALSE)</f>
        <v>6.8159274479240473E-2</v>
      </c>
      <c r="R30" s="14">
        <f>VLOOKUP($A30,'[1]5Y區隔'!$B$129:$R$170,R$4,FALSE)/VLOOKUP($A30,'[1]5Y區隔'!$B$129:$R$170,2,FALSE)</f>
        <v>3.7551367436587782E-2</v>
      </c>
      <c r="S30" s="14">
        <f>VLOOKUP($A30,'[1]5Y區隔'!$B$129:$R$170,S$4,FALSE)/VLOOKUP($A30,'[1]5Y區隔'!$B$129:$R$170,2,FALSE)</f>
        <v>3.315856596287374E-2</v>
      </c>
      <c r="T30" s="14">
        <f>VLOOKUP($A30,'[1]5Y區隔'!$B$129:$R$170,T$4,FALSE)/VLOOKUP($A30,'[1]5Y區隔'!$B$129:$R$170,2,FALSE)</f>
        <v>1.8279722261584242E-2</v>
      </c>
      <c r="U30" s="14">
        <f>VLOOKUP($A30,'[1]5Y區隔'!$B$129:$R$170,U$4,FALSE)/VLOOKUP($A30,'[1]5Y區隔'!$B$129:$R$170,2,FALSE)</f>
        <v>1.0627745500921071E-2</v>
      </c>
      <c r="V30" s="14">
        <f>VLOOKUP($A30,'[1]5Y區隔'!$B$129:$R$170,V$4,FALSE)/VLOOKUP($A30,'[1]5Y區隔'!$B$129:$R$170,2,FALSE)</f>
        <v>4.5345047470596572E-3</v>
      </c>
      <c r="W30" s="15">
        <f t="shared" si="6"/>
        <v>45.651126541023103</v>
      </c>
      <c r="X30" s="16">
        <f t="shared" si="7"/>
        <v>-0.10948616600790512</v>
      </c>
    </row>
    <row r="31" spans="1:28" x14ac:dyDescent="0.25">
      <c r="A31" t="s">
        <v>231</v>
      </c>
      <c r="B31">
        <f>VLOOKUP($A31,工作表2!$W$6:$Z$134,2,FALSE)</f>
        <v>1039</v>
      </c>
      <c r="C31">
        <f>VLOOKUP($A31,工作表2!$W$6:$Z$134,3,FALSE)</f>
        <v>1230</v>
      </c>
      <c r="D31">
        <f>VLOOKUP($A31,工作表2!$W$6:$Z$134,4,FALSE)</f>
        <v>2411</v>
      </c>
      <c r="E31" s="12">
        <f t="shared" si="3"/>
        <v>0.43094151804230607</v>
      </c>
      <c r="F31" s="12">
        <f t="shared" si="4"/>
        <v>0.51016175860638735</v>
      </c>
      <c r="G31" s="13">
        <f t="shared" si="5"/>
        <v>-7.9220240564081279E-2</v>
      </c>
      <c r="H31" s="14">
        <f>VLOOKUP($A31,'[1]5Y區隔'!$B$129:$R$170,H$4,FALSE)/VLOOKUP($A31,'[1]5Y區隔'!$B$129:$R$170,2,FALSE)</f>
        <v>6.9983136593591899E-2</v>
      </c>
      <c r="I31" s="14">
        <f>VLOOKUP($A31,'[1]5Y區隔'!$B$129:$R$170,I$4,FALSE)/VLOOKUP($A31,'[1]5Y區隔'!$B$129:$R$170,2,FALSE)</f>
        <v>9.1905564924114669E-2</v>
      </c>
      <c r="J31" s="14">
        <f>VLOOKUP($A31,'[1]5Y區隔'!$B$129:$R$170,J$4,FALSE)/VLOOKUP($A31,'[1]5Y區隔'!$B$129:$R$170,2,FALSE)</f>
        <v>0.11270376616076447</v>
      </c>
      <c r="K31" s="14">
        <f>VLOOKUP($A31,'[1]5Y區隔'!$B$129:$R$170,K$4,FALSE)/VLOOKUP($A31,'[1]5Y區隔'!$B$129:$R$170,2,FALSE)</f>
        <v>0.12113546936481169</v>
      </c>
      <c r="L31" s="14">
        <f>VLOOKUP($A31,'[1]5Y區隔'!$B$129:$R$170,L$4,FALSE)/VLOOKUP($A31,'[1]5Y區隔'!$B$129:$R$170,2,FALSE)</f>
        <v>8.825182686902755E-2</v>
      </c>
      <c r="M31" s="14">
        <f>VLOOKUP($A31,'[1]5Y區隔'!$B$129:$R$170,M$4,FALSE)/VLOOKUP($A31,'[1]5Y區隔'!$B$129:$R$170,2,FALSE)</f>
        <v>7.5885328836424959E-2</v>
      </c>
      <c r="N31" s="14">
        <f>VLOOKUP($A31,'[1]5Y區隔'!$B$129:$R$170,N$4,FALSE)/VLOOKUP($A31,'[1]5Y區隔'!$B$129:$R$170,2,FALSE)</f>
        <v>9.0500281056773463E-2</v>
      </c>
      <c r="O31" s="14">
        <f>VLOOKUP($A31,'[1]5Y區隔'!$B$129:$R$170,O$4,FALSE)/VLOOKUP($A31,'[1]5Y區隔'!$B$129:$R$170,2,FALSE)</f>
        <v>0.10483417650365374</v>
      </c>
      <c r="P31" s="14">
        <f>VLOOKUP($A31,'[1]5Y區隔'!$B$129:$R$170,P$4,FALSE)/VLOOKUP($A31,'[1]5Y區隔'!$B$129:$R$170,2,FALSE)</f>
        <v>9.6402473299606523E-2</v>
      </c>
      <c r="Q31" s="14">
        <f>VLOOKUP($A31,'[1]5Y區隔'!$B$129:$R$170,Q$4,FALSE)/VLOOKUP($A31,'[1]5Y區隔'!$B$129:$R$170,2,FALSE)</f>
        <v>5.3119730185497468E-2</v>
      </c>
      <c r="R31" s="14">
        <f>VLOOKUP($A31,'[1]5Y區隔'!$B$129:$R$170,R$4,FALSE)/VLOOKUP($A31,'[1]5Y區隔'!$B$129:$R$170,2,FALSE)</f>
        <v>3.9066891512085443E-2</v>
      </c>
      <c r="S31" s="14">
        <f>VLOOKUP($A31,'[1]5Y區隔'!$B$129:$R$170,S$4,FALSE)/VLOOKUP($A31,'[1]5Y區隔'!$B$129:$R$170,2,FALSE)</f>
        <v>2.388982574480045E-2</v>
      </c>
      <c r="T31" s="14">
        <f>VLOOKUP($A31,'[1]5Y區隔'!$B$129:$R$170,T$4,FALSE)/VLOOKUP($A31,'[1]5Y區隔'!$B$129:$R$170,2,FALSE)</f>
        <v>1.8830803822372118E-2</v>
      </c>
      <c r="U31" s="14">
        <f>VLOOKUP($A31,'[1]5Y區隔'!$B$129:$R$170,U$4,FALSE)/VLOOKUP($A31,'[1]5Y區隔'!$B$129:$R$170,2,FALSE)</f>
        <v>9.2748735244519397E-3</v>
      </c>
      <c r="V31" s="14">
        <f>VLOOKUP($A31,'[1]5Y區隔'!$B$129:$R$170,V$4,FALSE)/VLOOKUP($A31,'[1]5Y區隔'!$B$129:$R$170,2,FALSE)</f>
        <v>4.2158516020236085E-3</v>
      </c>
      <c r="W31" s="15">
        <f t="shared" si="6"/>
        <v>44.991568296795961</v>
      </c>
      <c r="X31" s="16">
        <f t="shared" si="7"/>
        <v>-7.9220240564081279E-2</v>
      </c>
    </row>
    <row r="32" spans="1:28" x14ac:dyDescent="0.25">
      <c r="A32" t="s">
        <v>232</v>
      </c>
      <c r="B32">
        <f>VLOOKUP($A32,工作表2!$W$6:$Z$134,2,FALSE)</f>
        <v>2032</v>
      </c>
      <c r="C32">
        <f>VLOOKUP($A32,工作表2!$W$6:$Z$134,3,FALSE)</f>
        <v>2319</v>
      </c>
      <c r="D32">
        <f>VLOOKUP($A32,工作表2!$W$6:$Z$134,4,FALSE)</f>
        <v>4675</v>
      </c>
      <c r="E32" s="12">
        <f t="shared" si="3"/>
        <v>0.43465240641711228</v>
      </c>
      <c r="F32" s="12">
        <f t="shared" si="4"/>
        <v>0.49604278074866309</v>
      </c>
      <c r="G32" s="13">
        <f t="shared" si="5"/>
        <v>-6.1390374331550812E-2</v>
      </c>
      <c r="H32" s="14">
        <f>VLOOKUP($A32,'[1]5Y區隔'!$B$129:$R$170,H$4,FALSE)/VLOOKUP($A32,'[1]5Y區隔'!$B$129:$R$170,2,FALSE)</f>
        <v>7.2404371584699451E-2</v>
      </c>
      <c r="I32" s="14">
        <f>VLOOKUP($A32,'[1]5Y區隔'!$B$129:$R$170,I$4,FALSE)/VLOOKUP($A32,'[1]5Y區隔'!$B$129:$R$170,2,FALSE)</f>
        <v>7.7868852459016397E-2</v>
      </c>
      <c r="J32" s="14">
        <f>VLOOKUP($A32,'[1]5Y區隔'!$B$129:$R$170,J$4,FALSE)/VLOOKUP($A32,'[1]5Y區隔'!$B$129:$R$170,2,FALSE)</f>
        <v>0.10458409228901032</v>
      </c>
      <c r="K32" s="14">
        <f>VLOOKUP($A32,'[1]5Y區隔'!$B$129:$R$170,K$4,FALSE)/VLOOKUP($A32,'[1]5Y區隔'!$B$129:$R$170,2,FALSE)</f>
        <v>0.11445051608986036</v>
      </c>
      <c r="L32" s="14">
        <f>VLOOKUP($A32,'[1]5Y區隔'!$B$129:$R$170,L$4,FALSE)/VLOOKUP($A32,'[1]5Y區隔'!$B$129:$R$170,2,FALSE)</f>
        <v>8.4244080145719491E-2</v>
      </c>
      <c r="M32" s="14">
        <f>VLOOKUP($A32,'[1]5Y區隔'!$B$129:$R$170,M$4,FALSE)/VLOOKUP($A32,'[1]5Y區隔'!$B$129:$R$170,2,FALSE)</f>
        <v>8.1208257437765635E-2</v>
      </c>
      <c r="N32" s="14">
        <f>VLOOKUP($A32,'[1]5Y區隔'!$B$129:$R$170,N$4,FALSE)/VLOOKUP($A32,'[1]5Y區隔'!$B$129:$R$170,2,FALSE)</f>
        <v>9.183363691560413E-2</v>
      </c>
      <c r="O32" s="14">
        <f>VLOOKUP($A32,'[1]5Y區隔'!$B$129:$R$170,O$4,FALSE)/VLOOKUP($A32,'[1]5Y區隔'!$B$129:$R$170,2,FALSE)</f>
        <v>9.2289010321797205E-2</v>
      </c>
      <c r="P32" s="14">
        <f>VLOOKUP($A32,'[1]5Y區隔'!$B$129:$R$170,P$4,FALSE)/VLOOKUP($A32,'[1]5Y區隔'!$B$129:$R$170,2,FALSE)</f>
        <v>0.10670916818457803</v>
      </c>
      <c r="Q32" s="14">
        <f>VLOOKUP($A32,'[1]5Y區隔'!$B$129:$R$170,Q$4,FALSE)/VLOOKUP($A32,'[1]5Y區隔'!$B$129:$R$170,2,FALSE)</f>
        <v>7.301153612629023E-2</v>
      </c>
      <c r="R32" s="14">
        <f>VLOOKUP($A32,'[1]5Y區隔'!$B$129:$R$170,R$4,FALSE)/VLOOKUP($A32,'[1]5Y區隔'!$B$129:$R$170,2,FALSE)</f>
        <v>3.8099574984820889E-2</v>
      </c>
      <c r="S32" s="14">
        <f>VLOOKUP($A32,'[1]5Y區隔'!$B$129:$R$170,S$4,FALSE)/VLOOKUP($A32,'[1]5Y區隔'!$B$129:$R$170,2,FALSE)</f>
        <v>2.8688524590163935E-2</v>
      </c>
      <c r="T32" s="14">
        <f>VLOOKUP($A32,'[1]5Y區隔'!$B$129:$R$170,T$4,FALSE)/VLOOKUP($A32,'[1]5Y區隔'!$B$129:$R$170,2,FALSE)</f>
        <v>1.6848816029143898E-2</v>
      </c>
      <c r="U32" s="14">
        <f>VLOOKUP($A32,'[1]5Y區隔'!$B$129:$R$170,U$4,FALSE)/VLOOKUP($A32,'[1]5Y區隔'!$B$129:$R$170,2,FALSE)</f>
        <v>1.1687917425622344E-2</v>
      </c>
      <c r="V32" s="14">
        <f>VLOOKUP($A32,'[1]5Y區隔'!$B$129:$R$170,V$4,FALSE)/VLOOKUP($A32,'[1]5Y區隔'!$B$129:$R$170,2,FALSE)</f>
        <v>6.0716454159077107E-3</v>
      </c>
      <c r="W32" s="15">
        <f t="shared" si="6"/>
        <v>46.084547662416519</v>
      </c>
      <c r="X32" s="16">
        <f t="shared" si="7"/>
        <v>-6.1390374331550812E-2</v>
      </c>
    </row>
    <row r="33" spans="1:24" x14ac:dyDescent="0.25">
      <c r="A33" t="s">
        <v>233</v>
      </c>
      <c r="B33">
        <f>VLOOKUP($A33,工作表2!$W$6:$Z$134,2,FALSE)</f>
        <v>2006</v>
      </c>
      <c r="C33">
        <f>VLOOKUP($A33,工作表2!$W$6:$Z$134,3,FALSE)</f>
        <v>1801</v>
      </c>
      <c r="D33">
        <f>VLOOKUP($A33,工作表2!$W$6:$Z$134,4,FALSE)</f>
        <v>4098</v>
      </c>
      <c r="E33" s="12">
        <f t="shared" si="3"/>
        <v>0.48950707662274279</v>
      </c>
      <c r="F33" s="12">
        <f t="shared" si="4"/>
        <v>0.43948267447535383</v>
      </c>
      <c r="G33" s="13">
        <f t="shared" si="5"/>
        <v>5.0024402147388958E-2</v>
      </c>
      <c r="H33" s="14">
        <f>VLOOKUP($A33,'[1]5Y區隔'!$B$129:$R$170,H$4,FALSE)/VLOOKUP($A33,'[1]5Y區隔'!$B$129:$R$170,2,FALSE)</f>
        <v>6.661059714045417E-2</v>
      </c>
      <c r="I33" s="14">
        <f>VLOOKUP($A33,'[1]5Y區隔'!$B$129:$R$170,I$4,FALSE)/VLOOKUP($A33,'[1]5Y區隔'!$B$129:$R$170,2,FALSE)</f>
        <v>7.6198486122792258E-2</v>
      </c>
      <c r="J33" s="14">
        <f>VLOOKUP($A33,'[1]5Y區隔'!$B$129:$R$170,J$4,FALSE)/VLOOKUP($A33,'[1]5Y區隔'!$B$129:$R$170,2,FALSE)</f>
        <v>0.10075693860386879</v>
      </c>
      <c r="K33" s="14">
        <f>VLOOKUP($A33,'[1]5Y區隔'!$B$129:$R$170,K$4,FALSE)/VLOOKUP($A33,'[1]5Y區隔'!$B$129:$R$170,2,FALSE)</f>
        <v>0.10109335576114382</v>
      </c>
      <c r="L33" s="14">
        <f>VLOOKUP($A33,'[1]5Y區隔'!$B$129:$R$170,L$4,FALSE)/VLOOKUP($A33,'[1]5Y區隔'!$B$129:$R$170,2,FALSE)</f>
        <v>8.7300252312867963E-2</v>
      </c>
      <c r="M33" s="14">
        <f>VLOOKUP($A33,'[1]5Y區隔'!$B$129:$R$170,M$4,FALSE)/VLOOKUP($A33,'[1]5Y區隔'!$B$129:$R$170,2,FALSE)</f>
        <v>8.763666947014298E-2</v>
      </c>
      <c r="N33" s="14">
        <f>VLOOKUP($A33,'[1]5Y區隔'!$B$129:$R$170,N$4,FALSE)/VLOOKUP($A33,'[1]5Y區隔'!$B$129:$R$170,2,FALSE)</f>
        <v>9.4701429772918413E-2</v>
      </c>
      <c r="O33" s="14">
        <f>VLOOKUP($A33,'[1]5Y區隔'!$B$129:$R$170,O$4,FALSE)/VLOOKUP($A33,'[1]5Y區隔'!$B$129:$R$170,2,FALSE)</f>
        <v>0.10008410428931876</v>
      </c>
      <c r="P33" s="14">
        <f>VLOOKUP($A33,'[1]5Y區隔'!$B$129:$R$170,P$4,FALSE)/VLOOKUP($A33,'[1]5Y區隔'!$B$129:$R$170,2,FALSE)</f>
        <v>9.2682926829268292E-2</v>
      </c>
      <c r="Q33" s="14">
        <f>VLOOKUP($A33,'[1]5Y區隔'!$B$129:$R$170,Q$4,FALSE)/VLOOKUP($A33,'[1]5Y區隔'!$B$129:$R$170,2,FALSE)</f>
        <v>7.2329688814129517E-2</v>
      </c>
      <c r="R33" s="14">
        <f>VLOOKUP($A33,'[1]5Y區隔'!$B$129:$R$170,R$4,FALSE)/VLOOKUP($A33,'[1]5Y區隔'!$B$129:$R$170,2,FALSE)</f>
        <v>4.1547518923465095E-2</v>
      </c>
      <c r="S33" s="14">
        <f>VLOOKUP($A33,'[1]5Y區隔'!$B$129:$R$170,S$4,FALSE)/VLOOKUP($A33,'[1]5Y區隔'!$B$129:$R$170,2,FALSE)</f>
        <v>3.2800672834314551E-2</v>
      </c>
      <c r="T33" s="14">
        <f>VLOOKUP($A33,'[1]5Y區隔'!$B$129:$R$170,T$4,FALSE)/VLOOKUP($A33,'[1]5Y區隔'!$B$129:$R$170,2,FALSE)</f>
        <v>2.4222035323801513E-2</v>
      </c>
      <c r="U33" s="14">
        <f>VLOOKUP($A33,'[1]5Y區隔'!$B$129:$R$170,U$4,FALSE)/VLOOKUP($A33,'[1]5Y區隔'!$B$129:$R$170,2,FALSE)</f>
        <v>1.5138772077375946E-2</v>
      </c>
      <c r="V33" s="14">
        <f>VLOOKUP($A33,'[1]5Y區隔'!$B$129:$R$170,V$4,FALSE)/VLOOKUP($A33,'[1]5Y區隔'!$B$129:$R$170,2,FALSE)</f>
        <v>6.8965517241379309E-3</v>
      </c>
      <c r="W33" s="15">
        <f t="shared" si="6"/>
        <v>46.949537426408746</v>
      </c>
      <c r="X33" s="16">
        <f t="shared" si="7"/>
        <v>5.0024402147388958E-2</v>
      </c>
    </row>
    <row r="34" spans="1:24" x14ac:dyDescent="0.25">
      <c r="A34" t="s">
        <v>234</v>
      </c>
      <c r="B34">
        <f>VLOOKUP($A34,工作表2!$W$6:$Z$134,2,FALSE)</f>
        <v>1980</v>
      </c>
      <c r="C34">
        <f>VLOOKUP($A34,工作表2!$W$6:$Z$134,3,FALSE)</f>
        <v>2312</v>
      </c>
      <c r="D34">
        <f>VLOOKUP($A34,工作表2!$W$6:$Z$134,4,FALSE)</f>
        <v>4587</v>
      </c>
      <c r="E34" s="12">
        <f t="shared" si="3"/>
        <v>0.43165467625899279</v>
      </c>
      <c r="F34" s="12">
        <f t="shared" si="4"/>
        <v>0.50403313712666231</v>
      </c>
      <c r="G34" s="13">
        <f t="shared" si="5"/>
        <v>-7.2378460867669525E-2</v>
      </c>
      <c r="H34" s="14">
        <f>VLOOKUP($A34,'[1]5Y區隔'!$B$129:$R$170,H$4,FALSE)/VLOOKUP($A34,'[1]5Y區隔'!$B$129:$R$170,2,FALSE)</f>
        <v>6.2165058949624867E-2</v>
      </c>
      <c r="I34" s="14">
        <f>VLOOKUP($A34,'[1]5Y區隔'!$B$129:$R$170,I$4,FALSE)/VLOOKUP($A34,'[1]5Y區隔'!$B$129:$R$170,2,FALSE)</f>
        <v>6.5686724850711989E-2</v>
      </c>
      <c r="J34" s="14">
        <f>VLOOKUP($A34,'[1]5Y區隔'!$B$129:$R$170,J$4,FALSE)/VLOOKUP($A34,'[1]5Y區隔'!$B$129:$R$170,2,FALSE)</f>
        <v>9.8147297504210682E-2</v>
      </c>
      <c r="K34" s="14">
        <f>VLOOKUP($A34,'[1]5Y區隔'!$B$129:$R$170,K$4,FALSE)/VLOOKUP($A34,'[1]5Y區隔'!$B$129:$R$170,2,FALSE)</f>
        <v>0.10166896340529781</v>
      </c>
      <c r="L34" s="14">
        <f>VLOOKUP($A34,'[1]5Y區隔'!$B$129:$R$170,L$4,FALSE)/VLOOKUP($A34,'[1]5Y區隔'!$B$129:$R$170,2,FALSE)</f>
        <v>8.4060633899862194E-2</v>
      </c>
      <c r="M34" s="14">
        <f>VLOOKUP($A34,'[1]5Y區隔'!$B$129:$R$170,M$4,FALSE)/VLOOKUP($A34,'[1]5Y區隔'!$B$129:$R$170,2,FALSE)</f>
        <v>9.0950849793293528E-2</v>
      </c>
      <c r="N34" s="14">
        <f>VLOOKUP($A34,'[1]5Y區隔'!$B$129:$R$170,N$4,FALSE)/VLOOKUP($A34,'[1]5Y區隔'!$B$129:$R$170,2,FALSE)</f>
        <v>9.1563313428265194E-2</v>
      </c>
      <c r="O34" s="14">
        <f>VLOOKUP($A34,'[1]5Y區隔'!$B$129:$R$170,O$4,FALSE)/VLOOKUP($A34,'[1]5Y區隔'!$B$129:$R$170,2,FALSE)</f>
        <v>9.1716429337008118E-2</v>
      </c>
      <c r="P34" s="14">
        <f>VLOOKUP($A34,'[1]5Y區隔'!$B$129:$R$170,P$4,FALSE)/VLOOKUP($A34,'[1]5Y區隔'!$B$129:$R$170,2,FALSE)</f>
        <v>9.8147297504210682E-2</v>
      </c>
      <c r="Q34" s="14">
        <f>VLOOKUP($A34,'[1]5Y區隔'!$B$129:$R$170,Q$4,FALSE)/VLOOKUP($A34,'[1]5Y區隔'!$B$129:$R$170,2,FALSE)</f>
        <v>7.8089113458888373E-2</v>
      </c>
      <c r="R34" s="14">
        <f>VLOOKUP($A34,'[1]5Y區隔'!$B$129:$R$170,R$4,FALSE)/VLOOKUP($A34,'[1]5Y區隔'!$B$129:$R$170,2,FALSE)</f>
        <v>4.670035216659011E-2</v>
      </c>
      <c r="S34" s="14">
        <f>VLOOKUP($A34,'[1]5Y區隔'!$B$129:$R$170,S$4,FALSE)/VLOOKUP($A34,'[1]5Y區隔'!$B$129:$R$170,2,FALSE)</f>
        <v>3.5216659010871232E-2</v>
      </c>
      <c r="T34" s="14">
        <f>VLOOKUP($A34,'[1]5Y區隔'!$B$129:$R$170,T$4,FALSE)/VLOOKUP($A34,'[1]5Y區隔'!$B$129:$R$170,2,FALSE)</f>
        <v>2.9857602204869087E-2</v>
      </c>
      <c r="U34" s="14">
        <f>VLOOKUP($A34,'[1]5Y區隔'!$B$129:$R$170,U$4,FALSE)/VLOOKUP($A34,'[1]5Y區隔'!$B$129:$R$170,2,FALSE)</f>
        <v>1.7914561322921452E-2</v>
      </c>
      <c r="V34" s="14">
        <f>VLOOKUP($A34,'[1]5Y區隔'!$B$129:$R$170,V$4,FALSE)/VLOOKUP($A34,'[1]5Y區隔'!$B$129:$R$170,2,FALSE)</f>
        <v>8.1151431633746749E-3</v>
      </c>
      <c r="W34" s="15">
        <f t="shared" si="6"/>
        <v>47.982697902312047</v>
      </c>
      <c r="X34" s="16">
        <f t="shared" si="7"/>
        <v>-7.2378460867669525E-2</v>
      </c>
    </row>
    <row r="35" spans="1:24" x14ac:dyDescent="0.25">
      <c r="A35" t="s">
        <v>235</v>
      </c>
      <c r="B35">
        <f>VLOOKUP($A35,工作表2!$W$6:$Z$134,2,FALSE)</f>
        <v>1297</v>
      </c>
      <c r="C35">
        <f>VLOOKUP($A35,工作表2!$W$6:$Z$134,3,FALSE)</f>
        <v>1802</v>
      </c>
      <c r="D35">
        <f>VLOOKUP($A35,工作表2!$W$6:$Z$134,4,FALSE)</f>
        <v>3312</v>
      </c>
      <c r="E35" s="12">
        <f t="shared" si="3"/>
        <v>0.39160628019323673</v>
      </c>
      <c r="F35" s="12">
        <f t="shared" si="4"/>
        <v>0.54408212560386471</v>
      </c>
      <c r="G35" s="13">
        <f t="shared" si="5"/>
        <v>-0.15247584541062797</v>
      </c>
      <c r="H35" s="14">
        <f>VLOOKUP($A35,'[1]5Y區隔'!$B$129:$R$170,H$4,FALSE)/VLOOKUP($A35,'[1]5Y區隔'!$B$129:$R$170,2,FALSE)</f>
        <v>6.2606473594548545E-2</v>
      </c>
      <c r="I35" s="14">
        <f>VLOOKUP($A35,'[1]5Y區隔'!$B$129:$R$170,I$4,FALSE)/VLOOKUP($A35,'[1]5Y區隔'!$B$129:$R$170,2,FALSE)</f>
        <v>6.5587734241908002E-2</v>
      </c>
      <c r="J35" s="14">
        <f>VLOOKUP($A35,'[1]5Y區隔'!$B$129:$R$170,J$4,FALSE)/VLOOKUP($A35,'[1]5Y區隔'!$B$129:$R$170,2,FALSE)</f>
        <v>9.5826235093696768E-2</v>
      </c>
      <c r="K35" s="14">
        <f>VLOOKUP($A35,'[1]5Y區隔'!$B$129:$R$170,K$4,FALSE)/VLOOKUP($A35,'[1]5Y區隔'!$B$129:$R$170,2,FALSE)</f>
        <v>0.10902896081771721</v>
      </c>
      <c r="L35" s="14">
        <f>VLOOKUP($A35,'[1]5Y區隔'!$B$129:$R$170,L$4,FALSE)/VLOOKUP($A35,'[1]5Y區隔'!$B$129:$R$170,2,FALSE)</f>
        <v>8.8160136286201021E-2</v>
      </c>
      <c r="M35" s="14">
        <f>VLOOKUP($A35,'[1]5Y區隔'!$B$129:$R$170,M$4,FALSE)/VLOOKUP($A35,'[1]5Y區隔'!$B$129:$R$170,2,FALSE)</f>
        <v>9.6039182282793872E-2</v>
      </c>
      <c r="N35" s="14">
        <f>VLOOKUP($A35,'[1]5Y區隔'!$B$129:$R$170,N$4,FALSE)/VLOOKUP($A35,'[1]5Y區隔'!$B$129:$R$170,2,FALSE)</f>
        <v>0.10093696763202725</v>
      </c>
      <c r="O35" s="14">
        <f>VLOOKUP($A35,'[1]5Y區隔'!$B$129:$R$170,O$4,FALSE)/VLOOKUP($A35,'[1]5Y區隔'!$B$129:$R$170,2,FALSE)</f>
        <v>8.6456558773424189E-2</v>
      </c>
      <c r="P35" s="14">
        <f>VLOOKUP($A35,'[1]5Y區隔'!$B$129:$R$170,P$4,FALSE)/VLOOKUP($A35,'[1]5Y區隔'!$B$129:$R$170,2,FALSE)</f>
        <v>8.7947189097103917E-2</v>
      </c>
      <c r="Q35" s="14">
        <f>VLOOKUP($A35,'[1]5Y區隔'!$B$129:$R$170,Q$4,FALSE)/VLOOKUP($A35,'[1]5Y區隔'!$B$129:$R$170,2,FALSE)</f>
        <v>7.0485519591141396E-2</v>
      </c>
      <c r="R35" s="14">
        <f>VLOOKUP($A35,'[1]5Y區隔'!$B$129:$R$170,R$4,FALSE)/VLOOKUP($A35,'[1]5Y區隔'!$B$129:$R$170,2,FALSE)</f>
        <v>4.7487223168654176E-2</v>
      </c>
      <c r="S35" s="14">
        <f>VLOOKUP($A35,'[1]5Y區隔'!$B$129:$R$170,S$4,FALSE)/VLOOKUP($A35,'[1]5Y區隔'!$B$129:$R$170,2,FALSE)</f>
        <v>3.7265758091993187E-2</v>
      </c>
      <c r="T35" s="14">
        <f>VLOOKUP($A35,'[1]5Y區隔'!$B$129:$R$170,T$4,FALSE)/VLOOKUP($A35,'[1]5Y區隔'!$B$129:$R$170,2,FALSE)</f>
        <v>2.9173764906303235E-2</v>
      </c>
      <c r="U35" s="14">
        <f>VLOOKUP($A35,'[1]5Y區隔'!$B$129:$R$170,U$4,FALSE)/VLOOKUP($A35,'[1]5Y區隔'!$B$129:$R$170,2,FALSE)</f>
        <v>1.5758091993185688E-2</v>
      </c>
      <c r="V35" s="14">
        <f>VLOOKUP($A35,'[1]5Y區隔'!$B$129:$R$170,V$4,FALSE)/VLOOKUP($A35,'[1]5Y區隔'!$B$129:$R$170,2,FALSE)</f>
        <v>7.2402044293015336E-3</v>
      </c>
      <c r="W35" s="15">
        <f t="shared" si="6"/>
        <v>47.535136286201016</v>
      </c>
      <c r="X35" s="16">
        <f t="shared" si="7"/>
        <v>-0.15247584541062797</v>
      </c>
    </row>
    <row r="36" spans="1:24" x14ac:dyDescent="0.25">
      <c r="A36" t="s">
        <v>236</v>
      </c>
      <c r="B36">
        <f>VLOOKUP($A36,工作表2!$W$6:$Z$134,2,FALSE)</f>
        <v>1368</v>
      </c>
      <c r="C36">
        <f>VLOOKUP($A36,工作表2!$W$6:$Z$134,3,FALSE)</f>
        <v>1492</v>
      </c>
      <c r="D36">
        <f>VLOOKUP($A36,工作表2!$W$6:$Z$134,4,FALSE)</f>
        <v>3046</v>
      </c>
      <c r="E36" s="12">
        <f t="shared" si="3"/>
        <v>0.44911359159553516</v>
      </c>
      <c r="F36" s="12">
        <f t="shared" si="4"/>
        <v>0.48982271831910701</v>
      </c>
      <c r="G36" s="13">
        <f t="shared" si="5"/>
        <v>-4.0709126723571853E-2</v>
      </c>
      <c r="H36" s="14">
        <f>VLOOKUP($A36,'[1]5Y區隔'!$B$129:$R$170,H$4,FALSE)/VLOOKUP($A36,'[1]5Y區隔'!$B$129:$R$170,2,FALSE)</f>
        <v>6.0897435897435896E-2</v>
      </c>
      <c r="I36" s="14">
        <f>VLOOKUP($A36,'[1]5Y區隔'!$B$129:$R$170,I$4,FALSE)/VLOOKUP($A36,'[1]5Y區隔'!$B$129:$R$170,2,FALSE)</f>
        <v>6.95970695970696E-2</v>
      </c>
      <c r="J36" s="14">
        <f>VLOOKUP($A36,'[1]5Y區隔'!$B$129:$R$170,J$4,FALSE)/VLOOKUP($A36,'[1]5Y區隔'!$B$129:$R$170,2,FALSE)</f>
        <v>0.10622710622710622</v>
      </c>
      <c r="K36" s="14">
        <f>VLOOKUP($A36,'[1]5Y區隔'!$B$129:$R$170,K$4,FALSE)/VLOOKUP($A36,'[1]5Y區隔'!$B$129:$R$170,2,FALSE)</f>
        <v>0.11057692307692307</v>
      </c>
      <c r="L36" s="14">
        <f>VLOOKUP($A36,'[1]5Y區隔'!$B$129:$R$170,L$4,FALSE)/VLOOKUP($A36,'[1]5Y區隔'!$B$129:$R$170,2,FALSE)</f>
        <v>8.5164835164835168E-2</v>
      </c>
      <c r="M36" s="14">
        <f>VLOOKUP($A36,'[1]5Y區隔'!$B$129:$R$170,M$4,FALSE)/VLOOKUP($A36,'[1]5Y區隔'!$B$129:$R$170,2,FALSE)</f>
        <v>7.9899267399267393E-2</v>
      </c>
      <c r="N36" s="14">
        <f>VLOOKUP($A36,'[1]5Y區隔'!$B$129:$R$170,N$4,FALSE)/VLOOKUP($A36,'[1]5Y區隔'!$B$129:$R$170,2,FALSE)</f>
        <v>9.1117216117216113E-2</v>
      </c>
      <c r="O36" s="14">
        <f>VLOOKUP($A36,'[1]5Y區隔'!$B$129:$R$170,O$4,FALSE)/VLOOKUP($A36,'[1]5Y區隔'!$B$129:$R$170,2,FALSE)</f>
        <v>0.10141941391941392</v>
      </c>
      <c r="P36" s="14">
        <f>VLOOKUP($A36,'[1]5Y區隔'!$B$129:$R$170,P$4,FALSE)/VLOOKUP($A36,'[1]5Y區隔'!$B$129:$R$170,2,FALSE)</f>
        <v>9.1575091575091569E-2</v>
      </c>
      <c r="Q36" s="14">
        <f>VLOOKUP($A36,'[1]5Y區隔'!$B$129:$R$170,Q$4,FALSE)/VLOOKUP($A36,'[1]5Y區隔'!$B$129:$R$170,2,FALSE)</f>
        <v>7.1657509157509153E-2</v>
      </c>
      <c r="R36" s="14">
        <f>VLOOKUP($A36,'[1]5Y區隔'!$B$129:$R$170,R$4,FALSE)/VLOOKUP($A36,'[1]5Y區隔'!$B$129:$R$170,2,FALSE)</f>
        <v>4.3269230769230768E-2</v>
      </c>
      <c r="S36" s="14">
        <f>VLOOKUP($A36,'[1]5Y區隔'!$B$129:$R$170,S$4,FALSE)/VLOOKUP($A36,'[1]5Y區隔'!$B$129:$R$170,2,FALSE)</f>
        <v>3.7316849816849816E-2</v>
      </c>
      <c r="T36" s="14">
        <f>VLOOKUP($A36,'[1]5Y區隔'!$B$129:$R$170,T$4,FALSE)/VLOOKUP($A36,'[1]5Y區隔'!$B$129:$R$170,2,FALSE)</f>
        <v>2.77014652014652E-2</v>
      </c>
      <c r="U36" s="14">
        <f>VLOOKUP($A36,'[1]5Y區隔'!$B$129:$R$170,U$4,FALSE)/VLOOKUP($A36,'[1]5Y區隔'!$B$129:$R$170,2,FALSE)</f>
        <v>1.488095238095238E-2</v>
      </c>
      <c r="V36" s="14">
        <f>VLOOKUP($A36,'[1]5Y區隔'!$B$129:$R$170,V$4,FALSE)/VLOOKUP($A36,'[1]5Y區隔'!$B$129:$R$170,2,FALSE)</f>
        <v>8.6996336996337E-3</v>
      </c>
      <c r="W36" s="15">
        <f t="shared" si="6"/>
        <v>47.39468864468865</v>
      </c>
      <c r="X36" s="16">
        <f t="shared" si="7"/>
        <v>-4.0709126723571853E-2</v>
      </c>
    </row>
    <row r="37" spans="1:24" x14ac:dyDescent="0.25">
      <c r="A37" t="s">
        <v>237</v>
      </c>
      <c r="B37">
        <f>VLOOKUP($A37,工作表2!$W$6:$Z$134,2,FALSE)</f>
        <v>1347</v>
      </c>
      <c r="C37">
        <f>VLOOKUP($A37,工作表2!$W$6:$Z$134,3,FALSE)</f>
        <v>1453</v>
      </c>
      <c r="D37">
        <f>VLOOKUP($A37,工作表2!$W$6:$Z$134,4,FALSE)</f>
        <v>3042</v>
      </c>
      <c r="E37" s="12">
        <f t="shared" si="3"/>
        <v>0.44280078895463509</v>
      </c>
      <c r="F37" s="12">
        <f t="shared" si="4"/>
        <v>0.47764628533859305</v>
      </c>
      <c r="G37" s="13">
        <f t="shared" si="5"/>
        <v>-3.4845496383957952E-2</v>
      </c>
      <c r="H37" s="14">
        <f>VLOOKUP($A37,'[1]5Y區隔'!$B$129:$R$170,H$4,FALSE)/VLOOKUP($A37,'[1]5Y區隔'!$B$129:$R$170,2,FALSE)</f>
        <v>6.5084893339138E-2</v>
      </c>
      <c r="I37" s="14">
        <f>VLOOKUP($A37,'[1]5Y區隔'!$B$129:$R$170,I$4,FALSE)/VLOOKUP($A37,'[1]5Y區隔'!$B$129:$R$170,2,FALSE)</f>
        <v>7.1832825424466701E-2</v>
      </c>
      <c r="J37" s="14">
        <f>VLOOKUP($A37,'[1]5Y區隔'!$B$129:$R$170,J$4,FALSE)/VLOOKUP($A37,'[1]5Y區隔'!$B$129:$R$170,2,FALSE)</f>
        <v>0.10034828036569439</v>
      </c>
      <c r="K37" s="14">
        <f>VLOOKUP($A37,'[1]5Y區隔'!$B$129:$R$170,K$4,FALSE)/VLOOKUP($A37,'[1]5Y區隔'!$B$129:$R$170,2,FALSE)</f>
        <v>9.8171528080104487E-2</v>
      </c>
      <c r="L37" s="14">
        <f>VLOOKUP($A37,'[1]5Y區隔'!$B$129:$R$170,L$4,FALSE)/VLOOKUP($A37,'[1]5Y區隔'!$B$129:$R$170,2,FALSE)</f>
        <v>8.0757509795385291E-2</v>
      </c>
      <c r="M37" s="14">
        <f>VLOOKUP($A37,'[1]5Y區隔'!$B$129:$R$170,M$4,FALSE)/VLOOKUP($A37,'[1]5Y區隔'!$B$129:$R$170,2,FALSE)</f>
        <v>8.9464518937744889E-2</v>
      </c>
      <c r="N37" s="14">
        <f>VLOOKUP($A37,'[1]5Y區隔'!$B$129:$R$170,N$4,FALSE)/VLOOKUP($A37,'[1]5Y區隔'!$B$129:$R$170,2,FALSE)</f>
        <v>8.9246843709185897E-2</v>
      </c>
      <c r="O37" s="14">
        <f>VLOOKUP($A37,'[1]5Y區隔'!$B$129:$R$170,O$4,FALSE)/VLOOKUP($A37,'[1]5Y區隔'!$B$129:$R$170,2,FALSE)</f>
        <v>0.10709621245102308</v>
      </c>
      <c r="P37" s="14">
        <f>VLOOKUP($A37,'[1]5Y區隔'!$B$129:$R$170,P$4,FALSE)/VLOOKUP($A37,'[1]5Y區隔'!$B$129:$R$170,2,FALSE)</f>
        <v>9.1205920766216808E-2</v>
      </c>
      <c r="Q37" s="14">
        <f>VLOOKUP($A37,'[1]5Y區隔'!$B$129:$R$170,Q$4,FALSE)/VLOOKUP($A37,'[1]5Y區隔'!$B$129:$R$170,2,FALSE)</f>
        <v>7.1179799738789726E-2</v>
      </c>
      <c r="R37" s="14">
        <f>VLOOKUP($A37,'[1]5Y區隔'!$B$129:$R$170,R$4,FALSE)/VLOOKUP($A37,'[1]5Y區隔'!$B$129:$R$170,2,FALSE)</f>
        <v>4.5494122768828908E-2</v>
      </c>
      <c r="S37" s="14">
        <f>VLOOKUP($A37,'[1]5Y區隔'!$B$129:$R$170,S$4,FALSE)/VLOOKUP($A37,'[1]5Y區隔'!$B$129:$R$170,2,FALSE)</f>
        <v>3.2433609055289511E-2</v>
      </c>
      <c r="T37" s="14">
        <f>VLOOKUP($A37,'[1]5Y區隔'!$B$129:$R$170,T$4,FALSE)/VLOOKUP($A37,'[1]5Y區隔'!$B$129:$R$170,2,FALSE)</f>
        <v>3.134523291249456E-2</v>
      </c>
      <c r="U37" s="14">
        <f>VLOOKUP($A37,'[1]5Y區隔'!$B$129:$R$170,U$4,FALSE)/VLOOKUP($A37,'[1]5Y區隔'!$B$129:$R$170,2,FALSE)</f>
        <v>1.7631693513278188E-2</v>
      </c>
      <c r="V37" s="14">
        <f>VLOOKUP($A37,'[1]5Y區隔'!$B$129:$R$170,V$4,FALSE)/VLOOKUP($A37,'[1]5Y區隔'!$B$129:$R$170,2,FALSE)</f>
        <v>8.7070091423595997E-3</v>
      </c>
      <c r="W37" s="15">
        <f t="shared" si="6"/>
        <v>47.658902916848056</v>
      </c>
      <c r="X37" s="16">
        <f t="shared" si="7"/>
        <v>-3.4845496383957952E-2</v>
      </c>
    </row>
    <row r="38" spans="1:24" x14ac:dyDescent="0.25">
      <c r="A38" t="s">
        <v>238</v>
      </c>
      <c r="B38">
        <f>VLOOKUP($A38,工作表2!$W$6:$Z$134,2,FALSE)</f>
        <v>1111</v>
      </c>
      <c r="C38">
        <f>VLOOKUP($A38,工作表2!$W$6:$Z$134,3,FALSE)</f>
        <v>916</v>
      </c>
      <c r="D38">
        <f>VLOOKUP($A38,工作表2!$W$6:$Z$134,4,FALSE)</f>
        <v>2181</v>
      </c>
      <c r="E38" s="12">
        <f t="shared" si="3"/>
        <v>0.50939935809261805</v>
      </c>
      <c r="F38" s="12">
        <f t="shared" si="4"/>
        <v>0.41999082989454378</v>
      </c>
      <c r="G38" s="13">
        <f t="shared" si="5"/>
        <v>8.9408528198074266E-2</v>
      </c>
      <c r="H38" s="14">
        <f>VLOOKUP($A38,'[1]5Y區隔'!$B$129:$R$170,H$4,FALSE)/VLOOKUP($A38,'[1]5Y區隔'!$B$129:$R$170,2,FALSE)</f>
        <v>6.0336300692383778E-2</v>
      </c>
      <c r="I38" s="14">
        <f>VLOOKUP($A38,'[1]5Y區隔'!$B$129:$R$170,I$4,FALSE)/VLOOKUP($A38,'[1]5Y區隔'!$B$129:$R$170,2,FALSE)</f>
        <v>6.8249258160237386E-2</v>
      </c>
      <c r="J38" s="14">
        <f>VLOOKUP($A38,'[1]5Y區隔'!$B$129:$R$170,J$4,FALSE)/VLOOKUP($A38,'[1]5Y區隔'!$B$129:$R$170,2,FALSE)</f>
        <v>8.4075173095944603E-2</v>
      </c>
      <c r="K38" s="14">
        <f>VLOOKUP($A38,'[1]5Y區隔'!$B$129:$R$170,K$4,FALSE)/VLOOKUP($A38,'[1]5Y區隔'!$B$129:$R$170,2,FALSE)</f>
        <v>9.6933728981206724E-2</v>
      </c>
      <c r="L38" s="14">
        <f>VLOOKUP($A38,'[1]5Y區隔'!$B$129:$R$170,L$4,FALSE)/VLOOKUP($A38,'[1]5Y區隔'!$B$129:$R$170,2,FALSE)</f>
        <v>0.10187932739861523</v>
      </c>
      <c r="M38" s="14">
        <f>VLOOKUP($A38,'[1]5Y區隔'!$B$129:$R$170,M$4,FALSE)/VLOOKUP($A38,'[1]5Y區隔'!$B$129:$R$170,2,FALSE)</f>
        <v>0.11210023079459282</v>
      </c>
      <c r="N38" s="14">
        <f>VLOOKUP($A38,'[1]5Y區隔'!$B$129:$R$170,N$4,FALSE)/VLOOKUP($A38,'[1]5Y區隔'!$B$129:$R$170,2,FALSE)</f>
        <v>8.8361358391031986E-2</v>
      </c>
      <c r="O38" s="14">
        <f>VLOOKUP($A38,'[1]5Y區隔'!$B$129:$R$170,O$4,FALSE)/VLOOKUP($A38,'[1]5Y區隔'!$B$129:$R$170,2,FALSE)</f>
        <v>9.3966369930761628E-2</v>
      </c>
      <c r="P38" s="14">
        <f>VLOOKUP($A38,'[1]5Y區隔'!$B$129:$R$170,P$4,FALSE)/VLOOKUP($A38,'[1]5Y區隔'!$B$129:$R$170,2,FALSE)</f>
        <v>9.0669304319155958E-2</v>
      </c>
      <c r="Q38" s="14">
        <f>VLOOKUP($A38,'[1]5Y區隔'!$B$129:$R$170,Q$4,FALSE)/VLOOKUP($A38,'[1]5Y區隔'!$B$129:$R$170,2,FALSE)</f>
        <v>7.1876030333003632E-2</v>
      </c>
      <c r="R38" s="14">
        <f>VLOOKUP($A38,'[1]5Y區隔'!$B$129:$R$170,R$4,FALSE)/VLOOKUP($A38,'[1]5Y區隔'!$B$129:$R$170,2,FALSE)</f>
        <v>3.9235080778107487E-2</v>
      </c>
      <c r="S38" s="14">
        <f>VLOOKUP($A38,'[1]5Y區隔'!$B$129:$R$170,S$4,FALSE)/VLOOKUP($A38,'[1]5Y區隔'!$B$129:$R$170,2,FALSE)</f>
        <v>3.6927134849983514E-2</v>
      </c>
      <c r="T38" s="14">
        <f>VLOOKUP($A38,'[1]5Y區隔'!$B$129:$R$170,T$4,FALSE)/VLOOKUP($A38,'[1]5Y區隔'!$B$129:$R$170,2,FALSE)</f>
        <v>2.5057698648203099E-2</v>
      </c>
      <c r="U38" s="14">
        <f>VLOOKUP($A38,'[1]5Y區隔'!$B$129:$R$170,U$4,FALSE)/VLOOKUP($A38,'[1]5Y區隔'!$B$129:$R$170,2,FALSE)</f>
        <v>1.6485328058028353E-2</v>
      </c>
      <c r="V38" s="14">
        <f>VLOOKUP($A38,'[1]5Y區隔'!$B$129:$R$170,V$4,FALSE)/VLOOKUP($A38,'[1]5Y區隔'!$B$129:$R$170,2,FALSE)</f>
        <v>1.3847675568743818E-2</v>
      </c>
      <c r="W38" s="15">
        <f t="shared" si="6"/>
        <v>47.814045499505454</v>
      </c>
      <c r="X38" s="16">
        <f t="shared" si="7"/>
        <v>8.9408528198074266E-2</v>
      </c>
    </row>
    <row r="39" spans="1:24" x14ac:dyDescent="0.25">
      <c r="A39" t="s">
        <v>239</v>
      </c>
      <c r="B39">
        <f>VLOOKUP($A39,工作表2!$W$6:$Z$134,2,FALSE)</f>
        <v>1744</v>
      </c>
      <c r="C39">
        <f>VLOOKUP($A39,工作表2!$W$6:$Z$134,3,FALSE)</f>
        <v>1520</v>
      </c>
      <c r="D39">
        <f>VLOOKUP($A39,工作表2!$W$6:$Z$134,4,FALSE)</f>
        <v>3498</v>
      </c>
      <c r="E39" s="12">
        <f t="shared" si="3"/>
        <v>0.49857061177815892</v>
      </c>
      <c r="F39" s="12">
        <f t="shared" si="4"/>
        <v>0.43453401943967984</v>
      </c>
      <c r="G39" s="13">
        <f t="shared" si="5"/>
        <v>6.4036592338479081E-2</v>
      </c>
      <c r="H39" s="14">
        <f>VLOOKUP($A39,'[1]5Y區隔'!$B$129:$R$170,H$4,FALSE)/VLOOKUP($A39,'[1]5Y區隔'!$B$129:$R$170,2,FALSE)</f>
        <v>5.6777996070726915E-2</v>
      </c>
      <c r="I39" s="14">
        <f>VLOOKUP($A39,'[1]5Y區隔'!$B$129:$R$170,I$4,FALSE)/VLOOKUP($A39,'[1]5Y區隔'!$B$129:$R$170,2,FALSE)</f>
        <v>6.2082514734774066E-2</v>
      </c>
      <c r="J39" s="14">
        <f>VLOOKUP($A39,'[1]5Y區隔'!$B$129:$R$170,J$4,FALSE)/VLOOKUP($A39,'[1]5Y區隔'!$B$129:$R$170,2,FALSE)</f>
        <v>0.10117878192534381</v>
      </c>
      <c r="K39" s="14">
        <f>VLOOKUP($A39,'[1]5Y區隔'!$B$129:$R$170,K$4,FALSE)/VLOOKUP($A39,'[1]5Y區隔'!$B$129:$R$170,2,FALSE)</f>
        <v>0.11650294695481336</v>
      </c>
      <c r="L39" s="14">
        <f>VLOOKUP($A39,'[1]5Y區隔'!$B$129:$R$170,L$4,FALSE)/VLOOKUP($A39,'[1]5Y區隔'!$B$129:$R$170,2,FALSE)</f>
        <v>9.5284872298624756E-2</v>
      </c>
      <c r="M39" s="14">
        <f>VLOOKUP($A39,'[1]5Y區隔'!$B$129:$R$170,M$4,FALSE)/VLOOKUP($A39,'[1]5Y區隔'!$B$129:$R$170,2,FALSE)</f>
        <v>9.9017681728880161E-2</v>
      </c>
      <c r="N39" s="14">
        <f>VLOOKUP($A39,'[1]5Y區隔'!$B$129:$R$170,N$4,FALSE)/VLOOKUP($A39,'[1]5Y區隔'!$B$129:$R$170,2,FALSE)</f>
        <v>9.2534381139489197E-2</v>
      </c>
      <c r="O39" s="14">
        <f>VLOOKUP($A39,'[1]5Y區隔'!$B$129:$R$170,O$4,FALSE)/VLOOKUP($A39,'[1]5Y區隔'!$B$129:$R$170,2,FALSE)</f>
        <v>9.7445972495088407E-2</v>
      </c>
      <c r="P39" s="14">
        <f>VLOOKUP($A39,'[1]5Y區隔'!$B$129:$R$170,P$4,FALSE)/VLOOKUP($A39,'[1]5Y區隔'!$B$129:$R$170,2,FALSE)</f>
        <v>9.1552062868369352E-2</v>
      </c>
      <c r="Q39" s="14">
        <f>VLOOKUP($A39,'[1]5Y區隔'!$B$129:$R$170,Q$4,FALSE)/VLOOKUP($A39,'[1]5Y區隔'!$B$129:$R$170,2,FALSE)</f>
        <v>6.4636542239685651E-2</v>
      </c>
      <c r="R39" s="14">
        <f>VLOOKUP($A39,'[1]5Y區隔'!$B$129:$R$170,R$4,FALSE)/VLOOKUP($A39,'[1]5Y區隔'!$B$129:$R$170,2,FALSE)</f>
        <v>4.2239685658153239E-2</v>
      </c>
      <c r="S39" s="14">
        <f>VLOOKUP($A39,'[1]5Y區隔'!$B$129:$R$170,S$4,FALSE)/VLOOKUP($A39,'[1]5Y區隔'!$B$129:$R$170,2,FALSE)</f>
        <v>3.536345776031434E-2</v>
      </c>
      <c r="T39" s="14">
        <f>VLOOKUP($A39,'[1]5Y區隔'!$B$129:$R$170,T$4,FALSE)/VLOOKUP($A39,'[1]5Y區隔'!$B$129:$R$170,2,FALSE)</f>
        <v>2.4165029469548134E-2</v>
      </c>
      <c r="U39" s="14">
        <f>VLOOKUP($A39,'[1]5Y區隔'!$B$129:$R$170,U$4,FALSE)/VLOOKUP($A39,'[1]5Y區隔'!$B$129:$R$170,2,FALSE)</f>
        <v>1.3555992141453831E-2</v>
      </c>
      <c r="V39" s="14">
        <f>VLOOKUP($A39,'[1]5Y區隔'!$B$129:$R$170,V$4,FALSE)/VLOOKUP($A39,'[1]5Y區隔'!$B$129:$R$170,2,FALSE)</f>
        <v>7.6620825147347736E-3</v>
      </c>
      <c r="W39" s="15">
        <f t="shared" si="6"/>
        <v>47.132612966601179</v>
      </c>
      <c r="X39" s="16">
        <f t="shared" si="7"/>
        <v>6.4036592338479081E-2</v>
      </c>
    </row>
    <row r="40" spans="1:24" x14ac:dyDescent="0.25">
      <c r="A40" t="s">
        <v>240</v>
      </c>
      <c r="B40">
        <f>VLOOKUP($A40,工作表2!$W$6:$Z$134,2,FALSE)</f>
        <v>2207</v>
      </c>
      <c r="C40">
        <f>VLOOKUP($A40,工作表2!$W$6:$Z$134,3,FALSE)</f>
        <v>764</v>
      </c>
      <c r="D40">
        <f>VLOOKUP($A40,工作表2!$W$6:$Z$134,4,FALSE)</f>
        <v>3201</v>
      </c>
      <c r="E40" s="12">
        <f t="shared" si="3"/>
        <v>0.68947203998750395</v>
      </c>
      <c r="F40" s="12">
        <f t="shared" si="4"/>
        <v>0.2386754139331459</v>
      </c>
      <c r="G40" s="13">
        <f t="shared" si="5"/>
        <v>0.45079662605435805</v>
      </c>
      <c r="H40" s="14">
        <f>VLOOKUP($A40,'[1]5Y區隔'!$B$129:$R$170,H$4,FALSE)/VLOOKUP($A40,'[1]5Y區隔'!$B$129:$R$170,2,FALSE)</f>
        <v>6.6394742805347837E-2</v>
      </c>
      <c r="I40" s="14">
        <f>VLOOKUP($A40,'[1]5Y區隔'!$B$129:$R$170,I$4,FALSE)/VLOOKUP($A40,'[1]5Y區隔'!$B$129:$R$170,2,FALSE)</f>
        <v>7.02469975073646E-2</v>
      </c>
      <c r="J40" s="14">
        <f>VLOOKUP($A40,'[1]5Y區隔'!$B$129:$R$170,J$4,FALSE)/VLOOKUP($A40,'[1]5Y區隔'!$B$129:$R$170,2,FALSE)</f>
        <v>8.2483571266711991E-2</v>
      </c>
      <c r="K40" s="14">
        <f>VLOOKUP($A40,'[1]5Y區隔'!$B$129:$R$170,K$4,FALSE)/VLOOKUP($A40,'[1]5Y區隔'!$B$129:$R$170,2,FALSE)</f>
        <v>8.0897348742352146E-2</v>
      </c>
      <c r="L40" s="14">
        <f>VLOOKUP($A40,'[1]5Y區隔'!$B$129:$R$170,L$4,FALSE)/VLOOKUP($A40,'[1]5Y區隔'!$B$129:$R$170,2,FALSE)</f>
        <v>7.2059823249490146E-2</v>
      </c>
      <c r="M40" s="14">
        <f>VLOOKUP($A40,'[1]5Y區隔'!$B$129:$R$170,M$4,FALSE)/VLOOKUP($A40,'[1]5Y區隔'!$B$129:$R$170,2,FALSE)</f>
        <v>8.5882619533197369E-2</v>
      </c>
      <c r="N40" s="14">
        <f>VLOOKUP($A40,'[1]5Y區隔'!$B$129:$R$170,N$4,FALSE)/VLOOKUP($A40,'[1]5Y區隔'!$B$129:$R$170,2,FALSE)</f>
        <v>0.11851348289145706</v>
      </c>
      <c r="O40" s="14">
        <f>VLOOKUP($A40,'[1]5Y區隔'!$B$129:$R$170,O$4,FALSE)/VLOOKUP($A40,'[1]5Y區隔'!$B$129:$R$170,2,FALSE)</f>
        <v>0.12281894402900521</v>
      </c>
      <c r="P40" s="14">
        <f>VLOOKUP($A40,'[1]5Y區隔'!$B$129:$R$170,P$4,FALSE)/VLOOKUP($A40,'[1]5Y區隔'!$B$129:$R$170,2,FALSE)</f>
        <v>9.9932019034670291E-2</v>
      </c>
      <c r="Q40" s="14">
        <f>VLOOKUP($A40,'[1]5Y區隔'!$B$129:$R$170,Q$4,FALSE)/VLOOKUP($A40,'[1]5Y區隔'!$B$129:$R$170,2,FALSE)</f>
        <v>7.0700203942895987E-2</v>
      </c>
      <c r="R40" s="14">
        <f>VLOOKUP($A40,'[1]5Y區隔'!$B$129:$R$170,R$4,FALSE)/VLOOKUP($A40,'[1]5Y區隔'!$B$129:$R$170,2,FALSE)</f>
        <v>3.4443689100385227E-2</v>
      </c>
      <c r="S40" s="14">
        <f>VLOOKUP($A40,'[1]5Y區隔'!$B$129:$R$170,S$4,FALSE)/VLOOKUP($A40,'[1]5Y區隔'!$B$129:$R$170,2,FALSE)</f>
        <v>2.6512576478585997E-2</v>
      </c>
      <c r="T40" s="14">
        <f>VLOOKUP($A40,'[1]5Y區隔'!$B$129:$R$170,T$4,FALSE)/VLOOKUP($A40,'[1]5Y區隔'!$B$129:$R$170,2,FALSE)</f>
        <v>2.9231815091774305E-2</v>
      </c>
      <c r="U40" s="14">
        <f>VLOOKUP($A40,'[1]5Y區隔'!$B$129:$R$170,U$4,FALSE)/VLOOKUP($A40,'[1]5Y區隔'!$B$129:$R$170,2,FALSE)</f>
        <v>2.1300702469975074E-2</v>
      </c>
      <c r="V40" s="14">
        <f>VLOOKUP($A40,'[1]5Y區隔'!$B$129:$R$170,V$4,FALSE)/VLOOKUP($A40,'[1]5Y區隔'!$B$129:$R$170,2,FALSE)</f>
        <v>1.8581463856786766E-2</v>
      </c>
      <c r="W40" s="15">
        <f t="shared" si="6"/>
        <v>48.630183548606389</v>
      </c>
      <c r="X40" s="16">
        <f t="shared" si="7"/>
        <v>0.45079662605435805</v>
      </c>
    </row>
    <row r="41" spans="1:24" x14ac:dyDescent="0.25">
      <c r="A41" t="s">
        <v>241</v>
      </c>
      <c r="B41">
        <f>VLOOKUP($A41,工作表2!$W$6:$Z$134,2,FALSE)</f>
        <v>1167</v>
      </c>
      <c r="C41">
        <f>VLOOKUP($A41,工作表2!$W$6:$Z$134,3,FALSE)</f>
        <v>1265</v>
      </c>
      <c r="D41">
        <f>VLOOKUP($A41,工作表2!$W$6:$Z$134,4,FALSE)</f>
        <v>2643</v>
      </c>
      <c r="E41" s="12">
        <f t="shared" si="3"/>
        <v>0.44154370034052215</v>
      </c>
      <c r="F41" s="12">
        <f t="shared" si="4"/>
        <v>0.47862277714718121</v>
      </c>
      <c r="G41" s="13">
        <f t="shared" si="5"/>
        <v>-3.7079076806659061E-2</v>
      </c>
      <c r="H41" s="14">
        <f>VLOOKUP($A41,'[1]5Y區隔'!$B$129:$R$170,H$4,FALSE)/VLOOKUP($A41,'[1]5Y區隔'!$B$129:$R$170,2,FALSE)</f>
        <v>6.66833792930559E-2</v>
      </c>
      <c r="I41" s="14">
        <f>VLOOKUP($A41,'[1]5Y區隔'!$B$129:$R$170,I$4,FALSE)/VLOOKUP($A41,'[1]5Y區隔'!$B$129:$R$170,2,FALSE)</f>
        <v>7.0443720230634249E-2</v>
      </c>
      <c r="J41" s="14">
        <f>VLOOKUP($A41,'[1]5Y區隔'!$B$129:$R$170,J$4,FALSE)/VLOOKUP($A41,'[1]5Y區隔'!$B$129:$R$170,2,FALSE)</f>
        <v>9.9022311356229631E-2</v>
      </c>
      <c r="K41" s="14">
        <f>VLOOKUP($A41,'[1]5Y區隔'!$B$129:$R$170,K$4,FALSE)/VLOOKUP($A41,'[1]5Y區隔'!$B$129:$R$170,2,FALSE)</f>
        <v>0.10102782652293808</v>
      </c>
      <c r="L41" s="14">
        <f>VLOOKUP($A41,'[1]5Y區隔'!$B$129:$R$170,L$4,FALSE)/VLOOKUP($A41,'[1]5Y區隔'!$B$129:$R$170,2,FALSE)</f>
        <v>8.5735773376786159E-2</v>
      </c>
      <c r="M41" s="14">
        <f>VLOOKUP($A41,'[1]5Y區隔'!$B$129:$R$170,M$4,FALSE)/VLOOKUP($A41,'[1]5Y區隔'!$B$129:$R$170,2,FALSE)</f>
        <v>9.2504387064427179E-2</v>
      </c>
      <c r="N41" s="14">
        <f>VLOOKUP($A41,'[1]5Y區隔'!$B$129:$R$170,N$4,FALSE)/VLOOKUP($A41,'[1]5Y區隔'!$B$129:$R$170,2,FALSE)</f>
        <v>0.10604161443970921</v>
      </c>
      <c r="O41" s="14">
        <f>VLOOKUP($A41,'[1]5Y區隔'!$B$129:$R$170,O$4,FALSE)/VLOOKUP($A41,'[1]5Y區隔'!$B$129:$R$170,2,FALSE)</f>
        <v>9.7016796189521179E-2</v>
      </c>
      <c r="P41" s="14">
        <f>VLOOKUP($A41,'[1]5Y區隔'!$B$129:$R$170,P$4,FALSE)/VLOOKUP($A41,'[1]5Y區隔'!$B$129:$R$170,2,FALSE)</f>
        <v>9.4509902231135617E-2</v>
      </c>
      <c r="Q41" s="14">
        <f>VLOOKUP($A41,'[1]5Y區隔'!$B$129:$R$170,Q$4,FALSE)/VLOOKUP($A41,'[1]5Y區隔'!$B$129:$R$170,2,FALSE)</f>
        <v>6.2170970167961893E-2</v>
      </c>
      <c r="R41" s="14">
        <f>VLOOKUP($A41,'[1]5Y區隔'!$B$129:$R$170,R$4,FALSE)/VLOOKUP($A41,'[1]5Y區隔'!$B$129:$R$170,2,FALSE)</f>
        <v>3.6600651792429183E-2</v>
      </c>
      <c r="S41" s="14">
        <f>VLOOKUP($A41,'[1]5Y區隔'!$B$129:$R$170,S$4,FALSE)/VLOOKUP($A41,'[1]5Y區隔'!$B$129:$R$170,2,FALSE)</f>
        <v>3.0834795688142392E-2</v>
      </c>
      <c r="T41" s="14">
        <f>VLOOKUP($A41,'[1]5Y區隔'!$B$129:$R$170,T$4,FALSE)/VLOOKUP($A41,'[1]5Y區隔'!$B$129:$R$170,2,FALSE)</f>
        <v>2.9079969917272498E-2</v>
      </c>
      <c r="U41" s="14">
        <f>VLOOKUP($A41,'[1]5Y區隔'!$B$129:$R$170,U$4,FALSE)/VLOOKUP($A41,'[1]5Y區隔'!$B$129:$R$170,2,FALSE)</f>
        <v>1.9303083479568814E-2</v>
      </c>
      <c r="V41" s="14">
        <f>VLOOKUP($A41,'[1]5Y區隔'!$B$129:$R$170,V$4,FALSE)/VLOOKUP($A41,'[1]5Y區隔'!$B$129:$R$170,2,FALSE)</f>
        <v>9.0248182501880166E-3</v>
      </c>
      <c r="W41" s="15">
        <f t="shared" si="6"/>
        <v>47.197292554524935</v>
      </c>
      <c r="X41" s="16">
        <f t="shared" si="7"/>
        <v>-3.7079076806659061E-2</v>
      </c>
    </row>
    <row r="42" spans="1:24" x14ac:dyDescent="0.25">
      <c r="A42" t="s">
        <v>242</v>
      </c>
      <c r="B42">
        <f>VLOOKUP($A42,工作表2!$W$6:$Z$134,2,FALSE)</f>
        <v>938</v>
      </c>
      <c r="C42">
        <f>VLOOKUP($A42,工作表2!$W$6:$Z$134,3,FALSE)</f>
        <v>973</v>
      </c>
      <c r="D42">
        <f>VLOOKUP($A42,工作表2!$W$6:$Z$134,4,FALSE)</f>
        <v>2062</v>
      </c>
      <c r="E42" s="12">
        <f t="shared" si="3"/>
        <v>0.45489815712900095</v>
      </c>
      <c r="F42" s="12">
        <f t="shared" si="4"/>
        <v>0.47187196896217265</v>
      </c>
      <c r="G42" s="13">
        <f t="shared" si="5"/>
        <v>-1.6973811833171704E-2</v>
      </c>
      <c r="H42" s="14">
        <f>VLOOKUP($A42,'[1]5Y區隔'!$B$129:$R$170,H$4,FALSE)/VLOOKUP($A42,'[1]5Y區隔'!$B$129:$R$170,2,FALSE)</f>
        <v>5.2403204272363148E-2</v>
      </c>
      <c r="I42" s="14">
        <f>VLOOKUP($A42,'[1]5Y區隔'!$B$129:$R$170,I$4,FALSE)/VLOOKUP($A42,'[1]5Y區隔'!$B$129:$R$170,2,FALSE)</f>
        <v>6.5420560747663545E-2</v>
      </c>
      <c r="J42" s="14">
        <f>VLOOKUP($A42,'[1]5Y區隔'!$B$129:$R$170,J$4,FALSE)/VLOOKUP($A42,'[1]5Y區隔'!$B$129:$R$170,2,FALSE)</f>
        <v>9.3791722296395194E-2</v>
      </c>
      <c r="K42" s="14">
        <f>VLOOKUP($A42,'[1]5Y區隔'!$B$129:$R$170,K$4,FALSE)/VLOOKUP($A42,'[1]5Y區隔'!$B$129:$R$170,2,FALSE)</f>
        <v>0.11682242990654206</v>
      </c>
      <c r="L42" s="14">
        <f>VLOOKUP($A42,'[1]5Y區隔'!$B$129:$R$170,L$4,FALSE)/VLOOKUP($A42,'[1]5Y區隔'!$B$129:$R$170,2,FALSE)</f>
        <v>8.845126835781042E-2</v>
      </c>
      <c r="M42" s="14">
        <f>VLOOKUP($A42,'[1]5Y區隔'!$B$129:$R$170,M$4,FALSE)/VLOOKUP($A42,'[1]5Y區隔'!$B$129:$R$170,2,FALSE)</f>
        <v>9.5460614152202944E-2</v>
      </c>
      <c r="N42" s="14">
        <f>VLOOKUP($A42,'[1]5Y區隔'!$B$129:$R$170,N$4,FALSE)/VLOOKUP($A42,'[1]5Y區隔'!$B$129:$R$170,2,FALSE)</f>
        <v>8.8117489986648867E-2</v>
      </c>
      <c r="O42" s="14">
        <f>VLOOKUP($A42,'[1]5Y區隔'!$B$129:$R$170,O$4,FALSE)/VLOOKUP($A42,'[1]5Y區隔'!$B$129:$R$170,2,FALSE)</f>
        <v>8.2109479305740987E-2</v>
      </c>
      <c r="P42" s="14">
        <f>VLOOKUP($A42,'[1]5Y區隔'!$B$129:$R$170,P$4,FALSE)/VLOOKUP($A42,'[1]5Y區隔'!$B$129:$R$170,2,FALSE)</f>
        <v>9.5126835781041391E-2</v>
      </c>
      <c r="Q42" s="14">
        <f>VLOOKUP($A42,'[1]5Y區隔'!$B$129:$R$170,Q$4,FALSE)/VLOOKUP($A42,'[1]5Y區隔'!$B$129:$R$170,2,FALSE)</f>
        <v>7.042723631508678E-2</v>
      </c>
      <c r="R42" s="14">
        <f>VLOOKUP($A42,'[1]5Y區隔'!$B$129:$R$170,R$4,FALSE)/VLOOKUP($A42,'[1]5Y區隔'!$B$129:$R$170,2,FALSE)</f>
        <v>4.6395193591455275E-2</v>
      </c>
      <c r="S42" s="14">
        <f>VLOOKUP($A42,'[1]5Y區隔'!$B$129:$R$170,S$4,FALSE)/VLOOKUP($A42,'[1]5Y區隔'!$B$129:$R$170,2,FALSE)</f>
        <v>4.5060080106809078E-2</v>
      </c>
      <c r="T42" s="14">
        <f>VLOOKUP($A42,'[1]5Y區隔'!$B$129:$R$170,T$4,FALSE)/VLOOKUP($A42,'[1]5Y區隔'!$B$129:$R$170,2,FALSE)</f>
        <v>3.2710280373831772E-2</v>
      </c>
      <c r="U42" s="14">
        <f>VLOOKUP($A42,'[1]5Y區隔'!$B$129:$R$170,U$4,FALSE)/VLOOKUP($A42,'[1]5Y區隔'!$B$129:$R$170,2,FALSE)</f>
        <v>1.5353805073431242E-2</v>
      </c>
      <c r="V42" s="14">
        <f>VLOOKUP($A42,'[1]5Y區隔'!$B$129:$R$170,V$4,FALSE)/VLOOKUP($A42,'[1]5Y區隔'!$B$129:$R$170,2,FALSE)</f>
        <v>1.2349799732977304E-2</v>
      </c>
      <c r="W42" s="15">
        <f t="shared" si="6"/>
        <v>48.287716955941256</v>
      </c>
      <c r="X42" s="16">
        <f t="shared" si="7"/>
        <v>-1.6973811833171704E-2</v>
      </c>
    </row>
    <row r="43" spans="1:24" x14ac:dyDescent="0.25">
      <c r="A43" t="s">
        <v>243</v>
      </c>
      <c r="B43">
        <f>VLOOKUP($A43,工作表2!$W$6:$Z$134,2,FALSE)</f>
        <v>742</v>
      </c>
      <c r="C43">
        <f>VLOOKUP($A43,工作表2!$W$6:$Z$134,3,FALSE)</f>
        <v>781</v>
      </c>
      <c r="D43">
        <f>VLOOKUP($A43,工作表2!$W$6:$Z$134,4,FALSE)</f>
        <v>1650</v>
      </c>
      <c r="E43" s="12">
        <f t="shared" si="3"/>
        <v>0.44969696969696971</v>
      </c>
      <c r="F43" s="12">
        <f t="shared" si="4"/>
        <v>0.47333333333333333</v>
      </c>
      <c r="G43" s="13">
        <f t="shared" si="5"/>
        <v>-2.3636363636363622E-2</v>
      </c>
      <c r="H43" s="14">
        <f>VLOOKUP($A43,'[1]5Y區隔'!$B$129:$R$170,H$4,FALSE)/VLOOKUP($A43,'[1]5Y區隔'!$B$129:$R$170,2,FALSE)</f>
        <v>6.1357171881349044E-2</v>
      </c>
      <c r="I43" s="14">
        <f>VLOOKUP($A43,'[1]5Y區隔'!$B$129:$R$170,I$4,FALSE)/VLOOKUP($A43,'[1]5Y區隔'!$B$129:$R$170,2,FALSE)</f>
        <v>5.2011377488825679E-2</v>
      </c>
      <c r="J43" s="14">
        <f>VLOOKUP($A43,'[1]5Y區隔'!$B$129:$R$170,J$4,FALSE)/VLOOKUP($A43,'[1]5Y區隔'!$B$129:$R$170,2,FALSE)</f>
        <v>8.6956521739130432E-2</v>
      </c>
      <c r="K43" s="14">
        <f>VLOOKUP($A43,'[1]5Y區隔'!$B$129:$R$170,K$4,FALSE)/VLOOKUP($A43,'[1]5Y區隔'!$B$129:$R$170,2,FALSE)</f>
        <v>0.11702559934985778</v>
      </c>
      <c r="L43" s="14">
        <f>VLOOKUP($A43,'[1]5Y區隔'!$B$129:$R$170,L$4,FALSE)/VLOOKUP($A43,'[1]5Y區隔'!$B$129:$R$170,2,FALSE)</f>
        <v>9.0613571718813485E-2</v>
      </c>
      <c r="M43" s="14">
        <f>VLOOKUP($A43,'[1]5Y區隔'!$B$129:$R$170,M$4,FALSE)/VLOOKUP($A43,'[1]5Y區隔'!$B$129:$R$170,2,FALSE)</f>
        <v>9.2238927265339291E-2</v>
      </c>
      <c r="N43" s="14">
        <f>VLOOKUP($A43,'[1]5Y區隔'!$B$129:$R$170,N$4,FALSE)/VLOOKUP($A43,'[1]5Y區隔'!$B$129:$R$170,2,FALSE)</f>
        <v>9.7927671678179604E-2</v>
      </c>
      <c r="O43" s="14">
        <f>VLOOKUP($A43,'[1]5Y區隔'!$B$129:$R$170,O$4,FALSE)/VLOOKUP($A43,'[1]5Y區隔'!$B$129:$R$170,2,FALSE)</f>
        <v>0.10077204388459976</v>
      </c>
      <c r="P43" s="14">
        <f>VLOOKUP($A43,'[1]5Y區隔'!$B$129:$R$170,P$4,FALSE)/VLOOKUP($A43,'[1]5Y區隔'!$B$129:$R$170,2,FALSE)</f>
        <v>9.7521332791548149E-2</v>
      </c>
      <c r="Q43" s="14">
        <f>VLOOKUP($A43,'[1]5Y區隔'!$B$129:$R$170,Q$4,FALSE)/VLOOKUP($A43,'[1]5Y區隔'!$B$129:$R$170,2,FALSE)</f>
        <v>6.9890288500609507E-2</v>
      </c>
      <c r="R43" s="14">
        <f>VLOOKUP($A43,'[1]5Y區隔'!$B$129:$R$170,R$4,FALSE)/VLOOKUP($A43,'[1]5Y區隔'!$B$129:$R$170,2,FALSE)</f>
        <v>4.2259244209670865E-2</v>
      </c>
      <c r="S43" s="14">
        <f>VLOOKUP($A43,'[1]5Y區隔'!$B$129:$R$170,S$4,FALSE)/VLOOKUP($A43,'[1]5Y區隔'!$B$129:$R$170,2,FALSE)</f>
        <v>3.1288094270621701E-2</v>
      </c>
      <c r="T43" s="14">
        <f>VLOOKUP($A43,'[1]5Y區隔'!$B$129:$R$170,T$4,FALSE)/VLOOKUP($A43,'[1]5Y區隔'!$B$129:$R$170,2,FALSE)</f>
        <v>3.0475416497358798E-2</v>
      </c>
      <c r="U43" s="14">
        <f>VLOOKUP($A43,'[1]5Y區隔'!$B$129:$R$170,U$4,FALSE)/VLOOKUP($A43,'[1]5Y區隔'!$B$129:$R$170,2,FALSE)</f>
        <v>1.9097927671678179E-2</v>
      </c>
      <c r="V43" s="14">
        <f>VLOOKUP($A43,'[1]5Y區隔'!$B$129:$R$170,V$4,FALSE)/VLOOKUP($A43,'[1]5Y區隔'!$B$129:$R$170,2,FALSE)</f>
        <v>1.0564811052417716E-2</v>
      </c>
      <c r="W43" s="15">
        <f t="shared" si="6"/>
        <v>48.157253149126369</v>
      </c>
      <c r="X43" s="16">
        <f t="shared" si="7"/>
        <v>-2.3636363636363622E-2</v>
      </c>
    </row>
    <row r="44" spans="1:24" x14ac:dyDescent="0.25">
      <c r="A44" t="s">
        <v>244</v>
      </c>
      <c r="B44">
        <f>VLOOKUP($A44,工作表2!$W$6:$Z$134,2,FALSE)</f>
        <v>1444</v>
      </c>
      <c r="C44">
        <f>VLOOKUP($A44,工作表2!$W$6:$Z$134,3,FALSE)</f>
        <v>1687</v>
      </c>
      <c r="D44">
        <f>VLOOKUP($A44,工作表2!$W$6:$Z$134,4,FALSE)</f>
        <v>3391</v>
      </c>
      <c r="E44" s="12">
        <f t="shared" si="3"/>
        <v>0.42583308758478328</v>
      </c>
      <c r="F44" s="12">
        <f t="shared" si="4"/>
        <v>0.49749336478914774</v>
      </c>
      <c r="G44" s="13">
        <f t="shared" si="5"/>
        <v>-7.1660277204364464E-2</v>
      </c>
      <c r="H44" s="14">
        <f>VLOOKUP($A44,'[1]5Y區隔'!$B$129:$R$170,H$4,FALSE)/VLOOKUP($A44,'[1]5Y區隔'!$B$129:$R$170,2,FALSE)</f>
        <v>6.4503669370413283E-2</v>
      </c>
      <c r="I44" s="14">
        <f>VLOOKUP($A44,'[1]5Y區隔'!$B$129:$R$170,I$4,FALSE)/VLOOKUP($A44,'[1]5Y區隔'!$B$129:$R$170,2,FALSE)</f>
        <v>6.7014291232135953E-2</v>
      </c>
      <c r="J44" s="14">
        <f>VLOOKUP($A44,'[1]5Y區隔'!$B$129:$R$170,J$4,FALSE)/VLOOKUP($A44,'[1]5Y區隔'!$B$129:$R$170,2,FALSE)</f>
        <v>9.7528003089996138E-2</v>
      </c>
      <c r="K44" s="14">
        <f>VLOOKUP($A44,'[1]5Y區隔'!$B$129:$R$170,K$4,FALSE)/VLOOKUP($A44,'[1]5Y區隔'!$B$129:$R$170,2,FALSE)</f>
        <v>8.5554268057164928E-2</v>
      </c>
      <c r="L44" s="14">
        <f>VLOOKUP($A44,'[1]5Y區隔'!$B$129:$R$170,L$4,FALSE)/VLOOKUP($A44,'[1]5Y區隔'!$B$129:$R$170,2,FALSE)</f>
        <v>7.7056778679026647E-2</v>
      </c>
      <c r="M44" s="14">
        <f>VLOOKUP($A44,'[1]5Y區隔'!$B$129:$R$170,M$4,FALSE)/VLOOKUP($A44,'[1]5Y區隔'!$B$129:$R$170,2,FALSE)</f>
        <v>8.7871765160293547E-2</v>
      </c>
      <c r="N44" s="14">
        <f>VLOOKUP($A44,'[1]5Y區隔'!$B$129:$R$170,N$4,FALSE)/VLOOKUP($A44,'[1]5Y區隔'!$B$129:$R$170,2,FALSE)</f>
        <v>9.656237929702588E-2</v>
      </c>
      <c r="O44" s="14">
        <f>VLOOKUP($A44,'[1]5Y區隔'!$B$129:$R$170,O$4,FALSE)/VLOOKUP($A44,'[1]5Y區隔'!$B$129:$R$170,2,FALSE)</f>
        <v>0.10390112012359985</v>
      </c>
      <c r="P44" s="14">
        <f>VLOOKUP($A44,'[1]5Y區隔'!$B$129:$R$170,P$4,FALSE)/VLOOKUP($A44,'[1]5Y區隔'!$B$129:$R$170,2,FALSE)</f>
        <v>0.10177674777906527</v>
      </c>
      <c r="Q44" s="14">
        <f>VLOOKUP($A44,'[1]5Y區隔'!$B$129:$R$170,Q$4,FALSE)/VLOOKUP($A44,'[1]5Y區隔'!$B$129:$R$170,2,FALSE)</f>
        <v>7.5318655851680183E-2</v>
      </c>
      <c r="R44" s="14">
        <f>VLOOKUP($A44,'[1]5Y區隔'!$B$129:$R$170,R$4,FALSE)/VLOOKUP($A44,'[1]5Y區隔'!$B$129:$R$170,2,FALSE)</f>
        <v>4.3259945925067593E-2</v>
      </c>
      <c r="S44" s="14">
        <f>VLOOKUP($A44,'[1]5Y區隔'!$B$129:$R$170,S$4,FALSE)/VLOOKUP($A44,'[1]5Y區隔'!$B$129:$R$170,2,FALSE)</f>
        <v>4.0169949787562768E-2</v>
      </c>
      <c r="T44" s="14">
        <f>VLOOKUP($A44,'[1]5Y區隔'!$B$129:$R$170,T$4,FALSE)/VLOOKUP($A44,'[1]5Y區隔'!$B$129:$R$170,2,FALSE)</f>
        <v>2.954808806488992E-2</v>
      </c>
      <c r="U44" s="14">
        <f>VLOOKUP($A44,'[1]5Y區隔'!$B$129:$R$170,U$4,FALSE)/VLOOKUP($A44,'[1]5Y區隔'!$B$129:$R$170,2,FALSE)</f>
        <v>2.0471224410969487E-2</v>
      </c>
      <c r="V44" s="14">
        <f>VLOOKUP($A44,'[1]5Y區隔'!$B$129:$R$170,V$4,FALSE)/VLOOKUP($A44,'[1]5Y區隔'!$B$129:$R$170,2,FALSE)</f>
        <v>9.4631131711085358E-3</v>
      </c>
      <c r="W44" s="15">
        <f t="shared" si="6"/>
        <v>48.463692545384319</v>
      </c>
      <c r="X44" s="16">
        <f t="shared" si="7"/>
        <v>-7.1660277204364464E-2</v>
      </c>
    </row>
    <row r="45" spans="1:24" x14ac:dyDescent="0.25">
      <c r="A45" t="s">
        <v>245</v>
      </c>
      <c r="B45">
        <f>VLOOKUP($A45,工作表2!$W$6:$Z$134,2,FALSE)</f>
        <v>1366</v>
      </c>
      <c r="C45">
        <f>VLOOKUP($A45,工作表2!$W$6:$Z$134,3,FALSE)</f>
        <v>1009</v>
      </c>
      <c r="D45">
        <f>VLOOKUP($A45,工作表2!$W$6:$Z$134,4,FALSE)</f>
        <v>2578</v>
      </c>
      <c r="E45" s="12">
        <f t="shared" si="3"/>
        <v>0.52986811481768814</v>
      </c>
      <c r="F45" s="12">
        <f t="shared" si="4"/>
        <v>0.39138867339022498</v>
      </c>
      <c r="G45" s="13">
        <f t="shared" si="5"/>
        <v>0.13847944142746316</v>
      </c>
      <c r="H45" s="14">
        <f>VLOOKUP($A45,'[1]5Y區隔'!$B$129:$R$170,H$4,FALSE)/VLOOKUP($A45,'[1]5Y區隔'!$B$129:$R$170,2,FALSE)</f>
        <v>6.7659681898510474E-2</v>
      </c>
      <c r="I45" s="14">
        <f>VLOOKUP($A45,'[1]5Y區隔'!$B$129:$R$170,I$4,FALSE)/VLOOKUP($A45,'[1]5Y區隔'!$B$129:$R$170,2,FALSE)</f>
        <v>6.3872759404190863E-2</v>
      </c>
      <c r="J45" s="14">
        <f>VLOOKUP($A45,'[1]5Y區隔'!$B$129:$R$170,J$4,FALSE)/VLOOKUP($A45,'[1]5Y區隔'!$B$129:$R$170,2,FALSE)</f>
        <v>8.4574602373138102E-2</v>
      </c>
      <c r="K45" s="14">
        <f>VLOOKUP($A45,'[1]5Y區隔'!$B$129:$R$170,K$4,FALSE)/VLOOKUP($A45,'[1]5Y區隔'!$B$129:$R$170,2,FALSE)</f>
        <v>9.6692754354960872E-2</v>
      </c>
      <c r="L45" s="14">
        <f>VLOOKUP($A45,'[1]5Y區隔'!$B$129:$R$170,L$4,FALSE)/VLOOKUP($A45,'[1]5Y區隔'!$B$129:$R$170,2,FALSE)</f>
        <v>9.012875536480687E-2</v>
      </c>
      <c r="M45" s="14">
        <f>VLOOKUP($A45,'[1]5Y區隔'!$B$129:$R$170,M$4,FALSE)/VLOOKUP($A45,'[1]5Y區隔'!$B$129:$R$170,2,FALSE)</f>
        <v>9.8964907851552639E-2</v>
      </c>
      <c r="N45" s="14">
        <f>VLOOKUP($A45,'[1]5Y區隔'!$B$129:$R$170,N$4,FALSE)/VLOOKUP($A45,'[1]5Y區隔'!$B$129:$R$170,2,FALSE)</f>
        <v>0.10376167634435748</v>
      </c>
      <c r="O45" s="14">
        <f>VLOOKUP($A45,'[1]5Y區隔'!$B$129:$R$170,O$4,FALSE)/VLOOKUP($A45,'[1]5Y區隔'!$B$129:$R$170,2,FALSE)</f>
        <v>9.644029285533956E-2</v>
      </c>
      <c r="P45" s="14">
        <f>VLOOKUP($A45,'[1]5Y區隔'!$B$129:$R$170,P$4,FALSE)/VLOOKUP($A45,'[1]5Y區隔'!$B$129:$R$170,2,FALSE)</f>
        <v>9.5430446856854326E-2</v>
      </c>
      <c r="Q45" s="14">
        <f>VLOOKUP($A45,'[1]5Y區隔'!$B$129:$R$170,Q$4,FALSE)/VLOOKUP($A45,'[1]5Y區隔'!$B$129:$R$170,2,FALSE)</f>
        <v>7.0436758394344864E-2</v>
      </c>
      <c r="R45" s="14">
        <f>VLOOKUP($A45,'[1]5Y區隔'!$B$129:$R$170,R$4,FALSE)/VLOOKUP($A45,'[1]5Y區隔'!$B$129:$R$170,2,FALSE)</f>
        <v>3.9383993940924011E-2</v>
      </c>
      <c r="S45" s="14">
        <f>VLOOKUP($A45,'[1]5Y區隔'!$B$129:$R$170,S$4,FALSE)/VLOOKUP($A45,'[1]5Y區隔'!$B$129:$R$170,2,FALSE)</f>
        <v>3.1810148952284775E-2</v>
      </c>
      <c r="T45" s="14">
        <f>VLOOKUP($A45,'[1]5Y區隔'!$B$129:$R$170,T$4,FALSE)/VLOOKUP($A45,'[1]5Y區隔'!$B$129:$R$170,2,FALSE)</f>
        <v>2.575107296137339E-2</v>
      </c>
      <c r="U45" s="14">
        <f>VLOOKUP($A45,'[1]5Y區隔'!$B$129:$R$170,U$4,FALSE)/VLOOKUP($A45,'[1]5Y區隔'!$B$129:$R$170,2,FALSE)</f>
        <v>2.3226457965160312E-2</v>
      </c>
      <c r="V45" s="14">
        <f>VLOOKUP($A45,'[1]5Y區隔'!$B$129:$R$170,V$4,FALSE)/VLOOKUP($A45,'[1]5Y區隔'!$B$129:$R$170,2,FALSE)</f>
        <v>1.1865690482201464E-2</v>
      </c>
      <c r="W45" s="15">
        <f t="shared" si="6"/>
        <v>47.971471850542784</v>
      </c>
      <c r="X45" s="16">
        <f t="shared" si="7"/>
        <v>0.13847944142746316</v>
      </c>
    </row>
    <row r="46" spans="1:24" x14ac:dyDescent="0.25">
      <c r="A46" t="s">
        <v>246</v>
      </c>
      <c r="B46">
        <f>VLOOKUP($A46,工作表2!$W$6:$Z$134,2,FALSE)</f>
        <v>2066</v>
      </c>
      <c r="C46">
        <f>VLOOKUP($A46,工作表2!$W$6:$Z$134,3,FALSE)</f>
        <v>1608</v>
      </c>
      <c r="D46">
        <f>VLOOKUP($A46,工作表2!$W$6:$Z$134,4,FALSE)</f>
        <v>3958</v>
      </c>
      <c r="E46" s="12">
        <f t="shared" si="3"/>
        <v>0.52198079838302169</v>
      </c>
      <c r="F46" s="12">
        <f t="shared" si="4"/>
        <v>0.40626579080343606</v>
      </c>
      <c r="G46" s="13">
        <f t="shared" si="5"/>
        <v>0.11571500757958564</v>
      </c>
      <c r="H46" s="14">
        <f>VLOOKUP($A46,'[1]5Y區隔'!$B$129:$R$170,H$4,FALSE)/VLOOKUP($A46,'[1]5Y區隔'!$B$129:$R$170,2,FALSE)</f>
        <v>6.677824267782427E-2</v>
      </c>
      <c r="I46" s="14">
        <f>VLOOKUP($A46,'[1]5Y區隔'!$B$129:$R$170,I$4,FALSE)/VLOOKUP($A46,'[1]5Y區隔'!$B$129:$R$170,2,FALSE)</f>
        <v>5.5564853556485355E-2</v>
      </c>
      <c r="J46" s="14">
        <f>VLOOKUP($A46,'[1]5Y區隔'!$B$129:$R$170,J$4,FALSE)/VLOOKUP($A46,'[1]5Y區隔'!$B$129:$R$170,2,FALSE)</f>
        <v>8.4518828451882841E-2</v>
      </c>
      <c r="K46" s="14">
        <f>VLOOKUP($A46,'[1]5Y區隔'!$B$129:$R$170,K$4,FALSE)/VLOOKUP($A46,'[1]5Y區隔'!$B$129:$R$170,2,FALSE)</f>
        <v>0.1390794979079498</v>
      </c>
      <c r="L46" s="14">
        <f>VLOOKUP($A46,'[1]5Y區隔'!$B$129:$R$170,L$4,FALSE)/VLOOKUP($A46,'[1]5Y區隔'!$B$129:$R$170,2,FALSE)</f>
        <v>0.14828451882845189</v>
      </c>
      <c r="M46" s="14">
        <f>VLOOKUP($A46,'[1]5Y區隔'!$B$129:$R$170,M$4,FALSE)/VLOOKUP($A46,'[1]5Y區隔'!$B$129:$R$170,2,FALSE)</f>
        <v>0.1390794979079498</v>
      </c>
      <c r="N46" s="14">
        <f>VLOOKUP($A46,'[1]5Y區隔'!$B$129:$R$170,N$4,FALSE)/VLOOKUP($A46,'[1]5Y區隔'!$B$129:$R$170,2,FALSE)</f>
        <v>0.10242677824267782</v>
      </c>
      <c r="O46" s="14">
        <f>VLOOKUP($A46,'[1]5Y區隔'!$B$129:$R$170,O$4,FALSE)/VLOOKUP($A46,'[1]5Y區隔'!$B$129:$R$170,2,FALSE)</f>
        <v>7.4476987447698748E-2</v>
      </c>
      <c r="P46" s="14">
        <f>VLOOKUP($A46,'[1]5Y區隔'!$B$129:$R$170,P$4,FALSE)/VLOOKUP($A46,'[1]5Y區隔'!$B$129:$R$170,2,FALSE)</f>
        <v>6.3096234309623425E-2</v>
      </c>
      <c r="Q46" s="14">
        <f>VLOOKUP($A46,'[1]5Y區隔'!$B$129:$R$170,Q$4,FALSE)/VLOOKUP($A46,'[1]5Y區隔'!$B$129:$R$170,2,FALSE)</f>
        <v>4.3347280334728032E-2</v>
      </c>
      <c r="R46" s="14">
        <f>VLOOKUP($A46,'[1]5Y區隔'!$B$129:$R$170,R$4,FALSE)/VLOOKUP($A46,'[1]5Y區隔'!$B$129:$R$170,2,FALSE)</f>
        <v>2.9790794979079497E-2</v>
      </c>
      <c r="S46" s="14">
        <f>VLOOKUP($A46,'[1]5Y區隔'!$B$129:$R$170,S$4,FALSE)/VLOOKUP($A46,'[1]5Y區隔'!$B$129:$R$170,2,FALSE)</f>
        <v>2.5606694560669455E-2</v>
      </c>
      <c r="T46" s="14">
        <f>VLOOKUP($A46,'[1]5Y區隔'!$B$129:$R$170,T$4,FALSE)/VLOOKUP($A46,'[1]5Y區隔'!$B$129:$R$170,2,FALSE)</f>
        <v>1.3054393305439331E-2</v>
      </c>
      <c r="U46" s="14">
        <f>VLOOKUP($A46,'[1]5Y區隔'!$B$129:$R$170,U$4,FALSE)/VLOOKUP($A46,'[1]5Y區隔'!$B$129:$R$170,2,FALSE)</f>
        <v>9.0376569037656906E-3</v>
      </c>
      <c r="V46" s="14">
        <f>VLOOKUP($A46,'[1]5Y區隔'!$B$129:$R$170,V$4,FALSE)/VLOOKUP($A46,'[1]5Y區隔'!$B$129:$R$170,2,FALSE)</f>
        <v>5.8577405857740588E-3</v>
      </c>
      <c r="W46" s="15">
        <f t="shared" si="6"/>
        <v>44.484518828451883</v>
      </c>
      <c r="X46" s="16">
        <f t="shared" si="7"/>
        <v>0.11571500757958564</v>
      </c>
    </row>
    <row r="47" spans="1:24" x14ac:dyDescent="0.25">
      <c r="A47" t="s">
        <v>247</v>
      </c>
      <c r="B47">
        <f>VLOOKUP($A47,工作表2!$W$6:$Z$134,2,FALSE)</f>
        <v>1023</v>
      </c>
      <c r="C47">
        <f>VLOOKUP($A47,工作表2!$W$6:$Z$134,3,FALSE)</f>
        <v>501</v>
      </c>
      <c r="D47">
        <f>VLOOKUP($A47,工作表2!$W$6:$Z$134,4,FALSE)</f>
        <v>1657</v>
      </c>
      <c r="E47" s="12">
        <f t="shared" si="3"/>
        <v>0.61738080869040435</v>
      </c>
      <c r="F47" s="12">
        <f t="shared" si="4"/>
        <v>0.30235365117682561</v>
      </c>
      <c r="G47" s="13">
        <f t="shared" si="5"/>
        <v>0.31502715751357874</v>
      </c>
      <c r="H47" s="14">
        <f>VLOOKUP($A47,'[1]5Y區隔'!$B$129:$R$170,H$4,FALSE)/VLOOKUP($A47,'[1]5Y區隔'!$B$129:$R$170,2,FALSE)</f>
        <v>7.2299651567944254E-2</v>
      </c>
      <c r="I47" s="14">
        <f>VLOOKUP($A47,'[1]5Y區隔'!$B$129:$R$170,I$4,FALSE)/VLOOKUP($A47,'[1]5Y區隔'!$B$129:$R$170,2,FALSE)</f>
        <v>7.360627177700349E-2</v>
      </c>
      <c r="J47" s="14">
        <f>VLOOKUP($A47,'[1]5Y區隔'!$B$129:$R$170,J$4,FALSE)/VLOOKUP($A47,'[1]5Y區隔'!$B$129:$R$170,2,FALSE)</f>
        <v>8.7543554006968644E-2</v>
      </c>
      <c r="K47" s="14">
        <f>VLOOKUP($A47,'[1]5Y區隔'!$B$129:$R$170,K$4,FALSE)/VLOOKUP($A47,'[1]5Y區隔'!$B$129:$R$170,2,FALSE)</f>
        <v>0.10975609756097561</v>
      </c>
      <c r="L47" s="14">
        <f>VLOOKUP($A47,'[1]5Y區隔'!$B$129:$R$170,L$4,FALSE)/VLOOKUP($A47,'[1]5Y區隔'!$B$129:$R$170,2,FALSE)</f>
        <v>8.7108013937282236E-2</v>
      </c>
      <c r="M47" s="14">
        <f>VLOOKUP($A47,'[1]5Y區隔'!$B$129:$R$170,M$4,FALSE)/VLOOKUP($A47,'[1]5Y區隔'!$B$129:$R$170,2,FALSE)</f>
        <v>8.6672473867595815E-2</v>
      </c>
      <c r="N47" s="14">
        <f>VLOOKUP($A47,'[1]5Y區隔'!$B$129:$R$170,N$4,FALSE)/VLOOKUP($A47,'[1]5Y區隔'!$B$129:$R$170,2,FALSE)</f>
        <v>9.3205574912891984E-2</v>
      </c>
      <c r="O47" s="14">
        <f>VLOOKUP($A47,'[1]5Y區隔'!$B$129:$R$170,O$4,FALSE)/VLOOKUP($A47,'[1]5Y區隔'!$B$129:$R$170,2,FALSE)</f>
        <v>9.8432055749128916E-2</v>
      </c>
      <c r="P47" s="14">
        <f>VLOOKUP($A47,'[1]5Y區隔'!$B$129:$R$170,P$4,FALSE)/VLOOKUP($A47,'[1]5Y區隔'!$B$129:$R$170,2,FALSE)</f>
        <v>0.10801393728222997</v>
      </c>
      <c r="Q47" s="14">
        <f>VLOOKUP($A47,'[1]5Y區隔'!$B$129:$R$170,Q$4,FALSE)/VLOOKUP($A47,'[1]5Y區隔'!$B$129:$R$170,2,FALSE)</f>
        <v>6.7073170731707321E-2</v>
      </c>
      <c r="R47" s="14">
        <f>VLOOKUP($A47,'[1]5Y區隔'!$B$129:$R$170,R$4,FALSE)/VLOOKUP($A47,'[1]5Y區隔'!$B$129:$R$170,2,FALSE)</f>
        <v>3.7020905923344949E-2</v>
      </c>
      <c r="S47" s="14">
        <f>VLOOKUP($A47,'[1]5Y區隔'!$B$129:$R$170,S$4,FALSE)/VLOOKUP($A47,'[1]5Y區隔'!$B$129:$R$170,2,FALSE)</f>
        <v>3.1358885017421602E-2</v>
      </c>
      <c r="T47" s="14">
        <f>VLOOKUP($A47,'[1]5Y區隔'!$B$129:$R$170,T$4,FALSE)/VLOOKUP($A47,'[1]5Y區隔'!$B$129:$R$170,2,FALSE)</f>
        <v>2.1341463414634148E-2</v>
      </c>
      <c r="U47" s="14">
        <f>VLOOKUP($A47,'[1]5Y區隔'!$B$129:$R$170,U$4,FALSE)/VLOOKUP($A47,'[1]5Y區隔'!$B$129:$R$170,2,FALSE)</f>
        <v>1.95993031358885E-2</v>
      </c>
      <c r="V47" s="14">
        <f>VLOOKUP($A47,'[1]5Y區隔'!$B$129:$R$170,V$4,FALSE)/VLOOKUP($A47,'[1]5Y區隔'!$B$129:$R$170,2,FALSE)</f>
        <v>6.9686411149825784E-3</v>
      </c>
      <c r="W47" s="15">
        <f t="shared" si="6"/>
        <v>46.996951219512198</v>
      </c>
      <c r="X47" s="16">
        <f t="shared" si="7"/>
        <v>0.31502715751357874</v>
      </c>
    </row>
    <row r="48" spans="1:24" x14ac:dyDescent="0.25">
      <c r="E48" s="12"/>
      <c r="F48" s="12"/>
      <c r="G48" s="13"/>
    </row>
    <row r="49" spans="5:7" x14ac:dyDescent="0.25">
      <c r="E49" s="12"/>
      <c r="F49" s="12"/>
      <c r="G49" s="13"/>
    </row>
    <row r="50" spans="5:7" x14ac:dyDescent="0.25">
      <c r="E50" s="12"/>
      <c r="F50" s="12"/>
      <c r="G50" s="13"/>
    </row>
    <row r="51" spans="5:7" x14ac:dyDescent="0.25">
      <c r="E51" s="12"/>
      <c r="F51" s="12"/>
      <c r="G51" s="13"/>
    </row>
    <row r="52" spans="5:7" x14ac:dyDescent="0.25">
      <c r="E52" s="12"/>
      <c r="F52" s="12"/>
      <c r="G52" s="13"/>
    </row>
    <row r="53" spans="5:7" x14ac:dyDescent="0.25">
      <c r="E53" s="12"/>
      <c r="F53" s="12"/>
      <c r="G53" s="13"/>
    </row>
    <row r="54" spans="5:7" x14ac:dyDescent="0.25">
      <c r="E54" s="12"/>
      <c r="F54" s="12"/>
      <c r="G54" s="13"/>
    </row>
    <row r="55" spans="5:7" x14ac:dyDescent="0.25">
      <c r="E55" s="12"/>
      <c r="F55" s="12"/>
      <c r="G55" s="13"/>
    </row>
    <row r="56" spans="5:7" x14ac:dyDescent="0.25">
      <c r="E56" s="12"/>
      <c r="F56" s="12"/>
      <c r="G56" s="13"/>
    </row>
    <row r="57" spans="5:7" x14ac:dyDescent="0.25">
      <c r="E57" s="12"/>
      <c r="F57" s="12"/>
      <c r="G57" s="13"/>
    </row>
    <row r="58" spans="5:7" x14ac:dyDescent="0.25">
      <c r="E58" s="12"/>
      <c r="F58" s="12"/>
      <c r="G58" s="13"/>
    </row>
    <row r="59" spans="5:7" x14ac:dyDescent="0.25">
      <c r="E59" s="12"/>
      <c r="F59" s="12"/>
      <c r="G59" s="13"/>
    </row>
    <row r="60" spans="5:7" x14ac:dyDescent="0.25">
      <c r="E60" s="12"/>
      <c r="F60" s="12"/>
      <c r="G60" s="13"/>
    </row>
    <row r="61" spans="5:7" x14ac:dyDescent="0.25">
      <c r="E61" s="12"/>
      <c r="F61" s="12"/>
      <c r="G61" s="13"/>
    </row>
    <row r="62" spans="5:7" x14ac:dyDescent="0.25">
      <c r="E62" s="12"/>
      <c r="F62" s="12"/>
      <c r="G62" s="13"/>
    </row>
    <row r="63" spans="5:7" x14ac:dyDescent="0.25">
      <c r="E63" s="12"/>
      <c r="F63" s="12"/>
      <c r="G63" s="13"/>
    </row>
    <row r="64" spans="5:7" x14ac:dyDescent="0.25">
      <c r="E64" s="12"/>
      <c r="F64" s="12"/>
      <c r="G64" s="13"/>
    </row>
    <row r="65" spans="5:7" x14ac:dyDescent="0.25">
      <c r="E65" s="12"/>
      <c r="F65" s="12"/>
      <c r="G65" s="13"/>
    </row>
    <row r="66" spans="5:7" x14ac:dyDescent="0.25">
      <c r="E66" s="12"/>
      <c r="F66" s="12"/>
      <c r="G66" s="13"/>
    </row>
    <row r="67" spans="5:7" x14ac:dyDescent="0.25">
      <c r="E67" s="12"/>
      <c r="F67" s="12"/>
      <c r="G67" s="13"/>
    </row>
    <row r="68" spans="5:7" x14ac:dyDescent="0.25">
      <c r="E68" s="12"/>
      <c r="F68" s="12"/>
      <c r="G68" s="13"/>
    </row>
    <row r="69" spans="5:7" x14ac:dyDescent="0.25">
      <c r="E69" s="12"/>
      <c r="F69" s="12"/>
      <c r="G69" s="13"/>
    </row>
    <row r="70" spans="5:7" x14ac:dyDescent="0.25">
      <c r="E70" s="12"/>
      <c r="F70" s="12"/>
      <c r="G70" s="13"/>
    </row>
    <row r="71" spans="5:7" x14ac:dyDescent="0.25">
      <c r="E71" s="12"/>
      <c r="F71" s="12"/>
      <c r="G71" s="13"/>
    </row>
    <row r="72" spans="5:7" x14ac:dyDescent="0.25">
      <c r="E72" s="12"/>
      <c r="F72" s="12"/>
      <c r="G72" s="13"/>
    </row>
    <row r="73" spans="5:7" x14ac:dyDescent="0.25">
      <c r="E73" s="12"/>
      <c r="F73" s="12"/>
      <c r="G73" s="13"/>
    </row>
    <row r="74" spans="5:7" x14ac:dyDescent="0.25">
      <c r="E74" s="12"/>
      <c r="F74" s="12"/>
      <c r="G74" s="13"/>
    </row>
    <row r="75" spans="5:7" x14ac:dyDescent="0.25">
      <c r="E75" s="12"/>
      <c r="F75" s="12"/>
      <c r="G75" s="13"/>
    </row>
    <row r="76" spans="5:7" x14ac:dyDescent="0.25">
      <c r="E76" s="12"/>
      <c r="F76" s="12"/>
      <c r="G76" s="13"/>
    </row>
    <row r="77" spans="5:7" x14ac:dyDescent="0.25">
      <c r="E77" s="12"/>
      <c r="F77" s="12"/>
      <c r="G77" s="13"/>
    </row>
    <row r="78" spans="5:7" x14ac:dyDescent="0.25">
      <c r="E78" s="12"/>
      <c r="F78" s="12"/>
      <c r="G78" s="13"/>
    </row>
  </sheetData>
  <phoneticPr fontId="2" type="noConversion"/>
  <conditionalFormatting sqref="A6:A78">
    <cfRule type="duplicateValues" dxfId="0" priority="8"/>
  </conditionalFormatting>
  <conditionalFormatting sqref="G6:G78">
    <cfRule type="colorScale" priority="7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5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AB7:AB21">
    <cfRule type="colorScale" priority="3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AA7:AA21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7:Z21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J1" workbookViewId="0">
      <selection activeCell="Y10" sqref="Y10"/>
    </sheetView>
  </sheetViews>
  <sheetFormatPr defaultRowHeight="16.5" x14ac:dyDescent="0.25"/>
  <sheetData>
    <row r="1" spans="1:26" s="5" customFormat="1" ht="16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 t="s">
        <v>4</v>
      </c>
      <c r="S1" s="1" t="s">
        <v>5</v>
      </c>
      <c r="T1" s="1" t="s">
        <v>6</v>
      </c>
    </row>
    <row r="2" spans="1:26" s="5" customFormat="1" x14ac:dyDescent="0.25">
      <c r="A2" s="6"/>
      <c r="B2" s="6"/>
      <c r="C2" s="6"/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6"/>
      <c r="S2" s="6"/>
      <c r="T2" s="6"/>
    </row>
    <row r="3" spans="1:26" s="5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6" s="5" customForma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6" s="5" customFormat="1" x14ac:dyDescent="0.25">
      <c r="A5" s="8" t="s">
        <v>21</v>
      </c>
      <c r="B5" s="8" t="s">
        <v>22</v>
      </c>
      <c r="C5" s="8" t="s">
        <v>22</v>
      </c>
      <c r="D5" s="9">
        <v>10467</v>
      </c>
      <c r="E5" s="9">
        <v>1341</v>
      </c>
      <c r="F5" s="9">
        <v>9328</v>
      </c>
      <c r="G5" s="9">
        <v>4391</v>
      </c>
      <c r="H5" s="9">
        <v>15579</v>
      </c>
      <c r="I5" s="9">
        <v>15776</v>
      </c>
      <c r="J5" s="9">
        <v>15606</v>
      </c>
      <c r="K5" s="9">
        <v>13936</v>
      </c>
      <c r="L5" s="9">
        <v>9025</v>
      </c>
      <c r="M5" s="9">
        <v>9737</v>
      </c>
      <c r="N5" s="9">
        <v>4157</v>
      </c>
      <c r="O5" s="9">
        <v>3042</v>
      </c>
      <c r="P5" s="9">
        <v>11528</v>
      </c>
      <c r="Q5" s="9">
        <v>439</v>
      </c>
      <c r="R5" s="9">
        <v>128321</v>
      </c>
      <c r="S5" s="9">
        <v>185533</v>
      </c>
      <c r="T5" s="10">
        <v>69.160003662109375</v>
      </c>
    </row>
    <row r="6" spans="1:26" s="5" customFormat="1" x14ac:dyDescent="0.25">
      <c r="A6" s="8" t="s">
        <v>23</v>
      </c>
      <c r="B6" s="8" t="s">
        <v>24</v>
      </c>
      <c r="C6" s="8" t="s">
        <v>25</v>
      </c>
      <c r="D6" s="9">
        <v>83</v>
      </c>
      <c r="E6" s="9">
        <v>11</v>
      </c>
      <c r="F6" s="9">
        <v>68</v>
      </c>
      <c r="G6" s="9">
        <v>17</v>
      </c>
      <c r="H6" s="9">
        <v>135</v>
      </c>
      <c r="I6" s="9">
        <v>97</v>
      </c>
      <c r="J6" s="9">
        <v>138</v>
      </c>
      <c r="K6" s="9">
        <v>115</v>
      </c>
      <c r="L6" s="9">
        <v>49</v>
      </c>
      <c r="M6" s="9">
        <v>67</v>
      </c>
      <c r="N6" s="9">
        <v>28</v>
      </c>
      <c r="O6" s="9">
        <v>28</v>
      </c>
      <c r="P6" s="9">
        <v>116</v>
      </c>
      <c r="Q6" s="9">
        <v>2</v>
      </c>
      <c r="R6" s="9">
        <v>986</v>
      </c>
      <c r="S6" s="9">
        <v>1453</v>
      </c>
      <c r="T6" s="10">
        <v>67.860000610351563</v>
      </c>
      <c r="U6" s="11">
        <f>SUM(D6,G6,J6,L6,M6,P6)</f>
        <v>470</v>
      </c>
      <c r="V6" s="11">
        <f>SUM(F6,H6,I6,K6,N6)</f>
        <v>443</v>
      </c>
      <c r="W6" t="str">
        <f>$B6</f>
        <v>正守里</v>
      </c>
      <c r="X6" s="5">
        <f>IF($B6=$B5,"",SUMPRODUCT(($B$6:$B$168=$B6)*U$6:U$168))</f>
        <v>857</v>
      </c>
      <c r="Y6" s="5">
        <f t="shared" ref="Y6" si="0">IF($B6=$B5,"",SUMPRODUCT(($B$6:$B$168=$B6)*V$6:V$168))</f>
        <v>895</v>
      </c>
      <c r="Z6" s="5">
        <f>IF($B6=$B5,"",SUMPRODUCT(($B$6:$B$168=$B6)*R$6:R$168))</f>
        <v>1884</v>
      </c>
    </row>
    <row r="7" spans="1:26" s="5" customFormat="1" x14ac:dyDescent="0.25">
      <c r="A7" s="8" t="s">
        <v>23</v>
      </c>
      <c r="B7" s="8" t="s">
        <v>24</v>
      </c>
      <c r="C7" s="8" t="s">
        <v>26</v>
      </c>
      <c r="D7" s="9">
        <v>89</v>
      </c>
      <c r="E7" s="9">
        <v>10</v>
      </c>
      <c r="F7" s="9">
        <v>84</v>
      </c>
      <c r="G7" s="9">
        <v>30</v>
      </c>
      <c r="H7" s="9">
        <v>109</v>
      </c>
      <c r="I7" s="9">
        <v>126</v>
      </c>
      <c r="J7" s="9">
        <v>98</v>
      </c>
      <c r="K7" s="9">
        <v>110</v>
      </c>
      <c r="L7" s="9">
        <v>29</v>
      </c>
      <c r="M7" s="9">
        <v>53</v>
      </c>
      <c r="N7" s="9">
        <v>23</v>
      </c>
      <c r="O7" s="9">
        <v>19</v>
      </c>
      <c r="P7" s="9">
        <v>88</v>
      </c>
      <c r="Q7" s="9">
        <v>5</v>
      </c>
      <c r="R7" s="9">
        <v>898</v>
      </c>
      <c r="S7" s="9">
        <v>1252</v>
      </c>
      <c r="T7" s="10">
        <v>71.730003356933594</v>
      </c>
      <c r="U7" s="11">
        <f t="shared" ref="U7:U70" si="1">SUM(D7,G7,J7,L7,M7,P7)</f>
        <v>387</v>
      </c>
      <c r="V7" s="11">
        <f t="shared" ref="V7:V70" si="2">SUM(F7,H7,I7,K7,N7)</f>
        <v>452</v>
      </c>
      <c r="W7" t="str">
        <f t="shared" ref="W7:W70" si="3">$B7</f>
        <v>正守里</v>
      </c>
      <c r="X7" s="5" t="str">
        <f t="shared" ref="X7:X70" si="4">IF($B7=$B6,"",SUMPRODUCT(($B$6:$B$168=$B7)*U$6:U$168))</f>
        <v/>
      </c>
      <c r="Y7" s="5" t="str">
        <f t="shared" ref="Y7:Y70" si="5">IF($B7=$B6,"",SUMPRODUCT(($B$6:$B$168=$B7)*V$6:V$168))</f>
        <v/>
      </c>
      <c r="Z7" s="5" t="str">
        <f t="shared" ref="Z7:Z70" si="6">IF($B7=$B6,"",SUMPRODUCT(($B$6:$B$168=$B7)*R$6:R$168))</f>
        <v/>
      </c>
    </row>
    <row r="8" spans="1:26" s="5" customFormat="1" x14ac:dyDescent="0.25">
      <c r="A8" s="8" t="s">
        <v>23</v>
      </c>
      <c r="B8" s="8" t="s">
        <v>27</v>
      </c>
      <c r="C8" s="8" t="s">
        <v>28</v>
      </c>
      <c r="D8" s="9">
        <v>64</v>
      </c>
      <c r="E8" s="9">
        <v>10</v>
      </c>
      <c r="F8" s="9">
        <v>44</v>
      </c>
      <c r="G8" s="9">
        <v>41</v>
      </c>
      <c r="H8" s="9">
        <v>101</v>
      </c>
      <c r="I8" s="9">
        <v>70</v>
      </c>
      <c r="J8" s="9">
        <v>103</v>
      </c>
      <c r="K8" s="9">
        <v>80</v>
      </c>
      <c r="L8" s="9">
        <v>84</v>
      </c>
      <c r="M8" s="9">
        <v>48</v>
      </c>
      <c r="N8" s="9">
        <v>21</v>
      </c>
      <c r="O8" s="9">
        <v>15</v>
      </c>
      <c r="P8" s="9">
        <v>72</v>
      </c>
      <c r="Q8" s="9">
        <v>5</v>
      </c>
      <c r="R8" s="9">
        <v>801</v>
      </c>
      <c r="S8" s="9">
        <v>1248</v>
      </c>
      <c r="T8" s="10">
        <v>64.180000305175781</v>
      </c>
      <c r="U8" s="11">
        <f t="shared" si="1"/>
        <v>412</v>
      </c>
      <c r="V8" s="11">
        <f t="shared" si="2"/>
        <v>316</v>
      </c>
      <c r="W8" t="str">
        <f t="shared" si="3"/>
        <v>正義里</v>
      </c>
      <c r="X8" s="5">
        <f t="shared" si="4"/>
        <v>1356</v>
      </c>
      <c r="Y8" s="5">
        <f t="shared" si="5"/>
        <v>1165</v>
      </c>
      <c r="Z8" s="5">
        <f t="shared" si="6"/>
        <v>2764</v>
      </c>
    </row>
    <row r="9" spans="1:26" s="5" customFormat="1" x14ac:dyDescent="0.25">
      <c r="A9" s="8" t="s">
        <v>23</v>
      </c>
      <c r="B9" s="8" t="s">
        <v>27</v>
      </c>
      <c r="C9" s="8" t="s">
        <v>29</v>
      </c>
      <c r="D9" s="9">
        <v>85</v>
      </c>
      <c r="E9" s="9">
        <v>15</v>
      </c>
      <c r="F9" s="9">
        <v>69</v>
      </c>
      <c r="G9" s="9">
        <v>31</v>
      </c>
      <c r="H9" s="9">
        <v>111</v>
      </c>
      <c r="I9" s="9">
        <v>107</v>
      </c>
      <c r="J9" s="9">
        <v>91</v>
      </c>
      <c r="K9" s="9">
        <v>118</v>
      </c>
      <c r="L9" s="9">
        <v>114</v>
      </c>
      <c r="M9" s="9">
        <v>59</v>
      </c>
      <c r="N9" s="9">
        <v>20</v>
      </c>
      <c r="O9" s="9">
        <v>32</v>
      </c>
      <c r="P9" s="9">
        <v>92</v>
      </c>
      <c r="Q9" s="9">
        <v>4</v>
      </c>
      <c r="R9" s="9">
        <v>993</v>
      </c>
      <c r="S9" s="9">
        <v>1543</v>
      </c>
      <c r="T9" s="10">
        <v>64.360000610351563</v>
      </c>
      <c r="U9" s="11">
        <f t="shared" si="1"/>
        <v>472</v>
      </c>
      <c r="V9" s="11">
        <f t="shared" si="2"/>
        <v>425</v>
      </c>
      <c r="W9" t="str">
        <f t="shared" si="3"/>
        <v>正義里</v>
      </c>
      <c r="X9" s="5" t="str">
        <f t="shared" si="4"/>
        <v/>
      </c>
      <c r="Y9" s="5" t="str">
        <f t="shared" si="5"/>
        <v/>
      </c>
      <c r="Z9" s="5" t="str">
        <f t="shared" si="6"/>
        <v/>
      </c>
    </row>
    <row r="10" spans="1:26" s="5" customFormat="1" x14ac:dyDescent="0.25">
      <c r="A10" s="8" t="s">
        <v>23</v>
      </c>
      <c r="B10" s="8" t="s">
        <v>27</v>
      </c>
      <c r="C10" s="8" t="s">
        <v>30</v>
      </c>
      <c r="D10" s="9">
        <v>80</v>
      </c>
      <c r="E10" s="9">
        <v>9</v>
      </c>
      <c r="F10" s="9">
        <v>69</v>
      </c>
      <c r="G10" s="9">
        <v>24</v>
      </c>
      <c r="H10" s="9">
        <v>115</v>
      </c>
      <c r="I10" s="9">
        <v>123</v>
      </c>
      <c r="J10" s="9">
        <v>108</v>
      </c>
      <c r="K10" s="9">
        <v>101</v>
      </c>
      <c r="L10" s="9">
        <v>91</v>
      </c>
      <c r="M10" s="9">
        <v>58</v>
      </c>
      <c r="N10" s="9">
        <v>16</v>
      </c>
      <c r="O10" s="9">
        <v>29</v>
      </c>
      <c r="P10" s="9">
        <v>111</v>
      </c>
      <c r="Q10" s="9">
        <v>5</v>
      </c>
      <c r="R10" s="9">
        <v>970</v>
      </c>
      <c r="S10" s="9">
        <v>1589</v>
      </c>
      <c r="T10" s="10">
        <v>61.040000915527344</v>
      </c>
      <c r="U10" s="11">
        <f t="shared" si="1"/>
        <v>472</v>
      </c>
      <c r="V10" s="11">
        <f t="shared" si="2"/>
        <v>424</v>
      </c>
      <c r="W10" t="str">
        <f t="shared" si="3"/>
        <v>正義里</v>
      </c>
      <c r="X10" s="5" t="str">
        <f t="shared" si="4"/>
        <v/>
      </c>
      <c r="Y10" s="5" t="str">
        <f t="shared" si="5"/>
        <v/>
      </c>
      <c r="Z10" s="5" t="str">
        <f t="shared" si="6"/>
        <v/>
      </c>
    </row>
    <row r="11" spans="1:26" s="5" customFormat="1" x14ac:dyDescent="0.25">
      <c r="A11" s="8" t="s">
        <v>23</v>
      </c>
      <c r="B11" s="8" t="s">
        <v>31</v>
      </c>
      <c r="C11" s="8" t="s">
        <v>32</v>
      </c>
      <c r="D11" s="9">
        <v>76</v>
      </c>
      <c r="E11" s="9">
        <v>17</v>
      </c>
      <c r="F11" s="9">
        <v>63</v>
      </c>
      <c r="G11" s="9">
        <v>39</v>
      </c>
      <c r="H11" s="9">
        <v>118</v>
      </c>
      <c r="I11" s="9">
        <v>122</v>
      </c>
      <c r="J11" s="9">
        <v>140</v>
      </c>
      <c r="K11" s="9">
        <v>113</v>
      </c>
      <c r="L11" s="9">
        <v>52</v>
      </c>
      <c r="M11" s="9">
        <v>87</v>
      </c>
      <c r="N11" s="9">
        <v>36</v>
      </c>
      <c r="O11" s="9">
        <v>18</v>
      </c>
      <c r="P11" s="9">
        <v>113</v>
      </c>
      <c r="Q11" s="9">
        <v>2</v>
      </c>
      <c r="R11" s="9">
        <v>1032</v>
      </c>
      <c r="S11" s="9">
        <v>1638</v>
      </c>
      <c r="T11" s="10">
        <v>63</v>
      </c>
      <c r="U11" s="11">
        <f t="shared" si="1"/>
        <v>507</v>
      </c>
      <c r="V11" s="11">
        <f t="shared" si="2"/>
        <v>452</v>
      </c>
      <c r="W11" t="str">
        <f t="shared" si="3"/>
        <v>正得里</v>
      </c>
      <c r="X11" s="5">
        <f t="shared" si="4"/>
        <v>966</v>
      </c>
      <c r="Y11" s="5">
        <f t="shared" si="5"/>
        <v>913</v>
      </c>
      <c r="Z11" s="5">
        <f t="shared" si="6"/>
        <v>2027</v>
      </c>
    </row>
    <row r="12" spans="1:26" s="5" customFormat="1" x14ac:dyDescent="0.25">
      <c r="A12" s="8" t="s">
        <v>23</v>
      </c>
      <c r="B12" s="8" t="s">
        <v>31</v>
      </c>
      <c r="C12" s="8" t="s">
        <v>33</v>
      </c>
      <c r="D12" s="9">
        <v>71</v>
      </c>
      <c r="E12" s="9">
        <v>15</v>
      </c>
      <c r="F12" s="9">
        <v>74</v>
      </c>
      <c r="G12" s="9">
        <v>30</v>
      </c>
      <c r="H12" s="9">
        <v>131</v>
      </c>
      <c r="I12" s="9">
        <v>122</v>
      </c>
      <c r="J12" s="9">
        <v>152</v>
      </c>
      <c r="K12" s="9">
        <v>105</v>
      </c>
      <c r="L12" s="9">
        <v>42</v>
      </c>
      <c r="M12" s="9">
        <v>58</v>
      </c>
      <c r="N12" s="9">
        <v>29</v>
      </c>
      <c r="O12" s="9">
        <v>31</v>
      </c>
      <c r="P12" s="9">
        <v>106</v>
      </c>
      <c r="Q12" s="9">
        <v>1</v>
      </c>
      <c r="R12" s="9">
        <v>995</v>
      </c>
      <c r="S12" s="9">
        <v>1536</v>
      </c>
      <c r="T12" s="10">
        <v>64.779998779296875</v>
      </c>
      <c r="U12" s="11">
        <f t="shared" si="1"/>
        <v>459</v>
      </c>
      <c r="V12" s="11">
        <f t="shared" si="2"/>
        <v>461</v>
      </c>
      <c r="W12" t="str">
        <f t="shared" si="3"/>
        <v>正得里</v>
      </c>
      <c r="X12" s="5" t="str">
        <f t="shared" si="4"/>
        <v/>
      </c>
      <c r="Y12" s="5" t="str">
        <f t="shared" si="5"/>
        <v/>
      </c>
      <c r="Z12" s="5" t="str">
        <f t="shared" si="6"/>
        <v/>
      </c>
    </row>
    <row r="13" spans="1:26" s="5" customFormat="1" x14ac:dyDescent="0.25">
      <c r="A13" s="8" t="s">
        <v>23</v>
      </c>
      <c r="B13" s="8" t="s">
        <v>34</v>
      </c>
      <c r="C13" s="8" t="s">
        <v>35</v>
      </c>
      <c r="D13" s="9">
        <v>81</v>
      </c>
      <c r="E13" s="9">
        <v>7</v>
      </c>
      <c r="F13" s="9">
        <v>64</v>
      </c>
      <c r="G13" s="9">
        <v>30</v>
      </c>
      <c r="H13" s="9">
        <v>136</v>
      </c>
      <c r="I13" s="9">
        <v>127</v>
      </c>
      <c r="J13" s="9">
        <v>79</v>
      </c>
      <c r="K13" s="9">
        <v>144</v>
      </c>
      <c r="L13" s="9">
        <v>105</v>
      </c>
      <c r="M13" s="9">
        <v>52</v>
      </c>
      <c r="N13" s="9">
        <v>29</v>
      </c>
      <c r="O13" s="9">
        <v>36</v>
      </c>
      <c r="P13" s="9">
        <v>97</v>
      </c>
      <c r="Q13" s="9">
        <v>3</v>
      </c>
      <c r="R13" s="9">
        <v>1020</v>
      </c>
      <c r="S13" s="9">
        <v>1416</v>
      </c>
      <c r="T13" s="10">
        <v>72.029998779296875</v>
      </c>
      <c r="U13" s="11">
        <f t="shared" si="1"/>
        <v>444</v>
      </c>
      <c r="V13" s="11">
        <f t="shared" si="2"/>
        <v>500</v>
      </c>
      <c r="W13" t="str">
        <f t="shared" si="3"/>
        <v>民安里</v>
      </c>
      <c r="X13" s="5">
        <f t="shared" si="4"/>
        <v>1241</v>
      </c>
      <c r="Y13" s="5">
        <f t="shared" si="5"/>
        <v>1389</v>
      </c>
      <c r="Z13" s="5">
        <f t="shared" si="6"/>
        <v>2812</v>
      </c>
    </row>
    <row r="14" spans="1:26" s="5" customFormat="1" x14ac:dyDescent="0.25">
      <c r="A14" s="8" t="s">
        <v>23</v>
      </c>
      <c r="B14" s="8" t="s">
        <v>34</v>
      </c>
      <c r="C14" s="8" t="s">
        <v>36</v>
      </c>
      <c r="D14" s="9">
        <v>81</v>
      </c>
      <c r="E14" s="9">
        <v>4</v>
      </c>
      <c r="F14" s="9">
        <v>64</v>
      </c>
      <c r="G14" s="9">
        <v>12</v>
      </c>
      <c r="H14" s="9">
        <v>98</v>
      </c>
      <c r="I14" s="9">
        <v>114</v>
      </c>
      <c r="J14" s="9">
        <v>63</v>
      </c>
      <c r="K14" s="9">
        <v>108</v>
      </c>
      <c r="L14" s="9">
        <v>80</v>
      </c>
      <c r="M14" s="9">
        <v>60</v>
      </c>
      <c r="N14" s="9">
        <v>30</v>
      </c>
      <c r="O14" s="9">
        <v>19</v>
      </c>
      <c r="P14" s="9">
        <v>80</v>
      </c>
      <c r="Q14" s="9">
        <v>1</v>
      </c>
      <c r="R14" s="9">
        <v>832</v>
      </c>
      <c r="S14" s="9">
        <v>1187</v>
      </c>
      <c r="T14" s="10">
        <v>70.089996337890625</v>
      </c>
      <c r="U14" s="11">
        <f t="shared" si="1"/>
        <v>376</v>
      </c>
      <c r="V14" s="11">
        <f t="shared" si="2"/>
        <v>414</v>
      </c>
      <c r="W14" t="str">
        <f t="shared" si="3"/>
        <v>民安里</v>
      </c>
      <c r="X14" s="5" t="str">
        <f t="shared" si="4"/>
        <v/>
      </c>
      <c r="Y14" s="5" t="str">
        <f t="shared" si="5"/>
        <v/>
      </c>
      <c r="Z14" s="5" t="str">
        <f t="shared" si="6"/>
        <v/>
      </c>
    </row>
    <row r="15" spans="1:26" s="5" customFormat="1" x14ac:dyDescent="0.25">
      <c r="A15" s="8" t="s">
        <v>23</v>
      </c>
      <c r="B15" s="8" t="s">
        <v>34</v>
      </c>
      <c r="C15" s="8" t="s">
        <v>37</v>
      </c>
      <c r="D15" s="9">
        <v>79</v>
      </c>
      <c r="E15" s="9">
        <v>12</v>
      </c>
      <c r="F15" s="9">
        <v>62</v>
      </c>
      <c r="G15" s="9">
        <v>25</v>
      </c>
      <c r="H15" s="9">
        <v>145</v>
      </c>
      <c r="I15" s="9">
        <v>115</v>
      </c>
      <c r="J15" s="9">
        <v>82</v>
      </c>
      <c r="K15" s="9">
        <v>117</v>
      </c>
      <c r="L15" s="9">
        <v>92</v>
      </c>
      <c r="M15" s="9">
        <v>54</v>
      </c>
      <c r="N15" s="9">
        <v>36</v>
      </c>
      <c r="O15" s="9">
        <v>21</v>
      </c>
      <c r="P15" s="9">
        <v>89</v>
      </c>
      <c r="Q15" s="9">
        <v>1</v>
      </c>
      <c r="R15" s="9">
        <v>960</v>
      </c>
      <c r="S15" s="9">
        <v>1396</v>
      </c>
      <c r="T15" s="10">
        <v>68.769996643066406</v>
      </c>
      <c r="U15" s="11">
        <f t="shared" si="1"/>
        <v>421</v>
      </c>
      <c r="V15" s="11">
        <f t="shared" si="2"/>
        <v>475</v>
      </c>
      <c r="W15" t="str">
        <f t="shared" si="3"/>
        <v>民安里</v>
      </c>
      <c r="X15" s="5" t="str">
        <f t="shared" si="4"/>
        <v/>
      </c>
      <c r="Y15" s="5" t="str">
        <f t="shared" si="5"/>
        <v/>
      </c>
      <c r="Z15" s="5" t="str">
        <f t="shared" si="6"/>
        <v/>
      </c>
    </row>
    <row r="16" spans="1:26" s="5" customFormat="1" x14ac:dyDescent="0.25">
      <c r="A16" s="8" t="s">
        <v>23</v>
      </c>
      <c r="B16" s="8" t="s">
        <v>38</v>
      </c>
      <c r="C16" s="8" t="s">
        <v>39</v>
      </c>
      <c r="D16" s="9">
        <v>30</v>
      </c>
      <c r="E16" s="9">
        <v>10</v>
      </c>
      <c r="F16" s="9">
        <v>42</v>
      </c>
      <c r="G16" s="9">
        <v>20</v>
      </c>
      <c r="H16" s="9">
        <v>86</v>
      </c>
      <c r="I16" s="9">
        <v>78</v>
      </c>
      <c r="J16" s="9">
        <v>71</v>
      </c>
      <c r="K16" s="9">
        <v>88</v>
      </c>
      <c r="L16" s="9">
        <v>27</v>
      </c>
      <c r="M16" s="9">
        <v>53</v>
      </c>
      <c r="N16" s="9">
        <v>13</v>
      </c>
      <c r="O16" s="9">
        <v>10</v>
      </c>
      <c r="P16" s="9">
        <v>111</v>
      </c>
      <c r="Q16" s="9">
        <v>5</v>
      </c>
      <c r="R16" s="9">
        <v>672</v>
      </c>
      <c r="S16" s="9">
        <v>1020</v>
      </c>
      <c r="T16" s="10">
        <v>65.879997253417969</v>
      </c>
      <c r="U16" s="11">
        <f t="shared" si="1"/>
        <v>312</v>
      </c>
      <c r="V16" s="11">
        <f t="shared" si="2"/>
        <v>307</v>
      </c>
      <c r="W16" t="str">
        <f t="shared" si="3"/>
        <v>康樂里</v>
      </c>
      <c r="X16" s="5">
        <f t="shared" si="4"/>
        <v>692</v>
      </c>
      <c r="Y16" s="5">
        <f t="shared" si="5"/>
        <v>647</v>
      </c>
      <c r="Z16" s="5">
        <f t="shared" si="6"/>
        <v>1461</v>
      </c>
    </row>
    <row r="17" spans="1:26" s="5" customFormat="1" x14ac:dyDescent="0.25">
      <c r="A17" s="8" t="s">
        <v>23</v>
      </c>
      <c r="B17" s="8" t="s">
        <v>38</v>
      </c>
      <c r="C17" s="8" t="s">
        <v>40</v>
      </c>
      <c r="D17" s="9">
        <v>55</v>
      </c>
      <c r="E17" s="9">
        <v>5</v>
      </c>
      <c r="F17" s="9">
        <v>54</v>
      </c>
      <c r="G17" s="9">
        <v>23</v>
      </c>
      <c r="H17" s="9">
        <v>83</v>
      </c>
      <c r="I17" s="9">
        <v>79</v>
      </c>
      <c r="J17" s="9">
        <v>90</v>
      </c>
      <c r="K17" s="9">
        <v>102</v>
      </c>
      <c r="L17" s="9">
        <v>45</v>
      </c>
      <c r="M17" s="9">
        <v>58</v>
      </c>
      <c r="N17" s="9">
        <v>22</v>
      </c>
      <c r="O17" s="9">
        <v>26</v>
      </c>
      <c r="P17" s="9">
        <v>109</v>
      </c>
      <c r="Q17" s="9">
        <v>5</v>
      </c>
      <c r="R17" s="9">
        <v>789</v>
      </c>
      <c r="S17" s="9">
        <v>1242</v>
      </c>
      <c r="T17" s="10">
        <v>63.529998779296875</v>
      </c>
      <c r="U17" s="11">
        <f t="shared" si="1"/>
        <v>380</v>
      </c>
      <c r="V17" s="11">
        <f t="shared" si="2"/>
        <v>340</v>
      </c>
      <c r="W17" t="str">
        <f t="shared" si="3"/>
        <v>康樂里</v>
      </c>
      <c r="X17" s="5" t="str">
        <f t="shared" si="4"/>
        <v/>
      </c>
      <c r="Y17" s="5" t="str">
        <f t="shared" si="5"/>
        <v/>
      </c>
      <c r="Z17" s="5" t="str">
        <f t="shared" si="6"/>
        <v/>
      </c>
    </row>
    <row r="18" spans="1:26" s="5" customFormat="1" x14ac:dyDescent="0.25">
      <c r="A18" s="8" t="s">
        <v>23</v>
      </c>
      <c r="B18" s="8" t="s">
        <v>41</v>
      </c>
      <c r="C18" s="8" t="s">
        <v>42</v>
      </c>
      <c r="D18" s="9">
        <v>91</v>
      </c>
      <c r="E18" s="9">
        <v>10</v>
      </c>
      <c r="F18" s="9">
        <v>50</v>
      </c>
      <c r="G18" s="9">
        <v>25</v>
      </c>
      <c r="H18" s="9">
        <v>97</v>
      </c>
      <c r="I18" s="9">
        <v>128</v>
      </c>
      <c r="J18" s="9">
        <v>79</v>
      </c>
      <c r="K18" s="9">
        <v>94</v>
      </c>
      <c r="L18" s="9">
        <v>57</v>
      </c>
      <c r="M18" s="9">
        <v>50</v>
      </c>
      <c r="N18" s="9">
        <v>20</v>
      </c>
      <c r="O18" s="9">
        <v>21</v>
      </c>
      <c r="P18" s="9">
        <v>83</v>
      </c>
      <c r="Q18" s="9">
        <v>1</v>
      </c>
      <c r="R18" s="9">
        <v>830</v>
      </c>
      <c r="S18" s="9">
        <v>1248</v>
      </c>
      <c r="T18" s="10">
        <v>66.510002136230469</v>
      </c>
      <c r="U18" s="11">
        <f t="shared" si="1"/>
        <v>385</v>
      </c>
      <c r="V18" s="11">
        <f t="shared" si="2"/>
        <v>389</v>
      </c>
      <c r="W18" t="str">
        <f t="shared" si="3"/>
        <v>中山里</v>
      </c>
      <c r="X18" s="5">
        <f t="shared" si="4"/>
        <v>1598</v>
      </c>
      <c r="Y18" s="5">
        <f t="shared" si="5"/>
        <v>1613</v>
      </c>
      <c r="Z18" s="5">
        <f t="shared" si="6"/>
        <v>3467</v>
      </c>
    </row>
    <row r="19" spans="1:26" s="5" customFormat="1" x14ac:dyDescent="0.25">
      <c r="A19" s="8" t="s">
        <v>23</v>
      </c>
      <c r="B19" s="8" t="s">
        <v>41</v>
      </c>
      <c r="C19" s="8" t="s">
        <v>43</v>
      </c>
      <c r="D19" s="9">
        <v>82</v>
      </c>
      <c r="E19" s="9">
        <v>14</v>
      </c>
      <c r="F19" s="9">
        <v>61</v>
      </c>
      <c r="G19" s="9">
        <v>29</v>
      </c>
      <c r="H19" s="9">
        <v>134</v>
      </c>
      <c r="I19" s="9">
        <v>108</v>
      </c>
      <c r="J19" s="9">
        <v>89</v>
      </c>
      <c r="K19" s="9">
        <v>113</v>
      </c>
      <c r="L19" s="9">
        <v>34</v>
      </c>
      <c r="M19" s="9">
        <v>50</v>
      </c>
      <c r="N19" s="9">
        <v>22</v>
      </c>
      <c r="O19" s="9">
        <v>14</v>
      </c>
      <c r="P19" s="9">
        <v>48</v>
      </c>
      <c r="Q19" s="9">
        <v>4</v>
      </c>
      <c r="R19" s="9">
        <v>826</v>
      </c>
      <c r="S19" s="9">
        <v>1258</v>
      </c>
      <c r="T19" s="10">
        <v>65.660003662109375</v>
      </c>
      <c r="U19" s="11">
        <f t="shared" si="1"/>
        <v>332</v>
      </c>
      <c r="V19" s="11">
        <f t="shared" si="2"/>
        <v>438</v>
      </c>
      <c r="W19" t="str">
        <f t="shared" si="3"/>
        <v>中山里</v>
      </c>
      <c r="X19" s="5" t="str">
        <f t="shared" si="4"/>
        <v/>
      </c>
      <c r="Y19" s="5" t="str">
        <f t="shared" si="5"/>
        <v/>
      </c>
      <c r="Z19" s="5" t="str">
        <f t="shared" si="6"/>
        <v/>
      </c>
    </row>
    <row r="20" spans="1:26" s="5" customFormat="1" x14ac:dyDescent="0.25">
      <c r="A20" s="8" t="s">
        <v>23</v>
      </c>
      <c r="B20" s="8" t="s">
        <v>41</v>
      </c>
      <c r="C20" s="8" t="s">
        <v>44</v>
      </c>
      <c r="D20" s="9">
        <v>94</v>
      </c>
      <c r="E20" s="9">
        <v>16</v>
      </c>
      <c r="F20" s="9">
        <v>51</v>
      </c>
      <c r="G20" s="9">
        <v>52</v>
      </c>
      <c r="H20" s="9">
        <v>96</v>
      </c>
      <c r="I20" s="9">
        <v>72</v>
      </c>
      <c r="J20" s="9">
        <v>74</v>
      </c>
      <c r="K20" s="9">
        <v>95</v>
      </c>
      <c r="L20" s="9">
        <v>66</v>
      </c>
      <c r="M20" s="9">
        <v>52</v>
      </c>
      <c r="N20" s="9">
        <v>19</v>
      </c>
      <c r="O20" s="9">
        <v>23</v>
      </c>
      <c r="P20" s="9">
        <v>51</v>
      </c>
      <c r="Q20" s="9">
        <v>2</v>
      </c>
      <c r="R20" s="9">
        <v>794</v>
      </c>
      <c r="S20" s="9">
        <v>1293</v>
      </c>
      <c r="T20" s="10">
        <v>61.409999847412109</v>
      </c>
      <c r="U20" s="11">
        <f t="shared" si="1"/>
        <v>389</v>
      </c>
      <c r="V20" s="11">
        <f t="shared" si="2"/>
        <v>333</v>
      </c>
      <c r="W20" t="str">
        <f t="shared" si="3"/>
        <v>中山里</v>
      </c>
      <c r="X20" s="5" t="str">
        <f t="shared" si="4"/>
        <v/>
      </c>
      <c r="Y20" s="5" t="str">
        <f t="shared" si="5"/>
        <v/>
      </c>
      <c r="Z20" s="5" t="str">
        <f t="shared" si="6"/>
        <v/>
      </c>
    </row>
    <row r="21" spans="1:26" s="5" customFormat="1" x14ac:dyDescent="0.25">
      <c r="A21" s="8" t="s">
        <v>23</v>
      </c>
      <c r="B21" s="8" t="s">
        <v>41</v>
      </c>
      <c r="C21" s="8" t="s">
        <v>45</v>
      </c>
      <c r="D21" s="9">
        <v>115</v>
      </c>
      <c r="E21" s="9">
        <v>8</v>
      </c>
      <c r="F21" s="9">
        <v>64</v>
      </c>
      <c r="G21" s="9">
        <v>44</v>
      </c>
      <c r="H21" s="9">
        <v>114</v>
      </c>
      <c r="I21" s="9">
        <v>111</v>
      </c>
      <c r="J21" s="9">
        <v>134</v>
      </c>
      <c r="K21" s="9">
        <v>132</v>
      </c>
      <c r="L21" s="9">
        <v>66</v>
      </c>
      <c r="M21" s="9">
        <v>50</v>
      </c>
      <c r="N21" s="9">
        <v>32</v>
      </c>
      <c r="O21" s="9">
        <v>19</v>
      </c>
      <c r="P21" s="9">
        <v>83</v>
      </c>
      <c r="Q21" s="9">
        <v>2</v>
      </c>
      <c r="R21" s="9">
        <v>1017</v>
      </c>
      <c r="S21" s="9">
        <v>1590</v>
      </c>
      <c r="T21" s="10">
        <v>63.959999084472656</v>
      </c>
      <c r="U21" s="11">
        <f t="shared" si="1"/>
        <v>492</v>
      </c>
      <c r="V21" s="11">
        <f t="shared" si="2"/>
        <v>453</v>
      </c>
      <c r="W21" t="str">
        <f t="shared" si="3"/>
        <v>中山里</v>
      </c>
      <c r="X21" s="5" t="str">
        <f t="shared" si="4"/>
        <v/>
      </c>
      <c r="Y21" s="5" t="str">
        <f t="shared" si="5"/>
        <v/>
      </c>
      <c r="Z21" s="5" t="str">
        <f t="shared" si="6"/>
        <v/>
      </c>
    </row>
    <row r="22" spans="1:26" s="5" customFormat="1" x14ac:dyDescent="0.25">
      <c r="A22" s="8" t="s">
        <v>23</v>
      </c>
      <c r="B22" s="8" t="s">
        <v>46</v>
      </c>
      <c r="C22" s="8" t="s">
        <v>47</v>
      </c>
      <c r="D22" s="9">
        <v>68</v>
      </c>
      <c r="E22" s="9">
        <v>13</v>
      </c>
      <c r="F22" s="9">
        <v>46</v>
      </c>
      <c r="G22" s="9">
        <v>24</v>
      </c>
      <c r="H22" s="9">
        <v>137</v>
      </c>
      <c r="I22" s="9">
        <v>96</v>
      </c>
      <c r="J22" s="9">
        <v>96</v>
      </c>
      <c r="K22" s="9">
        <v>99</v>
      </c>
      <c r="L22" s="9">
        <v>79</v>
      </c>
      <c r="M22" s="9">
        <v>39</v>
      </c>
      <c r="N22" s="9">
        <v>26</v>
      </c>
      <c r="O22" s="9">
        <v>20</v>
      </c>
      <c r="P22" s="9">
        <v>67</v>
      </c>
      <c r="Q22" s="9">
        <v>4</v>
      </c>
      <c r="R22" s="9">
        <v>849</v>
      </c>
      <c r="S22" s="9">
        <v>1278</v>
      </c>
      <c r="T22" s="10">
        <v>66.430000305175781</v>
      </c>
      <c r="U22" s="11">
        <f t="shared" si="1"/>
        <v>373</v>
      </c>
      <c r="V22" s="11">
        <f t="shared" si="2"/>
        <v>404</v>
      </c>
      <c r="W22" t="str">
        <f t="shared" si="3"/>
        <v>聚盛里</v>
      </c>
      <c r="X22" s="5">
        <f t="shared" si="4"/>
        <v>1190</v>
      </c>
      <c r="Y22" s="5">
        <f t="shared" si="5"/>
        <v>1032</v>
      </c>
      <c r="Z22" s="5">
        <f t="shared" si="6"/>
        <v>2404</v>
      </c>
    </row>
    <row r="23" spans="1:26" s="5" customFormat="1" x14ac:dyDescent="0.25">
      <c r="A23" s="8" t="s">
        <v>23</v>
      </c>
      <c r="B23" s="8" t="s">
        <v>46</v>
      </c>
      <c r="C23" s="8" t="s">
        <v>48</v>
      </c>
      <c r="D23" s="9">
        <v>57</v>
      </c>
      <c r="E23" s="9">
        <v>5</v>
      </c>
      <c r="F23" s="9">
        <v>53</v>
      </c>
      <c r="G23" s="9">
        <v>57</v>
      </c>
      <c r="H23" s="9">
        <v>89</v>
      </c>
      <c r="I23" s="9">
        <v>89</v>
      </c>
      <c r="J23" s="9">
        <v>105</v>
      </c>
      <c r="K23" s="9">
        <v>119</v>
      </c>
      <c r="L23" s="9">
        <v>54</v>
      </c>
      <c r="M23" s="9">
        <v>29</v>
      </c>
      <c r="N23" s="9">
        <v>17</v>
      </c>
      <c r="O23" s="9">
        <v>18</v>
      </c>
      <c r="P23" s="9">
        <v>75</v>
      </c>
      <c r="Q23" s="9">
        <v>0</v>
      </c>
      <c r="R23" s="9">
        <v>794</v>
      </c>
      <c r="S23" s="9">
        <v>1171</v>
      </c>
      <c r="T23" s="10">
        <v>67.80999755859375</v>
      </c>
      <c r="U23" s="11">
        <f t="shared" si="1"/>
        <v>377</v>
      </c>
      <c r="V23" s="11">
        <f t="shared" si="2"/>
        <v>367</v>
      </c>
      <c r="W23" t="str">
        <f t="shared" si="3"/>
        <v>聚盛里</v>
      </c>
      <c r="X23" s="5" t="str">
        <f t="shared" si="4"/>
        <v/>
      </c>
      <c r="Y23" s="5" t="str">
        <f t="shared" si="5"/>
        <v/>
      </c>
      <c r="Z23" s="5" t="str">
        <f t="shared" si="6"/>
        <v/>
      </c>
    </row>
    <row r="24" spans="1:26" s="5" customFormat="1" x14ac:dyDescent="0.25">
      <c r="A24" s="8" t="s">
        <v>23</v>
      </c>
      <c r="B24" s="8" t="s">
        <v>46</v>
      </c>
      <c r="C24" s="8" t="s">
        <v>49</v>
      </c>
      <c r="D24" s="9">
        <v>81</v>
      </c>
      <c r="E24" s="9">
        <v>8</v>
      </c>
      <c r="F24" s="9">
        <v>30</v>
      </c>
      <c r="G24" s="9">
        <v>81</v>
      </c>
      <c r="H24" s="9">
        <v>71</v>
      </c>
      <c r="I24" s="9">
        <v>70</v>
      </c>
      <c r="J24" s="9">
        <v>129</v>
      </c>
      <c r="K24" s="9">
        <v>72</v>
      </c>
      <c r="L24" s="9">
        <v>71</v>
      </c>
      <c r="M24" s="9">
        <v>25</v>
      </c>
      <c r="N24" s="9">
        <v>18</v>
      </c>
      <c r="O24" s="9">
        <v>17</v>
      </c>
      <c r="P24" s="9">
        <v>53</v>
      </c>
      <c r="Q24" s="9">
        <v>0</v>
      </c>
      <c r="R24" s="9">
        <v>761</v>
      </c>
      <c r="S24" s="9">
        <v>1131</v>
      </c>
      <c r="T24" s="10">
        <v>67.290000915527344</v>
      </c>
      <c r="U24" s="11">
        <f t="shared" si="1"/>
        <v>440</v>
      </c>
      <c r="V24" s="11">
        <f t="shared" si="2"/>
        <v>261</v>
      </c>
      <c r="W24" t="str">
        <f t="shared" si="3"/>
        <v>聚盛里</v>
      </c>
      <c r="X24" s="5" t="str">
        <f t="shared" si="4"/>
        <v/>
      </c>
      <c r="Y24" s="5" t="str">
        <f t="shared" si="5"/>
        <v/>
      </c>
      <c r="Z24" s="5" t="str">
        <f t="shared" si="6"/>
        <v/>
      </c>
    </row>
    <row r="25" spans="1:26" s="5" customFormat="1" x14ac:dyDescent="0.25">
      <c r="A25" s="8" t="s">
        <v>23</v>
      </c>
      <c r="B25" s="8" t="s">
        <v>50</v>
      </c>
      <c r="C25" s="8" t="s">
        <v>51</v>
      </c>
      <c r="D25" s="9">
        <v>97</v>
      </c>
      <c r="E25" s="9">
        <v>9</v>
      </c>
      <c r="F25" s="9">
        <v>68</v>
      </c>
      <c r="G25" s="9">
        <v>32</v>
      </c>
      <c r="H25" s="9">
        <v>152</v>
      </c>
      <c r="I25" s="9">
        <v>226</v>
      </c>
      <c r="J25" s="9">
        <v>113</v>
      </c>
      <c r="K25" s="9">
        <v>137</v>
      </c>
      <c r="L25" s="9">
        <v>57</v>
      </c>
      <c r="M25" s="9">
        <v>40</v>
      </c>
      <c r="N25" s="9">
        <v>36</v>
      </c>
      <c r="O25" s="9">
        <v>14</v>
      </c>
      <c r="P25" s="9">
        <v>74</v>
      </c>
      <c r="Q25" s="9">
        <v>3</v>
      </c>
      <c r="R25" s="9">
        <v>1080</v>
      </c>
      <c r="S25" s="9">
        <v>1491</v>
      </c>
      <c r="T25" s="10">
        <v>72.430000305175781</v>
      </c>
      <c r="U25" s="11">
        <f t="shared" si="1"/>
        <v>413</v>
      </c>
      <c r="V25" s="11">
        <f t="shared" si="2"/>
        <v>619</v>
      </c>
      <c r="W25" t="str">
        <f t="shared" si="3"/>
        <v>集英里</v>
      </c>
      <c r="X25" s="5">
        <f t="shared" si="4"/>
        <v>1662</v>
      </c>
      <c r="Y25" s="5">
        <f t="shared" si="5"/>
        <v>2151</v>
      </c>
      <c r="Z25" s="5">
        <f t="shared" si="6"/>
        <v>4067</v>
      </c>
    </row>
    <row r="26" spans="1:26" s="5" customFormat="1" x14ac:dyDescent="0.25">
      <c r="A26" s="8" t="s">
        <v>23</v>
      </c>
      <c r="B26" s="8" t="s">
        <v>50</v>
      </c>
      <c r="C26" s="8" t="s">
        <v>52</v>
      </c>
      <c r="D26" s="9">
        <v>115</v>
      </c>
      <c r="E26" s="9">
        <v>11</v>
      </c>
      <c r="F26" s="9">
        <v>66</v>
      </c>
      <c r="G26" s="9">
        <v>24</v>
      </c>
      <c r="H26" s="9">
        <v>126</v>
      </c>
      <c r="I26" s="9">
        <v>235</v>
      </c>
      <c r="J26" s="9">
        <v>102</v>
      </c>
      <c r="K26" s="9">
        <v>134</v>
      </c>
      <c r="L26" s="9">
        <v>50</v>
      </c>
      <c r="M26" s="9">
        <v>36</v>
      </c>
      <c r="N26" s="9">
        <v>33</v>
      </c>
      <c r="O26" s="9">
        <v>21</v>
      </c>
      <c r="P26" s="9">
        <v>88</v>
      </c>
      <c r="Q26" s="9">
        <v>3</v>
      </c>
      <c r="R26" s="9">
        <v>1083</v>
      </c>
      <c r="S26" s="9">
        <v>1474</v>
      </c>
      <c r="T26" s="10">
        <v>73.470001220703125</v>
      </c>
      <c r="U26" s="11">
        <f t="shared" si="1"/>
        <v>415</v>
      </c>
      <c r="V26" s="11">
        <f t="shared" si="2"/>
        <v>594</v>
      </c>
      <c r="W26" t="str">
        <f t="shared" si="3"/>
        <v>集英里</v>
      </c>
      <c r="X26" s="5" t="str">
        <f t="shared" si="4"/>
        <v/>
      </c>
      <c r="Y26" s="5" t="str">
        <f t="shared" si="5"/>
        <v/>
      </c>
      <c r="Z26" s="5" t="str">
        <f t="shared" si="6"/>
        <v/>
      </c>
    </row>
    <row r="27" spans="1:26" s="5" customFormat="1" x14ac:dyDescent="0.25">
      <c r="A27" s="8" t="s">
        <v>23</v>
      </c>
      <c r="B27" s="8" t="s">
        <v>50</v>
      </c>
      <c r="C27" s="8" t="s">
        <v>53</v>
      </c>
      <c r="D27" s="9">
        <v>133</v>
      </c>
      <c r="E27" s="9">
        <v>7</v>
      </c>
      <c r="F27" s="9">
        <v>79</v>
      </c>
      <c r="G27" s="9">
        <v>27</v>
      </c>
      <c r="H27" s="9">
        <v>130</v>
      </c>
      <c r="I27" s="9">
        <v>160</v>
      </c>
      <c r="J27" s="9">
        <v>79</v>
      </c>
      <c r="K27" s="9">
        <v>145</v>
      </c>
      <c r="L27" s="9">
        <v>49</v>
      </c>
      <c r="M27" s="9">
        <v>51</v>
      </c>
      <c r="N27" s="9">
        <v>34</v>
      </c>
      <c r="O27" s="9">
        <v>25</v>
      </c>
      <c r="P27" s="9">
        <v>78</v>
      </c>
      <c r="Q27" s="9">
        <v>2</v>
      </c>
      <c r="R27" s="9">
        <v>1025</v>
      </c>
      <c r="S27" s="9">
        <v>1496</v>
      </c>
      <c r="T27" s="10">
        <v>68.519996643066406</v>
      </c>
      <c r="U27" s="11">
        <f t="shared" si="1"/>
        <v>417</v>
      </c>
      <c r="V27" s="11">
        <f t="shared" si="2"/>
        <v>548</v>
      </c>
      <c r="W27" t="str">
        <f t="shared" si="3"/>
        <v>集英里</v>
      </c>
      <c r="X27" s="5" t="str">
        <f t="shared" si="4"/>
        <v/>
      </c>
      <c r="Y27" s="5" t="str">
        <f t="shared" si="5"/>
        <v/>
      </c>
      <c r="Z27" s="5" t="str">
        <f t="shared" si="6"/>
        <v/>
      </c>
    </row>
    <row r="28" spans="1:26" s="5" customFormat="1" x14ac:dyDescent="0.25">
      <c r="A28" s="8" t="s">
        <v>23</v>
      </c>
      <c r="B28" s="8" t="s">
        <v>50</v>
      </c>
      <c r="C28" s="8" t="s">
        <v>54</v>
      </c>
      <c r="D28" s="9">
        <v>74</v>
      </c>
      <c r="E28" s="9">
        <v>12</v>
      </c>
      <c r="F28" s="9">
        <v>52</v>
      </c>
      <c r="G28" s="9">
        <v>19</v>
      </c>
      <c r="H28" s="9">
        <v>105</v>
      </c>
      <c r="I28" s="9">
        <v>121</v>
      </c>
      <c r="J28" s="9">
        <v>118</v>
      </c>
      <c r="K28" s="9">
        <v>86</v>
      </c>
      <c r="L28" s="9">
        <v>70</v>
      </c>
      <c r="M28" s="9">
        <v>54</v>
      </c>
      <c r="N28" s="9">
        <v>26</v>
      </c>
      <c r="O28" s="9">
        <v>24</v>
      </c>
      <c r="P28" s="9">
        <v>82</v>
      </c>
      <c r="Q28" s="9">
        <v>6</v>
      </c>
      <c r="R28" s="9">
        <v>879</v>
      </c>
      <c r="S28" s="9">
        <v>1326</v>
      </c>
      <c r="T28" s="10">
        <v>66.290000915527344</v>
      </c>
      <c r="U28" s="11">
        <f t="shared" si="1"/>
        <v>417</v>
      </c>
      <c r="V28" s="11">
        <f t="shared" si="2"/>
        <v>390</v>
      </c>
      <c r="W28" t="str">
        <f t="shared" si="3"/>
        <v>集英里</v>
      </c>
      <c r="X28" s="5" t="str">
        <f t="shared" si="4"/>
        <v/>
      </c>
      <c r="Y28" s="5" t="str">
        <f t="shared" si="5"/>
        <v/>
      </c>
      <c r="Z28" s="5" t="str">
        <f t="shared" si="6"/>
        <v/>
      </c>
    </row>
    <row r="29" spans="1:26" s="5" customFormat="1" x14ac:dyDescent="0.25">
      <c r="A29" s="8" t="s">
        <v>23</v>
      </c>
      <c r="B29" s="8" t="s">
        <v>55</v>
      </c>
      <c r="C29" s="8" t="s">
        <v>56</v>
      </c>
      <c r="D29" s="9">
        <v>54</v>
      </c>
      <c r="E29" s="9">
        <v>13</v>
      </c>
      <c r="F29" s="9">
        <v>63</v>
      </c>
      <c r="G29" s="9">
        <v>34</v>
      </c>
      <c r="H29" s="9">
        <v>134</v>
      </c>
      <c r="I29" s="9">
        <v>133</v>
      </c>
      <c r="J29" s="9">
        <v>184</v>
      </c>
      <c r="K29" s="9">
        <v>131</v>
      </c>
      <c r="L29" s="9">
        <v>95</v>
      </c>
      <c r="M29" s="9">
        <v>68</v>
      </c>
      <c r="N29" s="9">
        <v>30</v>
      </c>
      <c r="O29" s="9">
        <v>35</v>
      </c>
      <c r="P29" s="9">
        <v>105</v>
      </c>
      <c r="Q29" s="9">
        <v>1</v>
      </c>
      <c r="R29" s="9">
        <v>1113</v>
      </c>
      <c r="S29" s="9">
        <v>1625</v>
      </c>
      <c r="T29" s="10">
        <v>68.489997863769531</v>
      </c>
      <c r="U29" s="11">
        <f t="shared" si="1"/>
        <v>540</v>
      </c>
      <c r="V29" s="11">
        <f t="shared" si="2"/>
        <v>491</v>
      </c>
      <c r="W29" t="str">
        <f t="shared" si="3"/>
        <v>聚葉里</v>
      </c>
      <c r="X29" s="5">
        <f t="shared" si="4"/>
        <v>1091</v>
      </c>
      <c r="Y29" s="5">
        <f t="shared" si="5"/>
        <v>1002</v>
      </c>
      <c r="Z29" s="5">
        <f t="shared" si="6"/>
        <v>2246</v>
      </c>
    </row>
    <row r="30" spans="1:26" s="5" customFormat="1" x14ac:dyDescent="0.25">
      <c r="A30" s="8" t="s">
        <v>23</v>
      </c>
      <c r="B30" s="8" t="s">
        <v>55</v>
      </c>
      <c r="C30" s="8" t="s">
        <v>57</v>
      </c>
      <c r="D30" s="9">
        <v>48</v>
      </c>
      <c r="E30" s="9">
        <v>10</v>
      </c>
      <c r="F30" s="9">
        <v>61</v>
      </c>
      <c r="G30" s="9">
        <v>26</v>
      </c>
      <c r="H30" s="9">
        <v>109</v>
      </c>
      <c r="I30" s="9">
        <v>137</v>
      </c>
      <c r="J30" s="9">
        <v>193</v>
      </c>
      <c r="K30" s="9">
        <v>178</v>
      </c>
      <c r="L30" s="9">
        <v>95</v>
      </c>
      <c r="M30" s="9">
        <v>62</v>
      </c>
      <c r="N30" s="9">
        <v>26</v>
      </c>
      <c r="O30" s="9">
        <v>25</v>
      </c>
      <c r="P30" s="9">
        <v>127</v>
      </c>
      <c r="Q30" s="9">
        <v>1</v>
      </c>
      <c r="R30" s="9">
        <v>1133</v>
      </c>
      <c r="S30" s="9">
        <v>1661</v>
      </c>
      <c r="T30" s="10">
        <v>68.209999084472656</v>
      </c>
      <c r="U30" s="11">
        <f t="shared" si="1"/>
        <v>551</v>
      </c>
      <c r="V30" s="11">
        <f t="shared" si="2"/>
        <v>511</v>
      </c>
      <c r="W30" t="str">
        <f t="shared" si="3"/>
        <v>聚葉里</v>
      </c>
      <c r="X30" s="5" t="str">
        <f t="shared" si="4"/>
        <v/>
      </c>
      <c r="Y30" s="5" t="str">
        <f t="shared" si="5"/>
        <v/>
      </c>
      <c r="Z30" s="5" t="str">
        <f t="shared" si="6"/>
        <v/>
      </c>
    </row>
    <row r="31" spans="1:26" s="5" customFormat="1" x14ac:dyDescent="0.25">
      <c r="A31" s="8" t="s">
        <v>23</v>
      </c>
      <c r="B31" s="8" t="s">
        <v>58</v>
      </c>
      <c r="C31" s="8" t="s">
        <v>59</v>
      </c>
      <c r="D31" s="9">
        <v>76</v>
      </c>
      <c r="E31" s="9">
        <v>8</v>
      </c>
      <c r="F31" s="9">
        <v>127</v>
      </c>
      <c r="G31" s="9">
        <v>21</v>
      </c>
      <c r="H31" s="9">
        <v>81</v>
      </c>
      <c r="I31" s="9">
        <v>139</v>
      </c>
      <c r="J31" s="9">
        <v>108</v>
      </c>
      <c r="K31" s="9">
        <v>82</v>
      </c>
      <c r="L31" s="9">
        <v>32</v>
      </c>
      <c r="M31" s="9">
        <v>32</v>
      </c>
      <c r="N31" s="9">
        <v>27</v>
      </c>
      <c r="O31" s="9">
        <v>18</v>
      </c>
      <c r="P31" s="9">
        <v>91</v>
      </c>
      <c r="Q31" s="9">
        <v>1</v>
      </c>
      <c r="R31" s="9">
        <v>884</v>
      </c>
      <c r="S31" s="9">
        <v>1285</v>
      </c>
      <c r="T31" s="10">
        <v>68.790000915527344</v>
      </c>
      <c r="U31" s="11">
        <f t="shared" si="1"/>
        <v>360</v>
      </c>
      <c r="V31" s="11">
        <f t="shared" si="2"/>
        <v>456</v>
      </c>
      <c r="W31" t="str">
        <f t="shared" si="3"/>
        <v>恆安里</v>
      </c>
      <c r="X31" s="5">
        <f t="shared" si="4"/>
        <v>1239</v>
      </c>
      <c r="Y31" s="5">
        <f t="shared" si="5"/>
        <v>1148</v>
      </c>
      <c r="Z31" s="5">
        <f t="shared" si="6"/>
        <v>2600</v>
      </c>
    </row>
    <row r="32" spans="1:26" s="5" customFormat="1" x14ac:dyDescent="0.25">
      <c r="A32" s="8" t="s">
        <v>23</v>
      </c>
      <c r="B32" s="8" t="s">
        <v>58</v>
      </c>
      <c r="C32" s="8" t="s">
        <v>60</v>
      </c>
      <c r="D32" s="9">
        <v>59</v>
      </c>
      <c r="E32" s="9">
        <v>5</v>
      </c>
      <c r="F32" s="9">
        <v>54</v>
      </c>
      <c r="G32" s="9">
        <v>26</v>
      </c>
      <c r="H32" s="9">
        <v>97</v>
      </c>
      <c r="I32" s="9">
        <v>89</v>
      </c>
      <c r="J32" s="9">
        <v>99</v>
      </c>
      <c r="K32" s="9">
        <v>88</v>
      </c>
      <c r="L32" s="9">
        <v>77</v>
      </c>
      <c r="M32" s="9">
        <v>58</v>
      </c>
      <c r="N32" s="9">
        <v>16</v>
      </c>
      <c r="O32" s="9">
        <v>18</v>
      </c>
      <c r="P32" s="9">
        <v>117</v>
      </c>
      <c r="Q32" s="9">
        <v>3</v>
      </c>
      <c r="R32" s="9">
        <v>846</v>
      </c>
      <c r="S32" s="9">
        <v>1252</v>
      </c>
      <c r="T32" s="10">
        <v>67.569999694824219</v>
      </c>
      <c r="U32" s="11">
        <f t="shared" si="1"/>
        <v>436</v>
      </c>
      <c r="V32" s="11">
        <f t="shared" si="2"/>
        <v>344</v>
      </c>
      <c r="W32" t="str">
        <f t="shared" si="3"/>
        <v>恆安里</v>
      </c>
      <c r="X32" s="5" t="str">
        <f t="shared" si="4"/>
        <v/>
      </c>
      <c r="Y32" s="5" t="str">
        <f t="shared" si="5"/>
        <v/>
      </c>
      <c r="Z32" s="5" t="str">
        <f t="shared" si="6"/>
        <v/>
      </c>
    </row>
    <row r="33" spans="1:26" s="5" customFormat="1" x14ac:dyDescent="0.25">
      <c r="A33" s="8" t="s">
        <v>23</v>
      </c>
      <c r="B33" s="8" t="s">
        <v>58</v>
      </c>
      <c r="C33" s="8" t="s">
        <v>61</v>
      </c>
      <c r="D33" s="9">
        <v>65</v>
      </c>
      <c r="E33" s="9">
        <v>10</v>
      </c>
      <c r="F33" s="9">
        <v>68</v>
      </c>
      <c r="G33" s="9">
        <v>24</v>
      </c>
      <c r="H33" s="9">
        <v>81</v>
      </c>
      <c r="I33" s="9">
        <v>100</v>
      </c>
      <c r="J33" s="9">
        <v>142</v>
      </c>
      <c r="K33" s="9">
        <v>78</v>
      </c>
      <c r="L33" s="9">
        <v>41</v>
      </c>
      <c r="M33" s="9">
        <v>68</v>
      </c>
      <c r="N33" s="9">
        <v>21</v>
      </c>
      <c r="O33" s="9">
        <v>19</v>
      </c>
      <c r="P33" s="9">
        <v>103</v>
      </c>
      <c r="Q33" s="9">
        <v>6</v>
      </c>
      <c r="R33" s="9">
        <v>870</v>
      </c>
      <c r="S33" s="9">
        <v>1427</v>
      </c>
      <c r="T33" s="10">
        <v>60.970001220703125</v>
      </c>
      <c r="U33" s="11">
        <f t="shared" si="1"/>
        <v>443</v>
      </c>
      <c r="V33" s="11">
        <f t="shared" si="2"/>
        <v>348</v>
      </c>
      <c r="W33" t="str">
        <f t="shared" si="3"/>
        <v>恆安里</v>
      </c>
      <c r="X33" s="5" t="str">
        <f t="shared" si="4"/>
        <v/>
      </c>
      <c r="Y33" s="5" t="str">
        <f t="shared" si="5"/>
        <v/>
      </c>
      <c r="Z33" s="5" t="str">
        <f t="shared" si="6"/>
        <v/>
      </c>
    </row>
    <row r="34" spans="1:26" s="5" customFormat="1" x14ac:dyDescent="0.25">
      <c r="A34" s="8" t="s">
        <v>23</v>
      </c>
      <c r="B34" s="8" t="s">
        <v>62</v>
      </c>
      <c r="C34" s="8" t="s">
        <v>63</v>
      </c>
      <c r="D34" s="9">
        <v>55</v>
      </c>
      <c r="E34" s="9">
        <v>13</v>
      </c>
      <c r="F34" s="9">
        <v>73</v>
      </c>
      <c r="G34" s="9">
        <v>20</v>
      </c>
      <c r="H34" s="9">
        <v>113</v>
      </c>
      <c r="I34" s="9">
        <v>122</v>
      </c>
      <c r="J34" s="9">
        <v>199</v>
      </c>
      <c r="K34" s="9">
        <v>113</v>
      </c>
      <c r="L34" s="9">
        <v>89</v>
      </c>
      <c r="M34" s="9">
        <v>60</v>
      </c>
      <c r="N34" s="9">
        <v>28</v>
      </c>
      <c r="O34" s="9">
        <v>33</v>
      </c>
      <c r="P34" s="9">
        <v>89</v>
      </c>
      <c r="Q34" s="9">
        <v>3</v>
      </c>
      <c r="R34" s="9">
        <v>1041</v>
      </c>
      <c r="S34" s="9">
        <v>1602</v>
      </c>
      <c r="T34" s="10">
        <v>64.980003356933594</v>
      </c>
      <c r="U34" s="11">
        <f t="shared" si="1"/>
        <v>512</v>
      </c>
      <c r="V34" s="11">
        <f t="shared" si="2"/>
        <v>449</v>
      </c>
      <c r="W34" t="str">
        <f t="shared" si="3"/>
        <v>晴光里</v>
      </c>
      <c r="X34" s="5">
        <f t="shared" si="4"/>
        <v>1406</v>
      </c>
      <c r="Y34" s="5">
        <f t="shared" si="5"/>
        <v>1318</v>
      </c>
      <c r="Z34" s="5">
        <f t="shared" si="6"/>
        <v>2949</v>
      </c>
    </row>
    <row r="35" spans="1:26" s="5" customFormat="1" x14ac:dyDescent="0.25">
      <c r="A35" s="8" t="s">
        <v>23</v>
      </c>
      <c r="B35" s="8" t="s">
        <v>62</v>
      </c>
      <c r="C35" s="8" t="s">
        <v>64</v>
      </c>
      <c r="D35" s="9">
        <v>82</v>
      </c>
      <c r="E35" s="9">
        <v>7</v>
      </c>
      <c r="F35" s="9">
        <v>87</v>
      </c>
      <c r="G35" s="9">
        <v>22</v>
      </c>
      <c r="H35" s="9">
        <v>120</v>
      </c>
      <c r="I35" s="9">
        <v>119</v>
      </c>
      <c r="J35" s="9">
        <v>173</v>
      </c>
      <c r="K35" s="9">
        <v>95</v>
      </c>
      <c r="L35" s="9">
        <v>63</v>
      </c>
      <c r="M35" s="9">
        <v>42</v>
      </c>
      <c r="N35" s="9">
        <v>26</v>
      </c>
      <c r="O35" s="9">
        <v>24</v>
      </c>
      <c r="P35" s="9">
        <v>88</v>
      </c>
      <c r="Q35" s="9">
        <v>6</v>
      </c>
      <c r="R35" s="9">
        <v>995</v>
      </c>
      <c r="S35" s="9">
        <v>1551</v>
      </c>
      <c r="T35" s="10">
        <v>64.150001525878906</v>
      </c>
      <c r="U35" s="11">
        <f t="shared" si="1"/>
        <v>470</v>
      </c>
      <c r="V35" s="11">
        <f t="shared" si="2"/>
        <v>447</v>
      </c>
      <c r="W35" t="str">
        <f t="shared" si="3"/>
        <v>晴光里</v>
      </c>
      <c r="X35" s="5" t="str">
        <f t="shared" si="4"/>
        <v/>
      </c>
      <c r="Y35" s="5" t="str">
        <f t="shared" si="5"/>
        <v/>
      </c>
      <c r="Z35" s="5" t="str">
        <f t="shared" si="6"/>
        <v/>
      </c>
    </row>
    <row r="36" spans="1:26" s="5" customFormat="1" x14ac:dyDescent="0.25">
      <c r="A36" s="8" t="s">
        <v>23</v>
      </c>
      <c r="B36" s="8" t="s">
        <v>62</v>
      </c>
      <c r="C36" s="8" t="s">
        <v>65</v>
      </c>
      <c r="D36" s="9">
        <v>70</v>
      </c>
      <c r="E36" s="9">
        <v>11</v>
      </c>
      <c r="F36" s="9">
        <v>92</v>
      </c>
      <c r="G36" s="9">
        <v>28</v>
      </c>
      <c r="H36" s="9">
        <v>101</v>
      </c>
      <c r="I36" s="9">
        <v>97</v>
      </c>
      <c r="J36" s="9">
        <v>155</v>
      </c>
      <c r="K36" s="9">
        <v>113</v>
      </c>
      <c r="L36" s="9">
        <v>55</v>
      </c>
      <c r="M36" s="9">
        <v>44</v>
      </c>
      <c r="N36" s="9">
        <v>19</v>
      </c>
      <c r="O36" s="9">
        <v>22</v>
      </c>
      <c r="P36" s="9">
        <v>72</v>
      </c>
      <c r="Q36" s="9">
        <v>2</v>
      </c>
      <c r="R36" s="9">
        <v>913</v>
      </c>
      <c r="S36" s="9">
        <v>1363</v>
      </c>
      <c r="T36" s="10">
        <v>66.980003356933594</v>
      </c>
      <c r="U36" s="11">
        <f t="shared" si="1"/>
        <v>424</v>
      </c>
      <c r="V36" s="11">
        <f t="shared" si="2"/>
        <v>422</v>
      </c>
      <c r="W36" t="str">
        <f t="shared" si="3"/>
        <v>晴光里</v>
      </c>
      <c r="X36" s="5" t="str">
        <f t="shared" si="4"/>
        <v/>
      </c>
      <c r="Y36" s="5" t="str">
        <f t="shared" si="5"/>
        <v/>
      </c>
      <c r="Z36" s="5" t="str">
        <f t="shared" si="6"/>
        <v/>
      </c>
    </row>
    <row r="37" spans="1:26" s="5" customFormat="1" x14ac:dyDescent="0.25">
      <c r="A37" s="8" t="s">
        <v>23</v>
      </c>
      <c r="B37" s="8" t="s">
        <v>66</v>
      </c>
      <c r="C37" s="8" t="s">
        <v>67</v>
      </c>
      <c r="D37" s="9">
        <v>22</v>
      </c>
      <c r="E37" s="9">
        <v>4</v>
      </c>
      <c r="F37" s="9">
        <v>53</v>
      </c>
      <c r="G37" s="9">
        <v>19</v>
      </c>
      <c r="H37" s="9">
        <v>79</v>
      </c>
      <c r="I37" s="9">
        <v>73</v>
      </c>
      <c r="J37" s="9">
        <v>276</v>
      </c>
      <c r="K37" s="9">
        <v>88</v>
      </c>
      <c r="L37" s="9">
        <v>37</v>
      </c>
      <c r="M37" s="9">
        <v>24</v>
      </c>
      <c r="N37" s="9">
        <v>15</v>
      </c>
      <c r="O37" s="9">
        <v>14</v>
      </c>
      <c r="P37" s="9">
        <v>55</v>
      </c>
      <c r="Q37" s="9">
        <v>2</v>
      </c>
      <c r="R37" s="9">
        <v>788</v>
      </c>
      <c r="S37" s="9">
        <v>1161</v>
      </c>
      <c r="T37" s="10">
        <v>67.870002746582031</v>
      </c>
      <c r="U37" s="11">
        <f t="shared" si="1"/>
        <v>433</v>
      </c>
      <c r="V37" s="11">
        <f t="shared" si="2"/>
        <v>308</v>
      </c>
      <c r="W37" t="str">
        <f t="shared" si="3"/>
        <v>圓山里</v>
      </c>
      <c r="X37" s="5">
        <f t="shared" si="4"/>
        <v>1253</v>
      </c>
      <c r="Y37" s="5">
        <f t="shared" si="5"/>
        <v>1047</v>
      </c>
      <c r="Z37" s="5">
        <f t="shared" si="6"/>
        <v>2449</v>
      </c>
    </row>
    <row r="38" spans="1:26" s="5" customFormat="1" x14ac:dyDescent="0.25">
      <c r="A38" s="8" t="s">
        <v>23</v>
      </c>
      <c r="B38" s="8" t="s">
        <v>66</v>
      </c>
      <c r="C38" s="8" t="s">
        <v>68</v>
      </c>
      <c r="D38" s="9">
        <v>53</v>
      </c>
      <c r="E38" s="9">
        <v>4</v>
      </c>
      <c r="F38" s="9">
        <v>60</v>
      </c>
      <c r="G38" s="9">
        <v>18</v>
      </c>
      <c r="H38" s="9">
        <v>131</v>
      </c>
      <c r="I38" s="9">
        <v>97</v>
      </c>
      <c r="J38" s="9">
        <v>225</v>
      </c>
      <c r="K38" s="9">
        <v>104</v>
      </c>
      <c r="L38" s="9">
        <v>38</v>
      </c>
      <c r="M38" s="9">
        <v>41</v>
      </c>
      <c r="N38" s="9">
        <v>18</v>
      </c>
      <c r="O38" s="9">
        <v>26</v>
      </c>
      <c r="P38" s="9">
        <v>60</v>
      </c>
      <c r="Q38" s="9">
        <v>1</v>
      </c>
      <c r="R38" s="9">
        <v>893</v>
      </c>
      <c r="S38" s="9">
        <v>1270</v>
      </c>
      <c r="T38" s="10">
        <v>70.30999755859375</v>
      </c>
      <c r="U38" s="11">
        <f t="shared" si="1"/>
        <v>435</v>
      </c>
      <c r="V38" s="11">
        <f t="shared" si="2"/>
        <v>410</v>
      </c>
      <c r="W38" t="str">
        <f t="shared" si="3"/>
        <v>圓山里</v>
      </c>
      <c r="X38" s="5" t="str">
        <f t="shared" si="4"/>
        <v/>
      </c>
      <c r="Y38" s="5" t="str">
        <f t="shared" si="5"/>
        <v/>
      </c>
      <c r="Z38" s="5" t="str">
        <f t="shared" si="6"/>
        <v/>
      </c>
    </row>
    <row r="39" spans="1:26" s="5" customFormat="1" x14ac:dyDescent="0.25">
      <c r="A39" s="8" t="s">
        <v>23</v>
      </c>
      <c r="B39" s="8" t="s">
        <v>66</v>
      </c>
      <c r="C39" s="8" t="s">
        <v>69</v>
      </c>
      <c r="D39" s="9">
        <v>43</v>
      </c>
      <c r="E39" s="9">
        <v>7</v>
      </c>
      <c r="F39" s="9">
        <v>68</v>
      </c>
      <c r="G39" s="9">
        <v>14</v>
      </c>
      <c r="H39" s="9">
        <v>90</v>
      </c>
      <c r="I39" s="9">
        <v>82</v>
      </c>
      <c r="J39" s="9">
        <v>194</v>
      </c>
      <c r="K39" s="9">
        <v>66</v>
      </c>
      <c r="L39" s="9">
        <v>39</v>
      </c>
      <c r="M39" s="9">
        <v>45</v>
      </c>
      <c r="N39" s="9">
        <v>23</v>
      </c>
      <c r="O39" s="9">
        <v>18</v>
      </c>
      <c r="P39" s="9">
        <v>50</v>
      </c>
      <c r="Q39" s="9">
        <v>1</v>
      </c>
      <c r="R39" s="9">
        <v>768</v>
      </c>
      <c r="S39" s="9">
        <v>1179</v>
      </c>
      <c r="T39" s="10">
        <v>65.139999389648438</v>
      </c>
      <c r="U39" s="11">
        <f t="shared" si="1"/>
        <v>385</v>
      </c>
      <c r="V39" s="11">
        <f t="shared" si="2"/>
        <v>329</v>
      </c>
      <c r="W39" t="str">
        <f t="shared" si="3"/>
        <v>圓山里</v>
      </c>
      <c r="X39" s="5" t="str">
        <f t="shared" si="4"/>
        <v/>
      </c>
      <c r="Y39" s="5" t="str">
        <f t="shared" si="5"/>
        <v/>
      </c>
      <c r="Z39" s="5" t="str">
        <f t="shared" si="6"/>
        <v/>
      </c>
    </row>
    <row r="40" spans="1:26" s="5" customFormat="1" x14ac:dyDescent="0.25">
      <c r="A40" s="8" t="s">
        <v>23</v>
      </c>
      <c r="B40" s="8" t="s">
        <v>70</v>
      </c>
      <c r="C40" s="8" t="s">
        <v>71</v>
      </c>
      <c r="D40" s="9">
        <v>68</v>
      </c>
      <c r="E40" s="9">
        <v>9</v>
      </c>
      <c r="F40" s="9">
        <v>62</v>
      </c>
      <c r="G40" s="9">
        <v>25</v>
      </c>
      <c r="H40" s="9">
        <v>104</v>
      </c>
      <c r="I40" s="9">
        <v>99</v>
      </c>
      <c r="J40" s="9">
        <v>155</v>
      </c>
      <c r="K40" s="9">
        <v>105</v>
      </c>
      <c r="L40" s="9">
        <v>98</v>
      </c>
      <c r="M40" s="9">
        <v>73</v>
      </c>
      <c r="N40" s="9">
        <v>30</v>
      </c>
      <c r="O40" s="9">
        <v>19</v>
      </c>
      <c r="P40" s="9">
        <v>121</v>
      </c>
      <c r="Q40" s="9">
        <v>4</v>
      </c>
      <c r="R40" s="9">
        <v>1002</v>
      </c>
      <c r="S40" s="9">
        <v>1473</v>
      </c>
      <c r="T40" s="10">
        <v>68.019996643066406</v>
      </c>
      <c r="U40" s="11">
        <f t="shared" si="1"/>
        <v>540</v>
      </c>
      <c r="V40" s="11">
        <f t="shared" si="2"/>
        <v>400</v>
      </c>
      <c r="W40" t="str">
        <f t="shared" si="3"/>
        <v>新庄里</v>
      </c>
      <c r="X40" s="5">
        <f t="shared" si="4"/>
        <v>1363</v>
      </c>
      <c r="Y40" s="5">
        <f t="shared" si="5"/>
        <v>1531</v>
      </c>
      <c r="Z40" s="5">
        <f t="shared" si="6"/>
        <v>3062</v>
      </c>
    </row>
    <row r="41" spans="1:26" s="5" customFormat="1" x14ac:dyDescent="0.25">
      <c r="A41" s="8" t="s">
        <v>23</v>
      </c>
      <c r="B41" s="8" t="s">
        <v>70</v>
      </c>
      <c r="C41" s="8" t="s">
        <v>72</v>
      </c>
      <c r="D41" s="9">
        <v>69</v>
      </c>
      <c r="E41" s="9">
        <v>8</v>
      </c>
      <c r="F41" s="9">
        <v>104</v>
      </c>
      <c r="G41" s="9">
        <v>25</v>
      </c>
      <c r="H41" s="9">
        <v>159</v>
      </c>
      <c r="I41" s="9">
        <v>152</v>
      </c>
      <c r="J41" s="9">
        <v>97</v>
      </c>
      <c r="K41" s="9">
        <v>130</v>
      </c>
      <c r="L41" s="9">
        <v>90</v>
      </c>
      <c r="M41" s="9">
        <v>63</v>
      </c>
      <c r="N41" s="9">
        <v>33</v>
      </c>
      <c r="O41" s="9">
        <v>27</v>
      </c>
      <c r="P41" s="9">
        <v>73</v>
      </c>
      <c r="Q41" s="9">
        <v>1</v>
      </c>
      <c r="R41" s="9">
        <v>1054</v>
      </c>
      <c r="S41" s="9">
        <v>1445</v>
      </c>
      <c r="T41" s="10">
        <v>72.94000244140625</v>
      </c>
      <c r="U41" s="11">
        <f t="shared" si="1"/>
        <v>417</v>
      </c>
      <c r="V41" s="11">
        <f t="shared" si="2"/>
        <v>578</v>
      </c>
      <c r="W41" t="str">
        <f t="shared" si="3"/>
        <v>新庄里</v>
      </c>
      <c r="X41" s="5" t="str">
        <f t="shared" si="4"/>
        <v/>
      </c>
      <c r="Y41" s="5" t="str">
        <f t="shared" si="5"/>
        <v/>
      </c>
      <c r="Z41" s="5" t="str">
        <f t="shared" si="6"/>
        <v/>
      </c>
    </row>
    <row r="42" spans="1:26" s="5" customFormat="1" x14ac:dyDescent="0.25">
      <c r="A42" s="8" t="s">
        <v>23</v>
      </c>
      <c r="B42" s="8" t="s">
        <v>70</v>
      </c>
      <c r="C42" s="8" t="s">
        <v>73</v>
      </c>
      <c r="D42" s="9">
        <v>93</v>
      </c>
      <c r="E42" s="9">
        <v>6</v>
      </c>
      <c r="F42" s="9">
        <v>104</v>
      </c>
      <c r="G42" s="9">
        <v>14</v>
      </c>
      <c r="H42" s="9">
        <v>176</v>
      </c>
      <c r="I42" s="9">
        <v>134</v>
      </c>
      <c r="J42" s="9">
        <v>74</v>
      </c>
      <c r="K42" s="9">
        <v>101</v>
      </c>
      <c r="L42" s="9">
        <v>85</v>
      </c>
      <c r="M42" s="9">
        <v>49</v>
      </c>
      <c r="N42" s="9">
        <v>38</v>
      </c>
      <c r="O42" s="9">
        <v>18</v>
      </c>
      <c r="P42" s="9">
        <v>91</v>
      </c>
      <c r="Q42" s="9">
        <v>4</v>
      </c>
      <c r="R42" s="9">
        <v>1006</v>
      </c>
      <c r="S42" s="9">
        <v>1369</v>
      </c>
      <c r="T42" s="10">
        <v>73.480003356933594</v>
      </c>
      <c r="U42" s="11">
        <f t="shared" si="1"/>
        <v>406</v>
      </c>
      <c r="V42" s="11">
        <f t="shared" si="2"/>
        <v>553</v>
      </c>
      <c r="W42" t="str">
        <f t="shared" si="3"/>
        <v>新庄里</v>
      </c>
      <c r="X42" s="5" t="str">
        <f t="shared" si="4"/>
        <v/>
      </c>
      <c r="Y42" s="5" t="str">
        <f t="shared" si="5"/>
        <v/>
      </c>
      <c r="Z42" s="5" t="str">
        <f t="shared" si="6"/>
        <v/>
      </c>
    </row>
    <row r="43" spans="1:26" s="5" customFormat="1" x14ac:dyDescent="0.25">
      <c r="A43" s="8" t="s">
        <v>23</v>
      </c>
      <c r="B43" s="8" t="s">
        <v>74</v>
      </c>
      <c r="C43" s="8" t="s">
        <v>75</v>
      </c>
      <c r="D43" s="9">
        <v>150</v>
      </c>
      <c r="E43" s="9">
        <v>6</v>
      </c>
      <c r="F43" s="9">
        <v>12</v>
      </c>
      <c r="G43" s="9">
        <v>110</v>
      </c>
      <c r="H43" s="9">
        <v>56</v>
      </c>
      <c r="I43" s="9">
        <v>49</v>
      </c>
      <c r="J43" s="9">
        <v>302</v>
      </c>
      <c r="K43" s="9">
        <v>74</v>
      </c>
      <c r="L43" s="9">
        <v>45</v>
      </c>
      <c r="M43" s="9">
        <v>90</v>
      </c>
      <c r="N43" s="9">
        <v>7</v>
      </c>
      <c r="O43" s="9">
        <v>17</v>
      </c>
      <c r="P43" s="9">
        <v>61</v>
      </c>
      <c r="Q43" s="9">
        <v>4</v>
      </c>
      <c r="R43" s="9">
        <v>1016</v>
      </c>
      <c r="S43" s="9">
        <v>1474</v>
      </c>
      <c r="T43" s="10">
        <v>68.930000305175781</v>
      </c>
      <c r="U43" s="11">
        <f t="shared" si="1"/>
        <v>758</v>
      </c>
      <c r="V43" s="11">
        <f t="shared" si="2"/>
        <v>198</v>
      </c>
      <c r="W43" t="str">
        <f t="shared" si="3"/>
        <v>劍潭里</v>
      </c>
      <c r="X43" s="5">
        <f t="shared" si="4"/>
        <v>1718</v>
      </c>
      <c r="Y43" s="5">
        <f t="shared" si="5"/>
        <v>340</v>
      </c>
      <c r="Z43" s="5">
        <f t="shared" si="6"/>
        <v>2198</v>
      </c>
    </row>
    <row r="44" spans="1:26" s="5" customFormat="1" x14ac:dyDescent="0.25">
      <c r="A44" s="8" t="s">
        <v>23</v>
      </c>
      <c r="B44" s="8" t="s">
        <v>74</v>
      </c>
      <c r="C44" s="8" t="s">
        <v>76</v>
      </c>
      <c r="D44" s="9">
        <v>167</v>
      </c>
      <c r="E44" s="9">
        <v>5</v>
      </c>
      <c r="F44" s="9">
        <v>16</v>
      </c>
      <c r="G44" s="9">
        <v>124</v>
      </c>
      <c r="H44" s="9">
        <v>39</v>
      </c>
      <c r="I44" s="9">
        <v>50</v>
      </c>
      <c r="J44" s="9">
        <v>382</v>
      </c>
      <c r="K44" s="9">
        <v>35</v>
      </c>
      <c r="L44" s="9">
        <v>47</v>
      </c>
      <c r="M44" s="9">
        <v>144</v>
      </c>
      <c r="N44" s="9">
        <v>2</v>
      </c>
      <c r="O44" s="9">
        <v>29</v>
      </c>
      <c r="P44" s="9">
        <v>96</v>
      </c>
      <c r="Q44" s="9">
        <v>7</v>
      </c>
      <c r="R44" s="9">
        <v>1182</v>
      </c>
      <c r="S44" s="9">
        <v>1700</v>
      </c>
      <c r="T44" s="10">
        <v>69.529998779296875</v>
      </c>
      <c r="U44" s="11">
        <f t="shared" si="1"/>
        <v>960</v>
      </c>
      <c r="V44" s="11">
        <f t="shared" si="2"/>
        <v>142</v>
      </c>
      <c r="W44" t="str">
        <f t="shared" si="3"/>
        <v>劍潭里</v>
      </c>
      <c r="X44" s="5" t="str">
        <f t="shared" si="4"/>
        <v/>
      </c>
      <c r="Y44" s="5" t="str">
        <f t="shared" si="5"/>
        <v/>
      </c>
      <c r="Z44" s="5" t="str">
        <f t="shared" si="6"/>
        <v/>
      </c>
    </row>
    <row r="45" spans="1:26" s="5" customFormat="1" x14ac:dyDescent="0.25">
      <c r="A45" s="8" t="s">
        <v>23</v>
      </c>
      <c r="B45" s="8" t="s">
        <v>77</v>
      </c>
      <c r="C45" s="8" t="s">
        <v>78</v>
      </c>
      <c r="D45" s="9">
        <v>118</v>
      </c>
      <c r="E45" s="9">
        <v>9</v>
      </c>
      <c r="F45" s="9">
        <v>73</v>
      </c>
      <c r="G45" s="9">
        <v>70</v>
      </c>
      <c r="H45" s="9">
        <v>184</v>
      </c>
      <c r="I45" s="9">
        <v>154</v>
      </c>
      <c r="J45" s="9">
        <v>194</v>
      </c>
      <c r="K45" s="9">
        <v>84</v>
      </c>
      <c r="L45" s="9">
        <v>44</v>
      </c>
      <c r="M45" s="9">
        <v>103</v>
      </c>
      <c r="N45" s="9">
        <v>23</v>
      </c>
      <c r="O45" s="9">
        <v>24</v>
      </c>
      <c r="P45" s="9">
        <v>65</v>
      </c>
      <c r="Q45" s="9">
        <v>4</v>
      </c>
      <c r="R45" s="9">
        <v>1175</v>
      </c>
      <c r="S45" s="9">
        <v>1662</v>
      </c>
      <c r="T45" s="10">
        <v>70.699996948242188</v>
      </c>
      <c r="U45" s="11">
        <f t="shared" si="1"/>
        <v>594</v>
      </c>
      <c r="V45" s="11">
        <f t="shared" si="2"/>
        <v>518</v>
      </c>
      <c r="W45" t="str">
        <f t="shared" si="3"/>
        <v>大直里</v>
      </c>
      <c r="X45" s="5">
        <f t="shared" si="4"/>
        <v>2909</v>
      </c>
      <c r="Y45" s="5">
        <f t="shared" si="5"/>
        <v>2318</v>
      </c>
      <c r="Z45" s="5">
        <f t="shared" si="6"/>
        <v>5594</v>
      </c>
    </row>
    <row r="46" spans="1:26" s="5" customFormat="1" x14ac:dyDescent="0.25">
      <c r="A46" s="8" t="s">
        <v>23</v>
      </c>
      <c r="B46" s="8" t="s">
        <v>77</v>
      </c>
      <c r="C46" s="8" t="s">
        <v>79</v>
      </c>
      <c r="D46" s="9">
        <v>133</v>
      </c>
      <c r="E46" s="9">
        <v>17</v>
      </c>
      <c r="F46" s="9">
        <v>51</v>
      </c>
      <c r="G46" s="9">
        <v>75</v>
      </c>
      <c r="H46" s="9">
        <v>114</v>
      </c>
      <c r="I46" s="9">
        <v>123</v>
      </c>
      <c r="J46" s="9">
        <v>161</v>
      </c>
      <c r="K46" s="9">
        <v>76</v>
      </c>
      <c r="L46" s="9">
        <v>44</v>
      </c>
      <c r="M46" s="9">
        <v>91</v>
      </c>
      <c r="N46" s="9">
        <v>29</v>
      </c>
      <c r="O46" s="9">
        <v>28</v>
      </c>
      <c r="P46" s="9">
        <v>101</v>
      </c>
      <c r="Q46" s="9">
        <v>5</v>
      </c>
      <c r="R46" s="9">
        <v>1077</v>
      </c>
      <c r="S46" s="9">
        <v>1503</v>
      </c>
      <c r="T46" s="10">
        <v>71.660003662109375</v>
      </c>
      <c r="U46" s="11">
        <f t="shared" si="1"/>
        <v>605</v>
      </c>
      <c r="V46" s="11">
        <f t="shared" si="2"/>
        <v>393</v>
      </c>
      <c r="W46" t="str">
        <f t="shared" si="3"/>
        <v>大直里</v>
      </c>
      <c r="X46" s="5" t="str">
        <f t="shared" si="4"/>
        <v/>
      </c>
      <c r="Y46" s="5" t="str">
        <f t="shared" si="5"/>
        <v/>
      </c>
      <c r="Z46" s="5" t="str">
        <f t="shared" si="6"/>
        <v/>
      </c>
    </row>
    <row r="47" spans="1:26" s="5" customFormat="1" x14ac:dyDescent="0.25">
      <c r="A47" s="8" t="s">
        <v>23</v>
      </c>
      <c r="B47" s="8" t="s">
        <v>77</v>
      </c>
      <c r="C47" s="8" t="s">
        <v>80</v>
      </c>
      <c r="D47" s="9">
        <v>122</v>
      </c>
      <c r="E47" s="9">
        <v>8</v>
      </c>
      <c r="F47" s="9">
        <v>74</v>
      </c>
      <c r="G47" s="9">
        <v>73</v>
      </c>
      <c r="H47" s="9">
        <v>145</v>
      </c>
      <c r="I47" s="9">
        <v>167</v>
      </c>
      <c r="J47" s="9">
        <v>146</v>
      </c>
      <c r="K47" s="9">
        <v>112</v>
      </c>
      <c r="L47" s="9">
        <v>41</v>
      </c>
      <c r="M47" s="9">
        <v>101</v>
      </c>
      <c r="N47" s="9">
        <v>32</v>
      </c>
      <c r="O47" s="9">
        <v>31</v>
      </c>
      <c r="P47" s="9">
        <v>107</v>
      </c>
      <c r="Q47" s="9">
        <v>6</v>
      </c>
      <c r="R47" s="9">
        <v>1201</v>
      </c>
      <c r="S47" s="9">
        <v>1620</v>
      </c>
      <c r="T47" s="10">
        <v>74.139999389648438</v>
      </c>
      <c r="U47" s="11">
        <f t="shared" si="1"/>
        <v>590</v>
      </c>
      <c r="V47" s="11">
        <f t="shared" si="2"/>
        <v>530</v>
      </c>
      <c r="W47" t="str">
        <f t="shared" si="3"/>
        <v>大直里</v>
      </c>
      <c r="X47" s="5" t="str">
        <f t="shared" si="4"/>
        <v/>
      </c>
      <c r="Y47" s="5" t="str">
        <f t="shared" si="5"/>
        <v/>
      </c>
      <c r="Z47" s="5" t="str">
        <f t="shared" si="6"/>
        <v/>
      </c>
    </row>
    <row r="48" spans="1:26" s="5" customFormat="1" x14ac:dyDescent="0.25">
      <c r="A48" s="8" t="s">
        <v>23</v>
      </c>
      <c r="B48" s="8" t="s">
        <v>77</v>
      </c>
      <c r="C48" s="8" t="s">
        <v>81</v>
      </c>
      <c r="D48" s="9">
        <v>117</v>
      </c>
      <c r="E48" s="9">
        <v>10</v>
      </c>
      <c r="F48" s="9">
        <v>48</v>
      </c>
      <c r="G48" s="9">
        <v>81</v>
      </c>
      <c r="H48" s="9">
        <v>125</v>
      </c>
      <c r="I48" s="9">
        <v>162</v>
      </c>
      <c r="J48" s="9">
        <v>211</v>
      </c>
      <c r="K48" s="9">
        <v>68</v>
      </c>
      <c r="L48" s="9">
        <v>35</v>
      </c>
      <c r="M48" s="9">
        <v>86</v>
      </c>
      <c r="N48" s="9">
        <v>35</v>
      </c>
      <c r="O48" s="9">
        <v>21</v>
      </c>
      <c r="P48" s="9">
        <v>109</v>
      </c>
      <c r="Q48" s="9">
        <v>3</v>
      </c>
      <c r="R48" s="9">
        <v>1142</v>
      </c>
      <c r="S48" s="9">
        <v>1571</v>
      </c>
      <c r="T48" s="10">
        <v>72.69000244140625</v>
      </c>
      <c r="U48" s="11">
        <f t="shared" si="1"/>
        <v>639</v>
      </c>
      <c r="V48" s="11">
        <f t="shared" si="2"/>
        <v>438</v>
      </c>
      <c r="W48" t="str">
        <f t="shared" si="3"/>
        <v>大直里</v>
      </c>
      <c r="X48" s="5" t="str">
        <f t="shared" si="4"/>
        <v/>
      </c>
      <c r="Y48" s="5" t="str">
        <f t="shared" si="5"/>
        <v/>
      </c>
      <c r="Z48" s="5" t="str">
        <f t="shared" si="6"/>
        <v/>
      </c>
    </row>
    <row r="49" spans="1:26" s="5" customFormat="1" x14ac:dyDescent="0.25">
      <c r="A49" s="8" t="s">
        <v>23</v>
      </c>
      <c r="B49" s="8" t="s">
        <v>77</v>
      </c>
      <c r="C49" s="8" t="s">
        <v>82</v>
      </c>
      <c r="D49" s="9">
        <v>94</v>
      </c>
      <c r="E49" s="9">
        <v>16</v>
      </c>
      <c r="F49" s="9">
        <v>51</v>
      </c>
      <c r="G49" s="9">
        <v>65</v>
      </c>
      <c r="H49" s="9">
        <v>136</v>
      </c>
      <c r="I49" s="9">
        <v>155</v>
      </c>
      <c r="J49" s="9">
        <v>123</v>
      </c>
      <c r="K49" s="9">
        <v>79</v>
      </c>
      <c r="L49" s="9">
        <v>35</v>
      </c>
      <c r="M49" s="9">
        <v>70</v>
      </c>
      <c r="N49" s="9">
        <v>18</v>
      </c>
      <c r="O49" s="9">
        <v>25</v>
      </c>
      <c r="P49" s="9">
        <v>94</v>
      </c>
      <c r="Q49" s="9">
        <v>8</v>
      </c>
      <c r="R49" s="9">
        <v>999</v>
      </c>
      <c r="S49" s="9">
        <v>1418</v>
      </c>
      <c r="T49" s="10">
        <v>70.449996948242188</v>
      </c>
      <c r="U49" s="11">
        <f t="shared" si="1"/>
        <v>481</v>
      </c>
      <c r="V49" s="11">
        <f t="shared" si="2"/>
        <v>439</v>
      </c>
      <c r="W49" t="str">
        <f t="shared" si="3"/>
        <v>大直里</v>
      </c>
      <c r="X49" s="5" t="str">
        <f t="shared" si="4"/>
        <v/>
      </c>
      <c r="Y49" s="5" t="str">
        <f t="shared" si="5"/>
        <v/>
      </c>
      <c r="Z49" s="5" t="str">
        <f t="shared" si="6"/>
        <v/>
      </c>
    </row>
    <row r="50" spans="1:26" s="5" customFormat="1" x14ac:dyDescent="0.25">
      <c r="A50" s="8" t="s">
        <v>23</v>
      </c>
      <c r="B50" s="8" t="s">
        <v>83</v>
      </c>
      <c r="C50" s="8" t="s">
        <v>84</v>
      </c>
      <c r="D50" s="9">
        <v>95</v>
      </c>
      <c r="E50" s="9">
        <v>4</v>
      </c>
      <c r="F50" s="9">
        <v>75</v>
      </c>
      <c r="G50" s="9">
        <v>50</v>
      </c>
      <c r="H50" s="9">
        <v>101</v>
      </c>
      <c r="I50" s="9">
        <v>162</v>
      </c>
      <c r="J50" s="9">
        <v>124</v>
      </c>
      <c r="K50" s="9">
        <v>94</v>
      </c>
      <c r="L50" s="9">
        <v>48</v>
      </c>
      <c r="M50" s="9">
        <v>81</v>
      </c>
      <c r="N50" s="9">
        <v>14</v>
      </c>
      <c r="O50" s="9">
        <v>17</v>
      </c>
      <c r="P50" s="9">
        <v>54</v>
      </c>
      <c r="Q50" s="9">
        <v>10</v>
      </c>
      <c r="R50" s="9">
        <v>962</v>
      </c>
      <c r="S50" s="9">
        <v>1299</v>
      </c>
      <c r="T50" s="10">
        <v>74.05999755859375</v>
      </c>
      <c r="U50" s="11">
        <f t="shared" si="1"/>
        <v>452</v>
      </c>
      <c r="V50" s="11">
        <f t="shared" si="2"/>
        <v>446</v>
      </c>
      <c r="W50" t="str">
        <f t="shared" si="3"/>
        <v>成功里</v>
      </c>
      <c r="X50" s="5">
        <f t="shared" si="4"/>
        <v>1609</v>
      </c>
      <c r="Y50" s="5">
        <f t="shared" si="5"/>
        <v>1544</v>
      </c>
      <c r="Z50" s="5">
        <f t="shared" si="6"/>
        <v>3431</v>
      </c>
    </row>
    <row r="51" spans="1:26" s="5" customFormat="1" x14ac:dyDescent="0.25">
      <c r="A51" s="8" t="s">
        <v>23</v>
      </c>
      <c r="B51" s="8" t="s">
        <v>83</v>
      </c>
      <c r="C51" s="8" t="s">
        <v>85</v>
      </c>
      <c r="D51" s="9">
        <v>107</v>
      </c>
      <c r="E51" s="9">
        <v>10</v>
      </c>
      <c r="F51" s="9">
        <v>107</v>
      </c>
      <c r="G51" s="9">
        <v>51</v>
      </c>
      <c r="H51" s="9">
        <v>113</v>
      </c>
      <c r="I51" s="9">
        <v>113</v>
      </c>
      <c r="J51" s="9">
        <v>61</v>
      </c>
      <c r="K51" s="9">
        <v>84</v>
      </c>
      <c r="L51" s="9">
        <v>35</v>
      </c>
      <c r="M51" s="9">
        <v>110</v>
      </c>
      <c r="N51" s="9">
        <v>23</v>
      </c>
      <c r="O51" s="9">
        <v>32</v>
      </c>
      <c r="P51" s="9">
        <v>53</v>
      </c>
      <c r="Q51" s="9">
        <v>2</v>
      </c>
      <c r="R51" s="9">
        <v>931</v>
      </c>
      <c r="S51" s="9">
        <v>1361</v>
      </c>
      <c r="T51" s="10">
        <v>68.410003662109375</v>
      </c>
      <c r="U51" s="11">
        <f t="shared" si="1"/>
        <v>417</v>
      </c>
      <c r="V51" s="11">
        <f t="shared" si="2"/>
        <v>440</v>
      </c>
      <c r="W51" t="str">
        <f t="shared" si="3"/>
        <v>成功里</v>
      </c>
      <c r="X51" s="5" t="str">
        <f t="shared" si="4"/>
        <v/>
      </c>
      <c r="Y51" s="5" t="str">
        <f t="shared" si="5"/>
        <v/>
      </c>
      <c r="Z51" s="5" t="str">
        <f t="shared" si="6"/>
        <v/>
      </c>
    </row>
    <row r="52" spans="1:26" s="5" customFormat="1" x14ac:dyDescent="0.25">
      <c r="A52" s="8" t="s">
        <v>23</v>
      </c>
      <c r="B52" s="8" t="s">
        <v>83</v>
      </c>
      <c r="C52" s="8" t="s">
        <v>86</v>
      </c>
      <c r="D52" s="9">
        <v>98</v>
      </c>
      <c r="E52" s="9">
        <v>5</v>
      </c>
      <c r="F52" s="9">
        <v>55</v>
      </c>
      <c r="G52" s="9">
        <v>33</v>
      </c>
      <c r="H52" s="9">
        <v>86</v>
      </c>
      <c r="I52" s="9">
        <v>115</v>
      </c>
      <c r="J52" s="9">
        <v>74</v>
      </c>
      <c r="K52" s="9">
        <v>60</v>
      </c>
      <c r="L52" s="9">
        <v>40</v>
      </c>
      <c r="M52" s="9">
        <v>90</v>
      </c>
      <c r="N52" s="9">
        <v>10</v>
      </c>
      <c r="O52" s="9">
        <v>25</v>
      </c>
      <c r="P52" s="9">
        <v>53</v>
      </c>
      <c r="Q52" s="9">
        <v>3</v>
      </c>
      <c r="R52" s="9">
        <v>780</v>
      </c>
      <c r="S52" s="9">
        <v>1205</v>
      </c>
      <c r="T52" s="10">
        <v>64.730003356933594</v>
      </c>
      <c r="U52" s="11">
        <f t="shared" si="1"/>
        <v>388</v>
      </c>
      <c r="V52" s="11">
        <f t="shared" si="2"/>
        <v>326</v>
      </c>
      <c r="W52" t="str">
        <f t="shared" si="3"/>
        <v>成功里</v>
      </c>
      <c r="X52" s="5" t="str">
        <f t="shared" si="4"/>
        <v/>
      </c>
      <c r="Y52" s="5" t="str">
        <f t="shared" si="5"/>
        <v/>
      </c>
      <c r="Z52" s="5" t="str">
        <f t="shared" si="6"/>
        <v/>
      </c>
    </row>
    <row r="53" spans="1:26" s="5" customFormat="1" x14ac:dyDescent="0.25">
      <c r="A53" s="8" t="s">
        <v>23</v>
      </c>
      <c r="B53" s="8" t="s">
        <v>83</v>
      </c>
      <c r="C53" s="8" t="s">
        <v>87</v>
      </c>
      <c r="D53" s="9">
        <v>88</v>
      </c>
      <c r="E53" s="9">
        <v>8</v>
      </c>
      <c r="F53" s="9">
        <v>50</v>
      </c>
      <c r="G53" s="9">
        <v>30</v>
      </c>
      <c r="H53" s="9">
        <v>107</v>
      </c>
      <c r="I53" s="9">
        <v>99</v>
      </c>
      <c r="J53" s="9">
        <v>112</v>
      </c>
      <c r="K53" s="9">
        <v>62</v>
      </c>
      <c r="L53" s="9">
        <v>33</v>
      </c>
      <c r="M53" s="9">
        <v>87</v>
      </c>
      <c r="N53" s="9">
        <v>14</v>
      </c>
      <c r="O53" s="9">
        <v>19</v>
      </c>
      <c r="P53" s="9">
        <v>2</v>
      </c>
      <c r="Q53" s="9">
        <v>5</v>
      </c>
      <c r="R53" s="9">
        <v>758</v>
      </c>
      <c r="S53" s="9">
        <v>1256</v>
      </c>
      <c r="T53" s="10">
        <v>60.349998474121094</v>
      </c>
      <c r="U53" s="11">
        <f t="shared" si="1"/>
        <v>352</v>
      </c>
      <c r="V53" s="11">
        <f t="shared" si="2"/>
        <v>332</v>
      </c>
      <c r="W53" t="str">
        <f t="shared" si="3"/>
        <v>成功里</v>
      </c>
      <c r="X53" s="5" t="str">
        <f t="shared" si="4"/>
        <v/>
      </c>
      <c r="Y53" s="5" t="str">
        <f t="shared" si="5"/>
        <v/>
      </c>
      <c r="Z53" s="5" t="str">
        <f t="shared" si="6"/>
        <v/>
      </c>
    </row>
    <row r="54" spans="1:26" s="5" customFormat="1" x14ac:dyDescent="0.25">
      <c r="A54" s="8" t="s">
        <v>23</v>
      </c>
      <c r="B54" s="8" t="s">
        <v>88</v>
      </c>
      <c r="C54" s="8" t="s">
        <v>89</v>
      </c>
      <c r="D54" s="9">
        <v>128</v>
      </c>
      <c r="E54" s="9">
        <v>16</v>
      </c>
      <c r="F54" s="9">
        <v>49</v>
      </c>
      <c r="G54" s="9">
        <v>90</v>
      </c>
      <c r="H54" s="9">
        <v>118</v>
      </c>
      <c r="I54" s="9">
        <v>169</v>
      </c>
      <c r="J54" s="9">
        <v>111</v>
      </c>
      <c r="K54" s="9">
        <v>84</v>
      </c>
      <c r="L54" s="9">
        <v>50</v>
      </c>
      <c r="M54" s="9">
        <v>69</v>
      </c>
      <c r="N54" s="9">
        <v>28</v>
      </c>
      <c r="O54" s="9">
        <v>12</v>
      </c>
      <c r="P54" s="9">
        <v>97</v>
      </c>
      <c r="Q54" s="9">
        <v>1</v>
      </c>
      <c r="R54" s="9">
        <v>1051</v>
      </c>
      <c r="S54" s="9">
        <v>1444</v>
      </c>
      <c r="T54" s="10">
        <v>72.779998779296875</v>
      </c>
      <c r="U54" s="11">
        <f t="shared" si="1"/>
        <v>545</v>
      </c>
      <c r="V54" s="11">
        <f t="shared" si="2"/>
        <v>448</v>
      </c>
      <c r="W54" t="str">
        <f t="shared" si="3"/>
        <v>永安里</v>
      </c>
      <c r="X54" s="5">
        <f t="shared" si="4"/>
        <v>2572</v>
      </c>
      <c r="Y54" s="5">
        <f t="shared" si="5"/>
        <v>2452</v>
      </c>
      <c r="Z54" s="5">
        <f t="shared" si="6"/>
        <v>5378</v>
      </c>
    </row>
    <row r="55" spans="1:26" s="5" customFormat="1" x14ac:dyDescent="0.25">
      <c r="A55" s="8" t="s">
        <v>23</v>
      </c>
      <c r="B55" s="8" t="s">
        <v>88</v>
      </c>
      <c r="C55" s="8" t="s">
        <v>90</v>
      </c>
      <c r="D55" s="9">
        <v>128</v>
      </c>
      <c r="E55" s="9">
        <v>8</v>
      </c>
      <c r="F55" s="9">
        <v>59</v>
      </c>
      <c r="G55" s="9">
        <v>49</v>
      </c>
      <c r="H55" s="9">
        <v>132</v>
      </c>
      <c r="I55" s="9">
        <v>193</v>
      </c>
      <c r="J55" s="9">
        <v>131</v>
      </c>
      <c r="K55" s="9">
        <v>78</v>
      </c>
      <c r="L55" s="9">
        <v>38</v>
      </c>
      <c r="M55" s="9">
        <v>103</v>
      </c>
      <c r="N55" s="9">
        <v>17</v>
      </c>
      <c r="O55" s="9">
        <v>12</v>
      </c>
      <c r="P55" s="9">
        <v>66</v>
      </c>
      <c r="Q55" s="9">
        <v>7</v>
      </c>
      <c r="R55" s="9">
        <v>1050</v>
      </c>
      <c r="S55" s="9">
        <v>1443</v>
      </c>
      <c r="T55" s="10">
        <v>72.769996643066406</v>
      </c>
      <c r="U55" s="11">
        <f t="shared" si="1"/>
        <v>515</v>
      </c>
      <c r="V55" s="11">
        <f t="shared" si="2"/>
        <v>479</v>
      </c>
      <c r="W55" t="str">
        <f t="shared" si="3"/>
        <v>永安里</v>
      </c>
      <c r="X55" s="5" t="str">
        <f t="shared" si="4"/>
        <v/>
      </c>
      <c r="Y55" s="5" t="str">
        <f t="shared" si="5"/>
        <v/>
      </c>
      <c r="Z55" s="5" t="str">
        <f t="shared" si="6"/>
        <v/>
      </c>
    </row>
    <row r="56" spans="1:26" s="5" customFormat="1" x14ac:dyDescent="0.25">
      <c r="A56" s="8" t="s">
        <v>23</v>
      </c>
      <c r="B56" s="8" t="s">
        <v>88</v>
      </c>
      <c r="C56" s="8" t="s">
        <v>91</v>
      </c>
      <c r="D56" s="9">
        <v>105</v>
      </c>
      <c r="E56" s="9">
        <v>12</v>
      </c>
      <c r="F56" s="9">
        <v>55</v>
      </c>
      <c r="G56" s="9">
        <v>64</v>
      </c>
      <c r="H56" s="9">
        <v>156</v>
      </c>
      <c r="I56" s="9">
        <v>171</v>
      </c>
      <c r="J56" s="9">
        <v>114</v>
      </c>
      <c r="K56" s="9">
        <v>90</v>
      </c>
      <c r="L56" s="9">
        <v>58</v>
      </c>
      <c r="M56" s="9">
        <v>99</v>
      </c>
      <c r="N56" s="9">
        <v>28</v>
      </c>
      <c r="O56" s="9">
        <v>29</v>
      </c>
      <c r="P56" s="9">
        <v>63</v>
      </c>
      <c r="Q56" s="9">
        <v>7</v>
      </c>
      <c r="R56" s="9">
        <v>1087</v>
      </c>
      <c r="S56" s="9">
        <v>1568</v>
      </c>
      <c r="T56" s="10">
        <v>69.319999694824219</v>
      </c>
      <c r="U56" s="11">
        <f t="shared" si="1"/>
        <v>503</v>
      </c>
      <c r="V56" s="11">
        <f t="shared" si="2"/>
        <v>500</v>
      </c>
      <c r="W56" t="str">
        <f t="shared" si="3"/>
        <v>永安里</v>
      </c>
      <c r="X56" s="5" t="str">
        <f t="shared" si="4"/>
        <v/>
      </c>
      <c r="Y56" s="5" t="str">
        <f t="shared" si="5"/>
        <v/>
      </c>
      <c r="Z56" s="5" t="str">
        <f t="shared" si="6"/>
        <v/>
      </c>
    </row>
    <row r="57" spans="1:26" s="5" customFormat="1" x14ac:dyDescent="0.25">
      <c r="A57" s="8" t="s">
        <v>23</v>
      </c>
      <c r="B57" s="8" t="s">
        <v>88</v>
      </c>
      <c r="C57" s="8" t="s">
        <v>92</v>
      </c>
      <c r="D57" s="9">
        <v>94</v>
      </c>
      <c r="E57" s="9">
        <v>12</v>
      </c>
      <c r="F57" s="9">
        <v>127</v>
      </c>
      <c r="G57" s="9">
        <v>47</v>
      </c>
      <c r="H57" s="9">
        <v>128</v>
      </c>
      <c r="I57" s="9">
        <v>161</v>
      </c>
      <c r="J57" s="9">
        <v>93</v>
      </c>
      <c r="K57" s="9">
        <v>88</v>
      </c>
      <c r="L57" s="9">
        <v>28</v>
      </c>
      <c r="M57" s="9">
        <v>116</v>
      </c>
      <c r="N57" s="9">
        <v>20</v>
      </c>
      <c r="O57" s="9">
        <v>22</v>
      </c>
      <c r="P57" s="9">
        <v>72</v>
      </c>
      <c r="Q57" s="9">
        <v>4</v>
      </c>
      <c r="R57" s="9">
        <v>1046</v>
      </c>
      <c r="S57" s="9">
        <v>1498</v>
      </c>
      <c r="T57" s="10">
        <v>69.830001831054688</v>
      </c>
      <c r="U57" s="11">
        <f t="shared" si="1"/>
        <v>450</v>
      </c>
      <c r="V57" s="11">
        <f t="shared" si="2"/>
        <v>524</v>
      </c>
      <c r="W57" t="str">
        <f t="shared" si="3"/>
        <v>永安里</v>
      </c>
      <c r="X57" s="5" t="str">
        <f t="shared" si="4"/>
        <v/>
      </c>
      <c r="Y57" s="5" t="str">
        <f t="shared" si="5"/>
        <v/>
      </c>
      <c r="Z57" s="5" t="str">
        <f t="shared" si="6"/>
        <v/>
      </c>
    </row>
    <row r="58" spans="1:26" s="5" customFormat="1" x14ac:dyDescent="0.25">
      <c r="A58" s="8" t="s">
        <v>23</v>
      </c>
      <c r="B58" s="8" t="s">
        <v>88</v>
      </c>
      <c r="C58" s="8" t="s">
        <v>93</v>
      </c>
      <c r="D58" s="9">
        <v>126</v>
      </c>
      <c r="E58" s="9">
        <v>20</v>
      </c>
      <c r="F58" s="9">
        <v>80</v>
      </c>
      <c r="G58" s="9">
        <v>51</v>
      </c>
      <c r="H58" s="9">
        <v>134</v>
      </c>
      <c r="I58" s="9">
        <v>181</v>
      </c>
      <c r="J58" s="9">
        <v>121</v>
      </c>
      <c r="K58" s="9">
        <v>84</v>
      </c>
      <c r="L58" s="9">
        <v>55</v>
      </c>
      <c r="M58" s="9">
        <v>114</v>
      </c>
      <c r="N58" s="9">
        <v>22</v>
      </c>
      <c r="O58" s="9">
        <v>28</v>
      </c>
      <c r="P58" s="9">
        <v>92</v>
      </c>
      <c r="Q58" s="9">
        <v>4</v>
      </c>
      <c r="R58" s="9">
        <v>1144</v>
      </c>
      <c r="S58" s="9">
        <v>1613</v>
      </c>
      <c r="T58" s="10">
        <v>70.919998168945313</v>
      </c>
      <c r="U58" s="11">
        <f t="shared" si="1"/>
        <v>559</v>
      </c>
      <c r="V58" s="11">
        <f t="shared" si="2"/>
        <v>501</v>
      </c>
      <c r="W58" t="str">
        <f t="shared" si="3"/>
        <v>永安里</v>
      </c>
      <c r="X58" s="5" t="str">
        <f t="shared" si="4"/>
        <v/>
      </c>
      <c r="Y58" s="5" t="str">
        <f t="shared" si="5"/>
        <v/>
      </c>
      <c r="Z58" s="5" t="str">
        <f t="shared" si="6"/>
        <v/>
      </c>
    </row>
    <row r="59" spans="1:26" s="5" customFormat="1" x14ac:dyDescent="0.25">
      <c r="A59" s="8" t="s">
        <v>23</v>
      </c>
      <c r="B59" s="8" t="s">
        <v>94</v>
      </c>
      <c r="C59" s="8" t="s">
        <v>95</v>
      </c>
      <c r="D59" s="9">
        <v>86</v>
      </c>
      <c r="E59" s="9">
        <v>15</v>
      </c>
      <c r="F59" s="9">
        <v>45</v>
      </c>
      <c r="G59" s="9">
        <v>59</v>
      </c>
      <c r="H59" s="9">
        <v>116</v>
      </c>
      <c r="I59" s="9">
        <v>120</v>
      </c>
      <c r="J59" s="9">
        <v>134</v>
      </c>
      <c r="K59" s="9">
        <v>97</v>
      </c>
      <c r="L59" s="9">
        <v>53</v>
      </c>
      <c r="M59" s="9">
        <v>93</v>
      </c>
      <c r="N59" s="9">
        <v>17</v>
      </c>
      <c r="O59" s="9">
        <v>32</v>
      </c>
      <c r="P59" s="9">
        <v>47</v>
      </c>
      <c r="Q59" s="9">
        <v>3</v>
      </c>
      <c r="R59" s="9">
        <v>941</v>
      </c>
      <c r="S59" s="9">
        <v>1323</v>
      </c>
      <c r="T59" s="10">
        <v>71.129997253417969</v>
      </c>
      <c r="U59" s="11">
        <f t="shared" si="1"/>
        <v>472</v>
      </c>
      <c r="V59" s="11">
        <f t="shared" si="2"/>
        <v>395</v>
      </c>
      <c r="W59" t="str">
        <f t="shared" si="3"/>
        <v>金泰里</v>
      </c>
      <c r="X59" s="5">
        <f t="shared" si="4"/>
        <v>2066</v>
      </c>
      <c r="Y59" s="5">
        <f t="shared" si="5"/>
        <v>1608</v>
      </c>
      <c r="Z59" s="5">
        <f t="shared" si="6"/>
        <v>3958</v>
      </c>
    </row>
    <row r="60" spans="1:26" s="5" customFormat="1" x14ac:dyDescent="0.25">
      <c r="A60" s="8" t="s">
        <v>23</v>
      </c>
      <c r="B60" s="8" t="s">
        <v>94</v>
      </c>
      <c r="C60" s="8" t="s">
        <v>96</v>
      </c>
      <c r="D60" s="9">
        <v>120</v>
      </c>
      <c r="E60" s="9">
        <v>9</v>
      </c>
      <c r="F60" s="9">
        <v>37</v>
      </c>
      <c r="G60" s="9">
        <v>43</v>
      </c>
      <c r="H60" s="9">
        <v>92</v>
      </c>
      <c r="I60" s="9">
        <v>132</v>
      </c>
      <c r="J60" s="9">
        <v>135</v>
      </c>
      <c r="K60" s="9">
        <v>89</v>
      </c>
      <c r="L60" s="9">
        <v>46</v>
      </c>
      <c r="M60" s="9">
        <v>118</v>
      </c>
      <c r="N60" s="9">
        <v>16</v>
      </c>
      <c r="O60" s="9">
        <v>20</v>
      </c>
      <c r="P60" s="9">
        <v>72</v>
      </c>
      <c r="Q60" s="9">
        <v>2</v>
      </c>
      <c r="R60" s="9">
        <v>965</v>
      </c>
      <c r="S60" s="9">
        <v>1316</v>
      </c>
      <c r="T60" s="10">
        <v>73.330001831054688</v>
      </c>
      <c r="U60" s="11">
        <f t="shared" si="1"/>
        <v>534</v>
      </c>
      <c r="V60" s="11">
        <f t="shared" si="2"/>
        <v>366</v>
      </c>
      <c r="W60" t="str">
        <f t="shared" si="3"/>
        <v>金泰里</v>
      </c>
      <c r="X60" s="5" t="str">
        <f t="shared" si="4"/>
        <v/>
      </c>
      <c r="Y60" s="5" t="str">
        <f t="shared" si="5"/>
        <v/>
      </c>
      <c r="Z60" s="5" t="str">
        <f t="shared" si="6"/>
        <v/>
      </c>
    </row>
    <row r="61" spans="1:26" s="5" customFormat="1" x14ac:dyDescent="0.25">
      <c r="A61" s="8" t="s">
        <v>23</v>
      </c>
      <c r="B61" s="8" t="s">
        <v>94</v>
      </c>
      <c r="C61" s="8" t="s">
        <v>97</v>
      </c>
      <c r="D61" s="9">
        <v>110</v>
      </c>
      <c r="E61" s="9">
        <v>14</v>
      </c>
      <c r="F61" s="9">
        <v>42</v>
      </c>
      <c r="G61" s="9">
        <v>53</v>
      </c>
      <c r="H61" s="9">
        <v>120</v>
      </c>
      <c r="I61" s="9">
        <v>142</v>
      </c>
      <c r="J61" s="9">
        <v>152</v>
      </c>
      <c r="K61" s="9">
        <v>115</v>
      </c>
      <c r="L61" s="9">
        <v>51</v>
      </c>
      <c r="M61" s="9">
        <v>138</v>
      </c>
      <c r="N61" s="9">
        <v>22</v>
      </c>
      <c r="O61" s="9">
        <v>27</v>
      </c>
      <c r="P61" s="9">
        <v>63</v>
      </c>
      <c r="Q61" s="9">
        <v>3</v>
      </c>
      <c r="R61" s="9">
        <v>1087</v>
      </c>
      <c r="S61" s="9">
        <v>1548</v>
      </c>
      <c r="T61" s="10">
        <v>70.220001220703125</v>
      </c>
      <c r="U61" s="11">
        <f t="shared" si="1"/>
        <v>567</v>
      </c>
      <c r="V61" s="11">
        <f t="shared" si="2"/>
        <v>441</v>
      </c>
      <c r="W61" t="str">
        <f t="shared" si="3"/>
        <v>金泰里</v>
      </c>
      <c r="X61" s="5" t="str">
        <f t="shared" si="4"/>
        <v/>
      </c>
      <c r="Y61" s="5" t="str">
        <f t="shared" si="5"/>
        <v/>
      </c>
      <c r="Z61" s="5" t="str">
        <f t="shared" si="6"/>
        <v/>
      </c>
    </row>
    <row r="62" spans="1:26" s="5" customFormat="1" x14ac:dyDescent="0.25">
      <c r="A62" s="8" t="s">
        <v>23</v>
      </c>
      <c r="B62" s="8" t="s">
        <v>94</v>
      </c>
      <c r="C62" s="8" t="s">
        <v>98</v>
      </c>
      <c r="D62" s="9">
        <v>104</v>
      </c>
      <c r="E62" s="9">
        <v>7</v>
      </c>
      <c r="F62" s="9">
        <v>59</v>
      </c>
      <c r="G62" s="9">
        <v>33</v>
      </c>
      <c r="H62" s="9">
        <v>127</v>
      </c>
      <c r="I62" s="9">
        <v>115</v>
      </c>
      <c r="J62" s="9">
        <v>131</v>
      </c>
      <c r="K62" s="9">
        <v>83</v>
      </c>
      <c r="L62" s="9">
        <v>45</v>
      </c>
      <c r="M62" s="9">
        <v>114</v>
      </c>
      <c r="N62" s="9">
        <v>22</v>
      </c>
      <c r="O62" s="9">
        <v>24</v>
      </c>
      <c r="P62" s="9">
        <v>66</v>
      </c>
      <c r="Q62" s="9">
        <v>3</v>
      </c>
      <c r="R62" s="9">
        <v>965</v>
      </c>
      <c r="S62" s="9">
        <v>1461</v>
      </c>
      <c r="T62" s="10">
        <v>66.050003051757813</v>
      </c>
      <c r="U62" s="11">
        <f t="shared" si="1"/>
        <v>493</v>
      </c>
      <c r="V62" s="11">
        <f t="shared" si="2"/>
        <v>406</v>
      </c>
      <c r="W62" t="str">
        <f t="shared" si="3"/>
        <v>金泰里</v>
      </c>
      <c r="X62" s="5" t="str">
        <f t="shared" si="4"/>
        <v/>
      </c>
      <c r="Y62" s="5" t="str">
        <f t="shared" si="5"/>
        <v/>
      </c>
      <c r="Z62" s="5" t="str">
        <f t="shared" si="6"/>
        <v/>
      </c>
    </row>
    <row r="63" spans="1:26" s="5" customFormat="1" x14ac:dyDescent="0.25">
      <c r="A63" s="8" t="s">
        <v>23</v>
      </c>
      <c r="B63" s="8" t="s">
        <v>99</v>
      </c>
      <c r="C63" s="8" t="s">
        <v>100</v>
      </c>
      <c r="D63" s="9">
        <v>56</v>
      </c>
      <c r="E63" s="9">
        <v>11</v>
      </c>
      <c r="F63" s="9">
        <v>21</v>
      </c>
      <c r="G63" s="9">
        <v>130</v>
      </c>
      <c r="H63" s="9">
        <v>44</v>
      </c>
      <c r="I63" s="9">
        <v>68</v>
      </c>
      <c r="J63" s="9">
        <v>70</v>
      </c>
      <c r="K63" s="9">
        <v>44</v>
      </c>
      <c r="L63" s="9">
        <v>65</v>
      </c>
      <c r="M63" s="9">
        <v>132</v>
      </c>
      <c r="N63" s="9">
        <v>5</v>
      </c>
      <c r="O63" s="9">
        <v>30</v>
      </c>
      <c r="P63" s="9">
        <v>50</v>
      </c>
      <c r="Q63" s="9">
        <v>2</v>
      </c>
      <c r="R63" s="9">
        <v>747</v>
      </c>
      <c r="S63" s="9">
        <v>1043</v>
      </c>
      <c r="T63" s="10">
        <v>71.620002746582031</v>
      </c>
      <c r="U63" s="11">
        <f t="shared" si="1"/>
        <v>503</v>
      </c>
      <c r="V63" s="11">
        <f t="shared" si="2"/>
        <v>182</v>
      </c>
      <c r="W63" t="str">
        <f t="shared" si="3"/>
        <v>北安里</v>
      </c>
      <c r="X63" s="5">
        <f t="shared" si="4"/>
        <v>1023</v>
      </c>
      <c r="Y63" s="5">
        <f t="shared" si="5"/>
        <v>501</v>
      </c>
      <c r="Z63" s="5">
        <f t="shared" si="6"/>
        <v>1657</v>
      </c>
    </row>
    <row r="64" spans="1:26" s="5" customFormat="1" x14ac:dyDescent="0.25">
      <c r="A64" s="8" t="s">
        <v>23</v>
      </c>
      <c r="B64" s="8" t="s">
        <v>99</v>
      </c>
      <c r="C64" s="8" t="s">
        <v>101</v>
      </c>
      <c r="D64" s="9">
        <v>75</v>
      </c>
      <c r="E64" s="9">
        <v>10</v>
      </c>
      <c r="F64" s="9">
        <v>44</v>
      </c>
      <c r="G64" s="9">
        <v>92</v>
      </c>
      <c r="H64" s="9">
        <v>127</v>
      </c>
      <c r="I64" s="9">
        <v>86</v>
      </c>
      <c r="J64" s="9">
        <v>120</v>
      </c>
      <c r="K64" s="9">
        <v>49</v>
      </c>
      <c r="L64" s="9">
        <v>88</v>
      </c>
      <c r="M64" s="9">
        <v>75</v>
      </c>
      <c r="N64" s="9">
        <v>13</v>
      </c>
      <c r="O64" s="9">
        <v>24</v>
      </c>
      <c r="P64" s="9">
        <v>70</v>
      </c>
      <c r="Q64" s="9">
        <v>2</v>
      </c>
      <c r="R64" s="9">
        <v>910</v>
      </c>
      <c r="S64" s="9">
        <v>1220</v>
      </c>
      <c r="T64" s="10">
        <v>74.589996337890625</v>
      </c>
      <c r="U64" s="11">
        <f t="shared" si="1"/>
        <v>520</v>
      </c>
      <c r="V64" s="11">
        <f t="shared" si="2"/>
        <v>319</v>
      </c>
      <c r="W64" t="str">
        <f t="shared" si="3"/>
        <v>北安里</v>
      </c>
      <c r="X64" s="5" t="str">
        <f t="shared" si="4"/>
        <v/>
      </c>
      <c r="Y64" s="5" t="str">
        <f t="shared" si="5"/>
        <v/>
      </c>
      <c r="Z64" s="5" t="str">
        <f t="shared" si="6"/>
        <v/>
      </c>
    </row>
    <row r="65" spans="1:26" s="5" customFormat="1" x14ac:dyDescent="0.25">
      <c r="A65" s="8" t="s">
        <v>23</v>
      </c>
      <c r="B65" s="8" t="s">
        <v>102</v>
      </c>
      <c r="C65" s="8" t="s">
        <v>103</v>
      </c>
      <c r="D65" s="9">
        <v>60</v>
      </c>
      <c r="E65" s="9">
        <v>7</v>
      </c>
      <c r="F65" s="9">
        <v>100</v>
      </c>
      <c r="G65" s="9">
        <v>18</v>
      </c>
      <c r="H65" s="9">
        <v>129</v>
      </c>
      <c r="I65" s="9">
        <v>108</v>
      </c>
      <c r="J65" s="9">
        <v>126</v>
      </c>
      <c r="K65" s="9">
        <v>126</v>
      </c>
      <c r="L65" s="9">
        <v>82</v>
      </c>
      <c r="M65" s="9">
        <v>48</v>
      </c>
      <c r="N65" s="9">
        <v>44</v>
      </c>
      <c r="O65" s="9">
        <v>25</v>
      </c>
      <c r="P65" s="9">
        <v>99</v>
      </c>
      <c r="Q65" s="9">
        <v>5</v>
      </c>
      <c r="R65" s="9">
        <v>999</v>
      </c>
      <c r="S65" s="9">
        <v>1424</v>
      </c>
      <c r="T65" s="10">
        <v>70.150001525878906</v>
      </c>
      <c r="U65" s="11">
        <f t="shared" si="1"/>
        <v>433</v>
      </c>
      <c r="V65" s="11">
        <f t="shared" si="2"/>
        <v>507</v>
      </c>
      <c r="W65" t="str">
        <f t="shared" si="3"/>
        <v>新喜里</v>
      </c>
      <c r="X65" s="5">
        <f t="shared" si="4"/>
        <v>1321</v>
      </c>
      <c r="Y65" s="5">
        <f t="shared" si="5"/>
        <v>1600</v>
      </c>
      <c r="Z65" s="5">
        <f t="shared" si="6"/>
        <v>3129</v>
      </c>
    </row>
    <row r="66" spans="1:26" s="5" customFormat="1" x14ac:dyDescent="0.25">
      <c r="A66" s="8" t="s">
        <v>23</v>
      </c>
      <c r="B66" s="8" t="s">
        <v>102</v>
      </c>
      <c r="C66" s="8" t="s">
        <v>104</v>
      </c>
      <c r="D66" s="9">
        <v>56</v>
      </c>
      <c r="E66" s="9">
        <v>8</v>
      </c>
      <c r="F66" s="9">
        <v>125</v>
      </c>
      <c r="G66" s="9">
        <v>20</v>
      </c>
      <c r="H66" s="9">
        <v>158</v>
      </c>
      <c r="I66" s="9">
        <v>131</v>
      </c>
      <c r="J66" s="9">
        <v>112</v>
      </c>
      <c r="K66" s="9">
        <v>125</v>
      </c>
      <c r="L66" s="9">
        <v>74</v>
      </c>
      <c r="M66" s="9">
        <v>60</v>
      </c>
      <c r="N66" s="9">
        <v>35</v>
      </c>
      <c r="O66" s="9">
        <v>25</v>
      </c>
      <c r="P66" s="9">
        <v>85</v>
      </c>
      <c r="Q66" s="9">
        <v>6</v>
      </c>
      <c r="R66" s="9">
        <v>1054</v>
      </c>
      <c r="S66" s="9">
        <v>1467</v>
      </c>
      <c r="T66" s="10">
        <v>71.849998474121094</v>
      </c>
      <c r="U66" s="11">
        <f t="shared" si="1"/>
        <v>407</v>
      </c>
      <c r="V66" s="11">
        <f t="shared" si="2"/>
        <v>574</v>
      </c>
      <c r="W66" t="str">
        <f t="shared" si="3"/>
        <v>新喜里</v>
      </c>
      <c r="X66" s="5" t="str">
        <f t="shared" si="4"/>
        <v/>
      </c>
      <c r="Y66" s="5" t="str">
        <f t="shared" si="5"/>
        <v/>
      </c>
      <c r="Z66" s="5" t="str">
        <f t="shared" si="6"/>
        <v/>
      </c>
    </row>
    <row r="67" spans="1:26" s="5" customFormat="1" x14ac:dyDescent="0.25">
      <c r="A67" s="8" t="s">
        <v>23</v>
      </c>
      <c r="B67" s="8" t="s">
        <v>102</v>
      </c>
      <c r="C67" s="8" t="s">
        <v>105</v>
      </c>
      <c r="D67" s="9">
        <v>67</v>
      </c>
      <c r="E67" s="9">
        <v>7</v>
      </c>
      <c r="F67" s="9">
        <v>79</v>
      </c>
      <c r="G67" s="9">
        <v>22</v>
      </c>
      <c r="H67" s="9">
        <v>135</v>
      </c>
      <c r="I67" s="9">
        <v>140</v>
      </c>
      <c r="J67" s="9">
        <v>106</v>
      </c>
      <c r="K67" s="9">
        <v>123</v>
      </c>
      <c r="L67" s="9">
        <v>125</v>
      </c>
      <c r="M67" s="9">
        <v>63</v>
      </c>
      <c r="N67" s="9">
        <v>42</v>
      </c>
      <c r="O67" s="9">
        <v>33</v>
      </c>
      <c r="P67" s="9">
        <v>98</v>
      </c>
      <c r="Q67" s="9">
        <v>0</v>
      </c>
      <c r="R67" s="9">
        <v>1076</v>
      </c>
      <c r="S67" s="9">
        <v>1592</v>
      </c>
      <c r="T67" s="10">
        <v>67.589996337890625</v>
      </c>
      <c r="U67" s="11">
        <f t="shared" si="1"/>
        <v>481</v>
      </c>
      <c r="V67" s="11">
        <f t="shared" si="2"/>
        <v>519</v>
      </c>
      <c r="W67" t="str">
        <f t="shared" si="3"/>
        <v>新喜里</v>
      </c>
      <c r="X67" s="5" t="str">
        <f t="shared" si="4"/>
        <v/>
      </c>
      <c r="Y67" s="5" t="str">
        <f t="shared" si="5"/>
        <v/>
      </c>
      <c r="Z67" s="5" t="str">
        <f t="shared" si="6"/>
        <v/>
      </c>
    </row>
    <row r="68" spans="1:26" s="5" customFormat="1" x14ac:dyDescent="0.25">
      <c r="A68" s="8" t="s">
        <v>23</v>
      </c>
      <c r="B68" s="8" t="s">
        <v>106</v>
      </c>
      <c r="C68" s="8" t="s">
        <v>107</v>
      </c>
      <c r="D68" s="9">
        <v>66</v>
      </c>
      <c r="E68" s="9">
        <v>10</v>
      </c>
      <c r="F68" s="9">
        <v>71</v>
      </c>
      <c r="G68" s="9">
        <v>12</v>
      </c>
      <c r="H68" s="9">
        <v>117</v>
      </c>
      <c r="I68" s="9">
        <v>226</v>
      </c>
      <c r="J68" s="9">
        <v>81</v>
      </c>
      <c r="K68" s="9">
        <v>126</v>
      </c>
      <c r="L68" s="9">
        <v>87</v>
      </c>
      <c r="M68" s="9">
        <v>50</v>
      </c>
      <c r="N68" s="9">
        <v>34</v>
      </c>
      <c r="O68" s="9">
        <v>19</v>
      </c>
      <c r="P68" s="9">
        <v>84</v>
      </c>
      <c r="Q68" s="9">
        <v>1</v>
      </c>
      <c r="R68" s="9">
        <v>1005</v>
      </c>
      <c r="S68" s="9">
        <v>1387</v>
      </c>
      <c r="T68" s="10">
        <v>72.459999084472656</v>
      </c>
      <c r="U68" s="11">
        <f t="shared" si="1"/>
        <v>380</v>
      </c>
      <c r="V68" s="11">
        <f t="shared" si="2"/>
        <v>574</v>
      </c>
      <c r="W68" t="str">
        <f t="shared" si="3"/>
        <v>新福里</v>
      </c>
      <c r="X68" s="5">
        <f t="shared" si="4"/>
        <v>1167</v>
      </c>
      <c r="Y68" s="5">
        <f t="shared" si="5"/>
        <v>1635</v>
      </c>
      <c r="Z68" s="5">
        <f t="shared" si="6"/>
        <v>3002</v>
      </c>
    </row>
    <row r="69" spans="1:26" s="5" customFormat="1" x14ac:dyDescent="0.25">
      <c r="A69" s="8" t="s">
        <v>23</v>
      </c>
      <c r="B69" s="8" t="s">
        <v>106</v>
      </c>
      <c r="C69" s="8" t="s">
        <v>108</v>
      </c>
      <c r="D69" s="9">
        <v>44</v>
      </c>
      <c r="E69" s="9">
        <v>11</v>
      </c>
      <c r="F69" s="9">
        <v>81</v>
      </c>
      <c r="G69" s="9">
        <v>17</v>
      </c>
      <c r="H69" s="9">
        <v>121</v>
      </c>
      <c r="I69" s="9">
        <v>199</v>
      </c>
      <c r="J69" s="9">
        <v>86</v>
      </c>
      <c r="K69" s="9">
        <v>125</v>
      </c>
      <c r="L69" s="9">
        <v>129</v>
      </c>
      <c r="M69" s="9">
        <v>45</v>
      </c>
      <c r="N69" s="9">
        <v>39</v>
      </c>
      <c r="O69" s="9">
        <v>21</v>
      </c>
      <c r="P69" s="9">
        <v>82</v>
      </c>
      <c r="Q69" s="9">
        <v>0</v>
      </c>
      <c r="R69" s="9">
        <v>1040</v>
      </c>
      <c r="S69" s="9">
        <v>1446</v>
      </c>
      <c r="T69" s="10">
        <v>71.919998168945313</v>
      </c>
      <c r="U69" s="11">
        <f t="shared" si="1"/>
        <v>403</v>
      </c>
      <c r="V69" s="11">
        <f t="shared" si="2"/>
        <v>565</v>
      </c>
      <c r="W69" t="str">
        <f t="shared" si="3"/>
        <v>新福里</v>
      </c>
      <c r="X69" s="5" t="str">
        <f t="shared" si="4"/>
        <v/>
      </c>
      <c r="Y69" s="5" t="str">
        <f t="shared" si="5"/>
        <v/>
      </c>
      <c r="Z69" s="5" t="str">
        <f t="shared" si="6"/>
        <v/>
      </c>
    </row>
    <row r="70" spans="1:26" s="5" customFormat="1" x14ac:dyDescent="0.25">
      <c r="A70" s="8" t="s">
        <v>23</v>
      </c>
      <c r="B70" s="8" t="s">
        <v>106</v>
      </c>
      <c r="C70" s="8" t="s">
        <v>109</v>
      </c>
      <c r="D70" s="9">
        <v>64</v>
      </c>
      <c r="E70" s="9">
        <v>11</v>
      </c>
      <c r="F70" s="9">
        <v>73</v>
      </c>
      <c r="G70" s="9">
        <v>26</v>
      </c>
      <c r="H70" s="9">
        <v>112</v>
      </c>
      <c r="I70" s="9">
        <v>167</v>
      </c>
      <c r="J70" s="9">
        <v>90</v>
      </c>
      <c r="K70" s="9">
        <v>108</v>
      </c>
      <c r="L70" s="9">
        <v>59</v>
      </c>
      <c r="M70" s="9">
        <v>68</v>
      </c>
      <c r="N70" s="9">
        <v>36</v>
      </c>
      <c r="O70" s="9">
        <v>36</v>
      </c>
      <c r="P70" s="9">
        <v>77</v>
      </c>
      <c r="Q70" s="9">
        <v>2</v>
      </c>
      <c r="R70" s="9">
        <v>957</v>
      </c>
      <c r="S70" s="9">
        <v>1444</v>
      </c>
      <c r="T70" s="10">
        <v>66.269996643066406</v>
      </c>
      <c r="U70" s="11">
        <f t="shared" si="1"/>
        <v>384</v>
      </c>
      <c r="V70" s="11">
        <f t="shared" si="2"/>
        <v>496</v>
      </c>
      <c r="W70" t="str">
        <f t="shared" si="3"/>
        <v>新福里</v>
      </c>
      <c r="X70" s="5" t="str">
        <f t="shared" si="4"/>
        <v/>
      </c>
      <c r="Y70" s="5" t="str">
        <f t="shared" si="5"/>
        <v/>
      </c>
      <c r="Z70" s="5" t="str">
        <f t="shared" si="6"/>
        <v/>
      </c>
    </row>
    <row r="71" spans="1:26" s="5" customFormat="1" x14ac:dyDescent="0.25">
      <c r="A71" s="8" t="s">
        <v>23</v>
      </c>
      <c r="B71" s="8" t="s">
        <v>110</v>
      </c>
      <c r="C71" s="8" t="s">
        <v>111</v>
      </c>
      <c r="D71" s="9">
        <v>125</v>
      </c>
      <c r="E71" s="9">
        <v>15</v>
      </c>
      <c r="F71" s="9">
        <v>102</v>
      </c>
      <c r="G71" s="9">
        <v>17</v>
      </c>
      <c r="H71" s="9">
        <v>141</v>
      </c>
      <c r="I71" s="9">
        <v>111</v>
      </c>
      <c r="J71" s="9">
        <v>102</v>
      </c>
      <c r="K71" s="9">
        <v>94</v>
      </c>
      <c r="L71" s="9">
        <v>82</v>
      </c>
      <c r="M71" s="9">
        <v>71</v>
      </c>
      <c r="N71" s="9">
        <v>38</v>
      </c>
      <c r="O71" s="9">
        <v>28</v>
      </c>
      <c r="P71" s="9">
        <v>79</v>
      </c>
      <c r="Q71" s="9">
        <v>1</v>
      </c>
      <c r="R71" s="9">
        <v>1035</v>
      </c>
      <c r="S71" s="9">
        <v>1366</v>
      </c>
      <c r="T71" s="10">
        <v>75.769996643066406</v>
      </c>
      <c r="U71" s="11">
        <f t="shared" ref="U71:U134" si="7">SUM(D71,G71,J71,L71,M71,P71)</f>
        <v>476</v>
      </c>
      <c r="V71" s="11">
        <f t="shared" ref="V71:V134" si="8">SUM(F71,H71,I71,K71,N71)</f>
        <v>486</v>
      </c>
      <c r="W71" t="str">
        <f t="shared" ref="W71:W134" si="9">$B71</f>
        <v>松江里</v>
      </c>
      <c r="X71" s="5">
        <f t="shared" ref="X71:X134" si="10">IF($B71=$B70,"",SUMPRODUCT(($B$6:$B$168=$B71)*U$6:U$168))</f>
        <v>1840</v>
      </c>
      <c r="Y71" s="5">
        <f t="shared" ref="Y71:Y134" si="11">IF($B71=$B70,"",SUMPRODUCT(($B$6:$B$168=$B71)*V$6:V$168))</f>
        <v>1925</v>
      </c>
      <c r="Z71" s="5">
        <f t="shared" ref="Z71:Z134" si="12">IF($B71=$B70,"",SUMPRODUCT(($B$6:$B$168=$B71)*R$6:R$168))</f>
        <v>4040</v>
      </c>
    </row>
    <row r="72" spans="1:26" s="5" customFormat="1" x14ac:dyDescent="0.25">
      <c r="A72" s="8" t="s">
        <v>23</v>
      </c>
      <c r="B72" s="8" t="s">
        <v>110</v>
      </c>
      <c r="C72" s="8" t="s">
        <v>112</v>
      </c>
      <c r="D72" s="9">
        <v>104</v>
      </c>
      <c r="E72" s="9">
        <v>3</v>
      </c>
      <c r="F72" s="9">
        <v>128</v>
      </c>
      <c r="G72" s="9">
        <v>15</v>
      </c>
      <c r="H72" s="9">
        <v>120</v>
      </c>
      <c r="I72" s="9">
        <v>132</v>
      </c>
      <c r="J72" s="9">
        <v>98</v>
      </c>
      <c r="K72" s="9">
        <v>117</v>
      </c>
      <c r="L72" s="9">
        <v>86</v>
      </c>
      <c r="M72" s="9">
        <v>69</v>
      </c>
      <c r="N72" s="9">
        <v>40</v>
      </c>
      <c r="O72" s="9">
        <v>34</v>
      </c>
      <c r="P72" s="9">
        <v>94</v>
      </c>
      <c r="Q72" s="9">
        <v>2</v>
      </c>
      <c r="R72" s="9">
        <v>1072</v>
      </c>
      <c r="S72" s="9">
        <v>1414</v>
      </c>
      <c r="T72" s="10">
        <v>75.80999755859375</v>
      </c>
      <c r="U72" s="11">
        <f t="shared" si="7"/>
        <v>466</v>
      </c>
      <c r="V72" s="11">
        <f t="shared" si="8"/>
        <v>537</v>
      </c>
      <c r="W72" t="str">
        <f t="shared" si="9"/>
        <v>松江里</v>
      </c>
      <c r="X72" s="5" t="str">
        <f t="shared" si="10"/>
        <v/>
      </c>
      <c r="Y72" s="5" t="str">
        <f t="shared" si="11"/>
        <v/>
      </c>
      <c r="Z72" s="5" t="str">
        <f t="shared" si="12"/>
        <v/>
      </c>
    </row>
    <row r="73" spans="1:26" s="5" customFormat="1" x14ac:dyDescent="0.25">
      <c r="A73" s="8" t="s">
        <v>23</v>
      </c>
      <c r="B73" s="8" t="s">
        <v>110</v>
      </c>
      <c r="C73" s="8" t="s">
        <v>113</v>
      </c>
      <c r="D73" s="9">
        <v>113</v>
      </c>
      <c r="E73" s="9">
        <v>13</v>
      </c>
      <c r="F73" s="9">
        <v>99</v>
      </c>
      <c r="G73" s="9">
        <v>28</v>
      </c>
      <c r="H73" s="9">
        <v>124</v>
      </c>
      <c r="I73" s="9">
        <v>106</v>
      </c>
      <c r="J73" s="9">
        <v>79</v>
      </c>
      <c r="K73" s="9">
        <v>98</v>
      </c>
      <c r="L73" s="9">
        <v>57</v>
      </c>
      <c r="M73" s="9">
        <v>82</v>
      </c>
      <c r="N73" s="9">
        <v>41</v>
      </c>
      <c r="O73" s="9">
        <v>34</v>
      </c>
      <c r="P73" s="9">
        <v>71</v>
      </c>
      <c r="Q73" s="9">
        <v>5</v>
      </c>
      <c r="R73" s="9">
        <v>978</v>
      </c>
      <c r="S73" s="9">
        <v>1400</v>
      </c>
      <c r="T73" s="10">
        <v>69.860000610351563</v>
      </c>
      <c r="U73" s="11">
        <f t="shared" si="7"/>
        <v>430</v>
      </c>
      <c r="V73" s="11">
        <f t="shared" si="8"/>
        <v>468</v>
      </c>
      <c r="W73" t="str">
        <f t="shared" si="9"/>
        <v>松江里</v>
      </c>
      <c r="X73" s="5" t="str">
        <f t="shared" si="10"/>
        <v/>
      </c>
      <c r="Y73" s="5" t="str">
        <f t="shared" si="11"/>
        <v/>
      </c>
      <c r="Z73" s="5" t="str">
        <f t="shared" si="12"/>
        <v/>
      </c>
    </row>
    <row r="74" spans="1:26" s="5" customFormat="1" x14ac:dyDescent="0.25">
      <c r="A74" s="8" t="s">
        <v>23</v>
      </c>
      <c r="B74" s="8" t="s">
        <v>110</v>
      </c>
      <c r="C74" s="8" t="s">
        <v>114</v>
      </c>
      <c r="D74" s="9">
        <v>110</v>
      </c>
      <c r="E74" s="9">
        <v>6</v>
      </c>
      <c r="F74" s="9">
        <v>97</v>
      </c>
      <c r="G74" s="9">
        <v>19</v>
      </c>
      <c r="H74" s="9">
        <v>108</v>
      </c>
      <c r="I74" s="9">
        <v>113</v>
      </c>
      <c r="J74" s="9">
        <v>118</v>
      </c>
      <c r="K74" s="9">
        <v>87</v>
      </c>
      <c r="L74" s="9">
        <v>62</v>
      </c>
      <c r="M74" s="9">
        <v>74</v>
      </c>
      <c r="N74" s="9">
        <v>29</v>
      </c>
      <c r="O74" s="9">
        <v>23</v>
      </c>
      <c r="P74" s="9">
        <v>85</v>
      </c>
      <c r="Q74" s="9">
        <v>3</v>
      </c>
      <c r="R74" s="9">
        <v>955</v>
      </c>
      <c r="S74" s="9">
        <v>1318</v>
      </c>
      <c r="T74" s="10">
        <v>72.459999084472656</v>
      </c>
      <c r="U74" s="11">
        <f t="shared" si="7"/>
        <v>468</v>
      </c>
      <c r="V74" s="11">
        <f t="shared" si="8"/>
        <v>434</v>
      </c>
      <c r="W74" t="str">
        <f t="shared" si="9"/>
        <v>松江里</v>
      </c>
      <c r="X74" s="5" t="str">
        <f t="shared" si="10"/>
        <v/>
      </c>
      <c r="Y74" s="5" t="str">
        <f t="shared" si="11"/>
        <v/>
      </c>
      <c r="Z74" s="5" t="str">
        <f t="shared" si="12"/>
        <v/>
      </c>
    </row>
    <row r="75" spans="1:26" s="5" customFormat="1" x14ac:dyDescent="0.25">
      <c r="A75" s="8" t="s">
        <v>23</v>
      </c>
      <c r="B75" s="8" t="s">
        <v>115</v>
      </c>
      <c r="C75" s="8" t="s">
        <v>116</v>
      </c>
      <c r="D75" s="9">
        <v>47</v>
      </c>
      <c r="E75" s="9">
        <v>15</v>
      </c>
      <c r="F75" s="9">
        <v>64</v>
      </c>
      <c r="G75" s="9">
        <v>11</v>
      </c>
      <c r="H75" s="9">
        <v>100</v>
      </c>
      <c r="I75" s="9">
        <v>125</v>
      </c>
      <c r="J75" s="9">
        <v>115</v>
      </c>
      <c r="K75" s="9">
        <v>119</v>
      </c>
      <c r="L75" s="9">
        <v>196</v>
      </c>
      <c r="M75" s="9">
        <v>20</v>
      </c>
      <c r="N75" s="9">
        <v>26</v>
      </c>
      <c r="O75" s="9">
        <v>21</v>
      </c>
      <c r="P75" s="9">
        <v>81</v>
      </c>
      <c r="Q75" s="9">
        <v>3</v>
      </c>
      <c r="R75" s="9">
        <v>961</v>
      </c>
      <c r="S75" s="9">
        <v>1314</v>
      </c>
      <c r="T75" s="10">
        <v>73.139999389648438</v>
      </c>
      <c r="U75" s="11">
        <f t="shared" si="7"/>
        <v>470</v>
      </c>
      <c r="V75" s="11">
        <f t="shared" si="8"/>
        <v>434</v>
      </c>
      <c r="W75" t="str">
        <f t="shared" si="9"/>
        <v>新生里</v>
      </c>
      <c r="X75" s="5">
        <f t="shared" si="10"/>
        <v>1534</v>
      </c>
      <c r="Y75" s="5">
        <f t="shared" si="11"/>
        <v>1390</v>
      </c>
      <c r="Z75" s="5">
        <f t="shared" si="12"/>
        <v>3070</v>
      </c>
    </row>
    <row r="76" spans="1:26" s="5" customFormat="1" x14ac:dyDescent="0.25">
      <c r="A76" s="8" t="s">
        <v>23</v>
      </c>
      <c r="B76" s="8" t="s">
        <v>115</v>
      </c>
      <c r="C76" s="8" t="s">
        <v>117</v>
      </c>
      <c r="D76" s="9">
        <v>44</v>
      </c>
      <c r="E76" s="9">
        <v>8</v>
      </c>
      <c r="F76" s="9">
        <v>65</v>
      </c>
      <c r="G76" s="9">
        <v>19</v>
      </c>
      <c r="H76" s="9">
        <v>110</v>
      </c>
      <c r="I76" s="9">
        <v>120</v>
      </c>
      <c r="J76" s="9">
        <v>108</v>
      </c>
      <c r="K76" s="9">
        <v>125</v>
      </c>
      <c r="L76" s="9">
        <v>289</v>
      </c>
      <c r="M76" s="9">
        <v>19</v>
      </c>
      <c r="N76" s="9">
        <v>34</v>
      </c>
      <c r="O76" s="9">
        <v>10</v>
      </c>
      <c r="P76" s="9">
        <v>74</v>
      </c>
      <c r="Q76" s="9">
        <v>3</v>
      </c>
      <c r="R76" s="9">
        <v>1046</v>
      </c>
      <c r="S76" s="9">
        <v>1440</v>
      </c>
      <c r="T76" s="10">
        <v>72.639999389648438</v>
      </c>
      <c r="U76" s="11">
        <f t="shared" si="7"/>
        <v>553</v>
      </c>
      <c r="V76" s="11">
        <f t="shared" si="8"/>
        <v>454</v>
      </c>
      <c r="W76" t="str">
        <f t="shared" si="9"/>
        <v>新生里</v>
      </c>
      <c r="X76" s="5" t="str">
        <f t="shared" si="10"/>
        <v/>
      </c>
      <c r="Y76" s="5" t="str">
        <f t="shared" si="11"/>
        <v/>
      </c>
      <c r="Z76" s="5" t="str">
        <f t="shared" si="12"/>
        <v/>
      </c>
    </row>
    <row r="77" spans="1:26" s="5" customFormat="1" x14ac:dyDescent="0.25">
      <c r="A77" s="8" t="s">
        <v>23</v>
      </c>
      <c r="B77" s="8" t="s">
        <v>115</v>
      </c>
      <c r="C77" s="8" t="s">
        <v>118</v>
      </c>
      <c r="D77" s="9">
        <v>53</v>
      </c>
      <c r="E77" s="9">
        <v>10</v>
      </c>
      <c r="F77" s="9">
        <v>64</v>
      </c>
      <c r="G77" s="9">
        <v>12</v>
      </c>
      <c r="H77" s="9">
        <v>122</v>
      </c>
      <c r="I77" s="9">
        <v>125</v>
      </c>
      <c r="J77" s="9">
        <v>90</v>
      </c>
      <c r="K77" s="9">
        <v>143</v>
      </c>
      <c r="L77" s="9">
        <v>241</v>
      </c>
      <c r="M77" s="9">
        <v>36</v>
      </c>
      <c r="N77" s="9">
        <v>48</v>
      </c>
      <c r="O77" s="9">
        <v>11</v>
      </c>
      <c r="P77" s="9">
        <v>79</v>
      </c>
      <c r="Q77" s="9">
        <v>2</v>
      </c>
      <c r="R77" s="9">
        <v>1063</v>
      </c>
      <c r="S77" s="9">
        <v>1470</v>
      </c>
      <c r="T77" s="10">
        <v>72.30999755859375</v>
      </c>
      <c r="U77" s="11">
        <f t="shared" si="7"/>
        <v>511</v>
      </c>
      <c r="V77" s="11">
        <f t="shared" si="8"/>
        <v>502</v>
      </c>
      <c r="W77" t="str">
        <f t="shared" si="9"/>
        <v>新生里</v>
      </c>
      <c r="X77" s="5" t="str">
        <f t="shared" si="10"/>
        <v/>
      </c>
      <c r="Y77" s="5" t="str">
        <f t="shared" si="11"/>
        <v/>
      </c>
      <c r="Z77" s="5" t="str">
        <f t="shared" si="12"/>
        <v/>
      </c>
    </row>
    <row r="78" spans="1:26" s="5" customFormat="1" x14ac:dyDescent="0.25">
      <c r="A78" s="8" t="s">
        <v>23</v>
      </c>
      <c r="B78" s="8" t="s">
        <v>119</v>
      </c>
      <c r="C78" s="8" t="s">
        <v>120</v>
      </c>
      <c r="D78" s="9">
        <v>71</v>
      </c>
      <c r="E78" s="9">
        <v>17</v>
      </c>
      <c r="F78" s="9">
        <v>82</v>
      </c>
      <c r="G78" s="9">
        <v>26</v>
      </c>
      <c r="H78" s="9">
        <v>114</v>
      </c>
      <c r="I78" s="9">
        <v>120</v>
      </c>
      <c r="J78" s="9">
        <v>64</v>
      </c>
      <c r="K78" s="9">
        <v>170</v>
      </c>
      <c r="L78" s="9">
        <v>110</v>
      </c>
      <c r="M78" s="9">
        <v>40</v>
      </c>
      <c r="N78" s="9">
        <v>36</v>
      </c>
      <c r="O78" s="9">
        <v>15</v>
      </c>
      <c r="P78" s="9">
        <v>58</v>
      </c>
      <c r="Q78" s="9">
        <v>1</v>
      </c>
      <c r="R78" s="9">
        <v>952</v>
      </c>
      <c r="S78" s="9">
        <v>1430</v>
      </c>
      <c r="T78" s="10">
        <v>66.569999694824219</v>
      </c>
      <c r="U78" s="11">
        <f t="shared" si="7"/>
        <v>369</v>
      </c>
      <c r="V78" s="11">
        <f t="shared" si="8"/>
        <v>522</v>
      </c>
      <c r="W78" t="str">
        <f t="shared" si="9"/>
        <v>中庄里</v>
      </c>
      <c r="X78" s="5">
        <f t="shared" si="10"/>
        <v>1262</v>
      </c>
      <c r="Y78" s="5">
        <f t="shared" si="11"/>
        <v>1526</v>
      </c>
      <c r="Z78" s="5">
        <f t="shared" si="12"/>
        <v>2970</v>
      </c>
    </row>
    <row r="79" spans="1:26" s="5" customFormat="1" x14ac:dyDescent="0.25">
      <c r="A79" s="8" t="s">
        <v>23</v>
      </c>
      <c r="B79" s="8" t="s">
        <v>119</v>
      </c>
      <c r="C79" s="8" t="s">
        <v>121</v>
      </c>
      <c r="D79" s="9">
        <v>52</v>
      </c>
      <c r="E79" s="9">
        <v>13</v>
      </c>
      <c r="F79" s="9">
        <v>87</v>
      </c>
      <c r="G79" s="9">
        <v>19</v>
      </c>
      <c r="H79" s="9">
        <v>116</v>
      </c>
      <c r="I79" s="9">
        <v>143</v>
      </c>
      <c r="J79" s="9">
        <v>94</v>
      </c>
      <c r="K79" s="9">
        <v>151</v>
      </c>
      <c r="L79" s="9">
        <v>183</v>
      </c>
      <c r="M79" s="9">
        <v>55</v>
      </c>
      <c r="N79" s="9">
        <v>32</v>
      </c>
      <c r="O79" s="9">
        <v>22</v>
      </c>
      <c r="P79" s="9">
        <v>70</v>
      </c>
      <c r="Q79" s="9">
        <v>2</v>
      </c>
      <c r="R79" s="9">
        <v>1061</v>
      </c>
      <c r="S79" s="9">
        <v>1477</v>
      </c>
      <c r="T79" s="10">
        <v>71.830001831054688</v>
      </c>
      <c r="U79" s="11">
        <f t="shared" si="7"/>
        <v>473</v>
      </c>
      <c r="V79" s="11">
        <f t="shared" si="8"/>
        <v>529</v>
      </c>
      <c r="W79" t="str">
        <f t="shared" si="9"/>
        <v>中庄里</v>
      </c>
      <c r="X79" s="5" t="str">
        <f t="shared" si="10"/>
        <v/>
      </c>
      <c r="Y79" s="5" t="str">
        <f t="shared" si="11"/>
        <v/>
      </c>
      <c r="Z79" s="5" t="str">
        <f t="shared" si="12"/>
        <v/>
      </c>
    </row>
    <row r="80" spans="1:26" s="5" customFormat="1" x14ac:dyDescent="0.25">
      <c r="A80" s="8" t="s">
        <v>23</v>
      </c>
      <c r="B80" s="8" t="s">
        <v>119</v>
      </c>
      <c r="C80" s="8" t="s">
        <v>122</v>
      </c>
      <c r="D80" s="9">
        <v>47</v>
      </c>
      <c r="E80" s="9">
        <v>9</v>
      </c>
      <c r="F80" s="9">
        <v>96</v>
      </c>
      <c r="G80" s="9">
        <v>38</v>
      </c>
      <c r="H80" s="9">
        <v>117</v>
      </c>
      <c r="I80" s="9">
        <v>107</v>
      </c>
      <c r="J80" s="9">
        <v>90</v>
      </c>
      <c r="K80" s="9">
        <v>128</v>
      </c>
      <c r="L80" s="9">
        <v>114</v>
      </c>
      <c r="M80" s="9">
        <v>66</v>
      </c>
      <c r="N80" s="9">
        <v>27</v>
      </c>
      <c r="O80" s="9">
        <v>24</v>
      </c>
      <c r="P80" s="9">
        <v>65</v>
      </c>
      <c r="Q80" s="9">
        <v>3</v>
      </c>
      <c r="R80" s="9">
        <v>957</v>
      </c>
      <c r="S80" s="9">
        <v>1459</v>
      </c>
      <c r="T80" s="10">
        <v>65.589996337890625</v>
      </c>
      <c r="U80" s="11">
        <f t="shared" si="7"/>
        <v>420</v>
      </c>
      <c r="V80" s="11">
        <f t="shared" si="8"/>
        <v>475</v>
      </c>
      <c r="W80" t="str">
        <f t="shared" si="9"/>
        <v>中庄里</v>
      </c>
      <c r="X80" s="5" t="str">
        <f t="shared" si="10"/>
        <v/>
      </c>
      <c r="Y80" s="5" t="str">
        <f t="shared" si="11"/>
        <v/>
      </c>
      <c r="Z80" s="5" t="str">
        <f t="shared" si="12"/>
        <v/>
      </c>
    </row>
    <row r="81" spans="1:26" s="5" customFormat="1" x14ac:dyDescent="0.25">
      <c r="A81" s="8" t="s">
        <v>23</v>
      </c>
      <c r="B81" s="8" t="s">
        <v>123</v>
      </c>
      <c r="C81" s="8" t="s">
        <v>124</v>
      </c>
      <c r="D81" s="9">
        <v>16</v>
      </c>
      <c r="E81" s="9">
        <v>4</v>
      </c>
      <c r="F81" s="9">
        <v>50</v>
      </c>
      <c r="G81" s="9">
        <v>18</v>
      </c>
      <c r="H81" s="9">
        <v>85</v>
      </c>
      <c r="I81" s="9">
        <v>111</v>
      </c>
      <c r="J81" s="9">
        <v>55</v>
      </c>
      <c r="K81" s="9">
        <v>66</v>
      </c>
      <c r="L81" s="9">
        <v>65</v>
      </c>
      <c r="M81" s="9">
        <v>137</v>
      </c>
      <c r="N81" s="9">
        <v>29</v>
      </c>
      <c r="O81" s="9">
        <v>4</v>
      </c>
      <c r="P81" s="9">
        <v>19</v>
      </c>
      <c r="Q81" s="9">
        <v>1</v>
      </c>
      <c r="R81" s="9">
        <v>678</v>
      </c>
      <c r="S81" s="9">
        <v>911</v>
      </c>
      <c r="T81" s="10">
        <v>74.419998168945313</v>
      </c>
      <c r="U81" s="11">
        <f t="shared" si="7"/>
        <v>310</v>
      </c>
      <c r="V81" s="11">
        <f t="shared" si="8"/>
        <v>341</v>
      </c>
      <c r="W81" t="str">
        <f t="shared" si="9"/>
        <v>大佳里</v>
      </c>
      <c r="X81" s="5">
        <f t="shared" si="10"/>
        <v>310</v>
      </c>
      <c r="Y81" s="5">
        <f t="shared" si="11"/>
        <v>341</v>
      </c>
      <c r="Z81" s="5">
        <f t="shared" si="12"/>
        <v>678</v>
      </c>
    </row>
    <row r="82" spans="1:26" s="5" customFormat="1" x14ac:dyDescent="0.25">
      <c r="A82" s="8" t="s">
        <v>23</v>
      </c>
      <c r="B82" s="8" t="s">
        <v>125</v>
      </c>
      <c r="C82" s="8" t="s">
        <v>126</v>
      </c>
      <c r="D82" s="9">
        <v>85</v>
      </c>
      <c r="E82" s="9">
        <v>17</v>
      </c>
      <c r="F82" s="9">
        <v>83</v>
      </c>
      <c r="G82" s="9">
        <v>26</v>
      </c>
      <c r="H82" s="9">
        <v>151</v>
      </c>
      <c r="I82" s="9">
        <v>162</v>
      </c>
      <c r="J82" s="9">
        <v>121</v>
      </c>
      <c r="K82" s="9">
        <v>104</v>
      </c>
      <c r="L82" s="9">
        <v>76</v>
      </c>
      <c r="M82" s="9">
        <v>95</v>
      </c>
      <c r="N82" s="9">
        <v>55</v>
      </c>
      <c r="O82" s="9">
        <v>24</v>
      </c>
      <c r="P82" s="9">
        <v>104</v>
      </c>
      <c r="Q82" s="9">
        <v>1</v>
      </c>
      <c r="R82" s="9">
        <v>1132</v>
      </c>
      <c r="S82" s="9">
        <v>1553</v>
      </c>
      <c r="T82" s="10">
        <v>72.889999389648438</v>
      </c>
      <c r="U82" s="11">
        <f t="shared" si="7"/>
        <v>507</v>
      </c>
      <c r="V82" s="11">
        <f t="shared" si="8"/>
        <v>555</v>
      </c>
      <c r="W82" t="str">
        <f t="shared" si="9"/>
        <v>行政里</v>
      </c>
      <c r="X82" s="5">
        <f t="shared" si="10"/>
        <v>1610</v>
      </c>
      <c r="Y82" s="5">
        <f t="shared" si="11"/>
        <v>1756</v>
      </c>
      <c r="Z82" s="5">
        <f t="shared" si="12"/>
        <v>3589</v>
      </c>
    </row>
    <row r="83" spans="1:26" s="5" customFormat="1" x14ac:dyDescent="0.25">
      <c r="A83" s="8" t="s">
        <v>23</v>
      </c>
      <c r="B83" s="8" t="s">
        <v>125</v>
      </c>
      <c r="C83" s="8" t="s">
        <v>127</v>
      </c>
      <c r="D83" s="9">
        <v>85</v>
      </c>
      <c r="E83" s="9">
        <v>11</v>
      </c>
      <c r="F83" s="9">
        <v>85</v>
      </c>
      <c r="G83" s="9">
        <v>30</v>
      </c>
      <c r="H83" s="9">
        <v>156</v>
      </c>
      <c r="I83" s="9">
        <v>155</v>
      </c>
      <c r="J83" s="9">
        <v>115</v>
      </c>
      <c r="K83" s="9">
        <v>153</v>
      </c>
      <c r="L83" s="9">
        <v>119</v>
      </c>
      <c r="M83" s="9">
        <v>87</v>
      </c>
      <c r="N83" s="9">
        <v>45</v>
      </c>
      <c r="O83" s="9">
        <v>23</v>
      </c>
      <c r="P83" s="9">
        <v>91</v>
      </c>
      <c r="Q83" s="9">
        <v>2</v>
      </c>
      <c r="R83" s="9">
        <v>1189</v>
      </c>
      <c r="S83" s="9">
        <v>1648</v>
      </c>
      <c r="T83" s="10">
        <v>72.150001525878906</v>
      </c>
      <c r="U83" s="11">
        <f t="shared" si="7"/>
        <v>527</v>
      </c>
      <c r="V83" s="11">
        <f t="shared" si="8"/>
        <v>594</v>
      </c>
      <c r="W83" t="str">
        <f t="shared" si="9"/>
        <v>行政里</v>
      </c>
      <c r="X83" s="5" t="str">
        <f t="shared" si="10"/>
        <v/>
      </c>
      <c r="Y83" s="5" t="str">
        <f t="shared" si="11"/>
        <v/>
      </c>
      <c r="Z83" s="5" t="str">
        <f t="shared" si="12"/>
        <v/>
      </c>
    </row>
    <row r="84" spans="1:26" s="5" customFormat="1" x14ac:dyDescent="0.25">
      <c r="A84" s="8" t="s">
        <v>23</v>
      </c>
      <c r="B84" s="8" t="s">
        <v>125</v>
      </c>
      <c r="C84" s="8" t="s">
        <v>128</v>
      </c>
      <c r="D84" s="9">
        <v>90</v>
      </c>
      <c r="E84" s="9">
        <v>11</v>
      </c>
      <c r="F84" s="9">
        <v>72</v>
      </c>
      <c r="G84" s="9">
        <v>33</v>
      </c>
      <c r="H84" s="9">
        <v>165</v>
      </c>
      <c r="I84" s="9">
        <v>177</v>
      </c>
      <c r="J84" s="9">
        <v>128</v>
      </c>
      <c r="K84" s="9">
        <v>156</v>
      </c>
      <c r="L84" s="9">
        <v>106</v>
      </c>
      <c r="M84" s="9">
        <v>85</v>
      </c>
      <c r="N84" s="9">
        <v>37</v>
      </c>
      <c r="O84" s="9">
        <v>20</v>
      </c>
      <c r="P84" s="9">
        <v>134</v>
      </c>
      <c r="Q84" s="9">
        <v>11</v>
      </c>
      <c r="R84" s="9">
        <v>1268</v>
      </c>
      <c r="S84" s="9">
        <v>3474</v>
      </c>
      <c r="T84" s="10">
        <v>36.5</v>
      </c>
      <c r="U84" s="11">
        <f t="shared" si="7"/>
        <v>576</v>
      </c>
      <c r="V84" s="11">
        <f t="shared" si="8"/>
        <v>607</v>
      </c>
      <c r="W84" t="str">
        <f t="shared" si="9"/>
        <v>行政里</v>
      </c>
      <c r="X84" s="5" t="str">
        <f t="shared" si="10"/>
        <v/>
      </c>
      <c r="Y84" s="5" t="str">
        <f t="shared" si="11"/>
        <v/>
      </c>
      <c r="Z84" s="5" t="str">
        <f t="shared" si="12"/>
        <v/>
      </c>
    </row>
    <row r="85" spans="1:26" s="5" customFormat="1" x14ac:dyDescent="0.25">
      <c r="A85" s="8" t="s">
        <v>23</v>
      </c>
      <c r="B85" s="8" t="s">
        <v>129</v>
      </c>
      <c r="C85" s="8" t="s">
        <v>130</v>
      </c>
      <c r="D85" s="9">
        <v>83</v>
      </c>
      <c r="E85" s="9">
        <v>7</v>
      </c>
      <c r="F85" s="9">
        <v>47</v>
      </c>
      <c r="G85" s="9">
        <v>16</v>
      </c>
      <c r="H85" s="9">
        <v>135</v>
      </c>
      <c r="I85" s="9">
        <v>141</v>
      </c>
      <c r="J85" s="9">
        <v>85</v>
      </c>
      <c r="K85" s="9">
        <v>112</v>
      </c>
      <c r="L85" s="9">
        <v>59</v>
      </c>
      <c r="M85" s="9">
        <v>66</v>
      </c>
      <c r="N85" s="9">
        <v>89</v>
      </c>
      <c r="O85" s="9">
        <v>19</v>
      </c>
      <c r="P85" s="9">
        <v>80</v>
      </c>
      <c r="Q85" s="9">
        <v>1</v>
      </c>
      <c r="R85" s="9">
        <v>965</v>
      </c>
      <c r="S85" s="9">
        <v>1333</v>
      </c>
      <c r="T85" s="10">
        <v>72.389999389648438</v>
      </c>
      <c r="U85" s="11">
        <f t="shared" si="7"/>
        <v>389</v>
      </c>
      <c r="V85" s="11">
        <f t="shared" si="8"/>
        <v>524</v>
      </c>
      <c r="W85" t="str">
        <f t="shared" si="9"/>
        <v>行仁里</v>
      </c>
      <c r="X85" s="5">
        <f t="shared" si="10"/>
        <v>2111</v>
      </c>
      <c r="Y85" s="5">
        <f t="shared" si="11"/>
        <v>2665</v>
      </c>
      <c r="Z85" s="5">
        <f t="shared" si="12"/>
        <v>5060</v>
      </c>
    </row>
    <row r="86" spans="1:26" s="5" customFormat="1" x14ac:dyDescent="0.25">
      <c r="A86" s="8" t="s">
        <v>23</v>
      </c>
      <c r="B86" s="8" t="s">
        <v>129</v>
      </c>
      <c r="C86" s="8" t="s">
        <v>131</v>
      </c>
      <c r="D86" s="9">
        <v>96</v>
      </c>
      <c r="E86" s="9">
        <v>7</v>
      </c>
      <c r="F86" s="9">
        <v>91</v>
      </c>
      <c r="G86" s="9">
        <v>27</v>
      </c>
      <c r="H86" s="9">
        <v>149</v>
      </c>
      <c r="I86" s="9">
        <v>151</v>
      </c>
      <c r="J86" s="9">
        <v>100</v>
      </c>
      <c r="K86" s="9">
        <v>155</v>
      </c>
      <c r="L86" s="9">
        <v>83</v>
      </c>
      <c r="M86" s="9">
        <v>60</v>
      </c>
      <c r="N86" s="9">
        <v>88</v>
      </c>
      <c r="O86" s="9">
        <v>17</v>
      </c>
      <c r="P86" s="9">
        <v>95</v>
      </c>
      <c r="Q86" s="9">
        <v>6</v>
      </c>
      <c r="R86" s="9">
        <v>1158</v>
      </c>
      <c r="S86" s="9">
        <v>1569</v>
      </c>
      <c r="T86" s="10">
        <v>73.800003051757813</v>
      </c>
      <c r="U86" s="11">
        <f t="shared" si="7"/>
        <v>461</v>
      </c>
      <c r="V86" s="11">
        <f t="shared" si="8"/>
        <v>634</v>
      </c>
      <c r="W86" t="str">
        <f t="shared" si="9"/>
        <v>行仁里</v>
      </c>
      <c r="X86" s="5" t="str">
        <f t="shared" si="10"/>
        <v/>
      </c>
      <c r="Y86" s="5" t="str">
        <f t="shared" si="11"/>
        <v/>
      </c>
      <c r="Z86" s="5" t="str">
        <f t="shared" si="12"/>
        <v/>
      </c>
    </row>
    <row r="87" spans="1:26" s="5" customFormat="1" x14ac:dyDescent="0.25">
      <c r="A87" s="8" t="s">
        <v>23</v>
      </c>
      <c r="B87" s="8" t="s">
        <v>129</v>
      </c>
      <c r="C87" s="8" t="s">
        <v>132</v>
      </c>
      <c r="D87" s="9">
        <v>87</v>
      </c>
      <c r="E87" s="9">
        <v>6</v>
      </c>
      <c r="F87" s="9">
        <v>64</v>
      </c>
      <c r="G87" s="9">
        <v>19</v>
      </c>
      <c r="H87" s="9">
        <v>106</v>
      </c>
      <c r="I87" s="9">
        <v>120</v>
      </c>
      <c r="J87" s="9">
        <v>88</v>
      </c>
      <c r="K87" s="9">
        <v>95</v>
      </c>
      <c r="L87" s="9">
        <v>68</v>
      </c>
      <c r="M87" s="9">
        <v>72</v>
      </c>
      <c r="N87" s="9">
        <v>89</v>
      </c>
      <c r="O87" s="9">
        <v>12</v>
      </c>
      <c r="P87" s="9">
        <v>91</v>
      </c>
      <c r="Q87" s="9">
        <v>0</v>
      </c>
      <c r="R87" s="9">
        <v>945</v>
      </c>
      <c r="S87" s="9">
        <v>1273</v>
      </c>
      <c r="T87" s="10">
        <v>74.230003356933594</v>
      </c>
      <c r="U87" s="11">
        <f t="shared" si="7"/>
        <v>425</v>
      </c>
      <c r="V87" s="11">
        <f t="shared" si="8"/>
        <v>474</v>
      </c>
      <c r="W87" t="str">
        <f t="shared" si="9"/>
        <v>行仁里</v>
      </c>
      <c r="X87" s="5" t="str">
        <f t="shared" si="10"/>
        <v/>
      </c>
      <c r="Y87" s="5" t="str">
        <f t="shared" si="11"/>
        <v/>
      </c>
      <c r="Z87" s="5" t="str">
        <f t="shared" si="12"/>
        <v/>
      </c>
    </row>
    <row r="88" spans="1:26" s="5" customFormat="1" x14ac:dyDescent="0.25">
      <c r="A88" s="8" t="s">
        <v>23</v>
      </c>
      <c r="B88" s="8" t="s">
        <v>129</v>
      </c>
      <c r="C88" s="8" t="s">
        <v>133</v>
      </c>
      <c r="D88" s="9">
        <v>77</v>
      </c>
      <c r="E88" s="9">
        <v>11</v>
      </c>
      <c r="F88" s="9">
        <v>69</v>
      </c>
      <c r="G88" s="9">
        <v>26</v>
      </c>
      <c r="H88" s="9">
        <v>117</v>
      </c>
      <c r="I88" s="9">
        <v>127</v>
      </c>
      <c r="J88" s="9">
        <v>105</v>
      </c>
      <c r="K88" s="9">
        <v>109</v>
      </c>
      <c r="L88" s="9">
        <v>64</v>
      </c>
      <c r="M88" s="9">
        <v>54</v>
      </c>
      <c r="N88" s="9">
        <v>70</v>
      </c>
      <c r="O88" s="9">
        <v>22</v>
      </c>
      <c r="P88" s="9">
        <v>78</v>
      </c>
      <c r="Q88" s="9">
        <v>6</v>
      </c>
      <c r="R88" s="9">
        <v>952</v>
      </c>
      <c r="S88" s="9">
        <v>1330</v>
      </c>
      <c r="T88" s="10">
        <v>71.580001831054688</v>
      </c>
      <c r="U88" s="11">
        <f t="shared" si="7"/>
        <v>404</v>
      </c>
      <c r="V88" s="11">
        <f t="shared" si="8"/>
        <v>492</v>
      </c>
      <c r="W88" t="str">
        <f t="shared" si="9"/>
        <v>行仁里</v>
      </c>
      <c r="X88" s="5" t="str">
        <f t="shared" si="10"/>
        <v/>
      </c>
      <c r="Y88" s="5" t="str">
        <f t="shared" si="11"/>
        <v/>
      </c>
      <c r="Z88" s="5" t="str">
        <f t="shared" si="12"/>
        <v/>
      </c>
    </row>
    <row r="89" spans="1:26" s="5" customFormat="1" x14ac:dyDescent="0.25">
      <c r="A89" s="8" t="s">
        <v>23</v>
      </c>
      <c r="B89" s="8" t="s">
        <v>129</v>
      </c>
      <c r="C89" s="8" t="s">
        <v>134</v>
      </c>
      <c r="D89" s="9">
        <v>89</v>
      </c>
      <c r="E89" s="9">
        <v>8</v>
      </c>
      <c r="F89" s="9">
        <v>59</v>
      </c>
      <c r="G89" s="9">
        <v>29</v>
      </c>
      <c r="H89" s="9">
        <v>144</v>
      </c>
      <c r="I89" s="9">
        <v>116</v>
      </c>
      <c r="J89" s="9">
        <v>108</v>
      </c>
      <c r="K89" s="9">
        <v>120</v>
      </c>
      <c r="L89" s="9">
        <v>74</v>
      </c>
      <c r="M89" s="9">
        <v>75</v>
      </c>
      <c r="N89" s="9">
        <v>102</v>
      </c>
      <c r="O89" s="9">
        <v>18</v>
      </c>
      <c r="P89" s="9">
        <v>57</v>
      </c>
      <c r="Q89" s="9">
        <v>4</v>
      </c>
      <c r="R89" s="9">
        <v>1040</v>
      </c>
      <c r="S89" s="9">
        <v>1424</v>
      </c>
      <c r="T89" s="10">
        <v>73.029998779296875</v>
      </c>
      <c r="U89" s="11">
        <f t="shared" si="7"/>
        <v>432</v>
      </c>
      <c r="V89" s="11">
        <f t="shared" si="8"/>
        <v>541</v>
      </c>
      <c r="W89" t="str">
        <f t="shared" si="9"/>
        <v>行仁里</v>
      </c>
      <c r="X89" s="5" t="str">
        <f t="shared" si="10"/>
        <v/>
      </c>
      <c r="Y89" s="5" t="str">
        <f t="shared" si="11"/>
        <v/>
      </c>
      <c r="Z89" s="5" t="str">
        <f t="shared" si="12"/>
        <v/>
      </c>
    </row>
    <row r="90" spans="1:26" s="5" customFormat="1" x14ac:dyDescent="0.25">
      <c r="A90" s="8" t="s">
        <v>23</v>
      </c>
      <c r="B90" s="8" t="s">
        <v>135</v>
      </c>
      <c r="C90" s="8" t="s">
        <v>136</v>
      </c>
      <c r="D90" s="9">
        <v>40</v>
      </c>
      <c r="E90" s="9">
        <v>7</v>
      </c>
      <c r="F90" s="9">
        <v>44</v>
      </c>
      <c r="G90" s="9">
        <v>21</v>
      </c>
      <c r="H90" s="9">
        <v>94</v>
      </c>
      <c r="I90" s="9">
        <v>131</v>
      </c>
      <c r="J90" s="9">
        <v>98</v>
      </c>
      <c r="K90" s="9">
        <v>95</v>
      </c>
      <c r="L90" s="9">
        <v>50</v>
      </c>
      <c r="M90" s="9">
        <v>60</v>
      </c>
      <c r="N90" s="9">
        <v>49</v>
      </c>
      <c r="O90" s="9">
        <v>12</v>
      </c>
      <c r="P90" s="9">
        <v>73</v>
      </c>
      <c r="Q90" s="9">
        <v>4</v>
      </c>
      <c r="R90" s="9">
        <v>796</v>
      </c>
      <c r="S90" s="9">
        <v>1074</v>
      </c>
      <c r="T90" s="10">
        <v>74.120002746582031</v>
      </c>
      <c r="U90" s="11">
        <f t="shared" si="7"/>
        <v>342</v>
      </c>
      <c r="V90" s="11">
        <f t="shared" si="8"/>
        <v>413</v>
      </c>
      <c r="W90" t="str">
        <f t="shared" si="9"/>
        <v>行孝里</v>
      </c>
      <c r="X90" s="5">
        <f t="shared" si="10"/>
        <v>1039</v>
      </c>
      <c r="Y90" s="5">
        <f t="shared" si="11"/>
        <v>1230</v>
      </c>
      <c r="Z90" s="5">
        <f t="shared" si="12"/>
        <v>2411</v>
      </c>
    </row>
    <row r="91" spans="1:26" s="5" customFormat="1" x14ac:dyDescent="0.25">
      <c r="A91" s="8" t="s">
        <v>23</v>
      </c>
      <c r="B91" s="8" t="s">
        <v>135</v>
      </c>
      <c r="C91" s="8" t="s">
        <v>137</v>
      </c>
      <c r="D91" s="9">
        <v>47</v>
      </c>
      <c r="E91" s="9">
        <v>6</v>
      </c>
      <c r="F91" s="9">
        <v>41</v>
      </c>
      <c r="G91" s="9">
        <v>13</v>
      </c>
      <c r="H91" s="9">
        <v>102</v>
      </c>
      <c r="I91" s="9">
        <v>99</v>
      </c>
      <c r="J91" s="9">
        <v>64</v>
      </c>
      <c r="K91" s="9">
        <v>103</v>
      </c>
      <c r="L91" s="9">
        <v>57</v>
      </c>
      <c r="M91" s="9">
        <v>68</v>
      </c>
      <c r="N91" s="9">
        <v>19</v>
      </c>
      <c r="O91" s="9">
        <v>9</v>
      </c>
      <c r="P91" s="9">
        <v>67</v>
      </c>
      <c r="Q91" s="9">
        <v>0</v>
      </c>
      <c r="R91" s="9">
        <v>716</v>
      </c>
      <c r="S91" s="9">
        <v>1086</v>
      </c>
      <c r="T91" s="10">
        <v>65.930000305175781</v>
      </c>
      <c r="U91" s="11">
        <f t="shared" si="7"/>
        <v>316</v>
      </c>
      <c r="V91" s="11">
        <f t="shared" si="8"/>
        <v>364</v>
      </c>
      <c r="W91" t="str">
        <f t="shared" si="9"/>
        <v>行孝里</v>
      </c>
      <c r="X91" s="5" t="str">
        <f t="shared" si="10"/>
        <v/>
      </c>
      <c r="Y91" s="5" t="str">
        <f t="shared" si="11"/>
        <v/>
      </c>
      <c r="Z91" s="5" t="str">
        <f t="shared" si="12"/>
        <v/>
      </c>
    </row>
    <row r="92" spans="1:26" s="5" customFormat="1" x14ac:dyDescent="0.25">
      <c r="A92" s="8" t="s">
        <v>23</v>
      </c>
      <c r="B92" s="8" t="s">
        <v>135</v>
      </c>
      <c r="C92" s="8" t="s">
        <v>138</v>
      </c>
      <c r="D92" s="9">
        <v>51</v>
      </c>
      <c r="E92" s="9">
        <v>11</v>
      </c>
      <c r="F92" s="9">
        <v>66</v>
      </c>
      <c r="G92" s="9">
        <v>18</v>
      </c>
      <c r="H92" s="9">
        <v>116</v>
      </c>
      <c r="I92" s="9">
        <v>126</v>
      </c>
      <c r="J92" s="9">
        <v>89</v>
      </c>
      <c r="K92" s="9">
        <v>98</v>
      </c>
      <c r="L92" s="9">
        <v>92</v>
      </c>
      <c r="M92" s="9">
        <v>62</v>
      </c>
      <c r="N92" s="9">
        <v>47</v>
      </c>
      <c r="O92" s="9">
        <v>23</v>
      </c>
      <c r="P92" s="9">
        <v>69</v>
      </c>
      <c r="Q92" s="9">
        <v>3</v>
      </c>
      <c r="R92" s="9">
        <v>899</v>
      </c>
      <c r="S92" s="9">
        <v>1246</v>
      </c>
      <c r="T92" s="10">
        <v>72.150001525878906</v>
      </c>
      <c r="U92" s="11">
        <f t="shared" si="7"/>
        <v>381</v>
      </c>
      <c r="V92" s="11">
        <f t="shared" si="8"/>
        <v>453</v>
      </c>
      <c r="W92" t="str">
        <f t="shared" si="9"/>
        <v>行孝里</v>
      </c>
      <c r="X92" s="5" t="str">
        <f t="shared" si="10"/>
        <v/>
      </c>
      <c r="Y92" s="5" t="str">
        <f t="shared" si="11"/>
        <v/>
      </c>
      <c r="Z92" s="5" t="str">
        <f t="shared" si="12"/>
        <v/>
      </c>
    </row>
    <row r="93" spans="1:26" s="5" customFormat="1" x14ac:dyDescent="0.25">
      <c r="A93" s="8" t="s">
        <v>23</v>
      </c>
      <c r="B93" s="8" t="s">
        <v>139</v>
      </c>
      <c r="C93" s="8" t="s">
        <v>140</v>
      </c>
      <c r="D93" s="9">
        <v>112</v>
      </c>
      <c r="E93" s="9">
        <v>9</v>
      </c>
      <c r="F93" s="9">
        <v>99</v>
      </c>
      <c r="G93" s="9">
        <v>22</v>
      </c>
      <c r="H93" s="9">
        <v>170</v>
      </c>
      <c r="I93" s="9">
        <v>130</v>
      </c>
      <c r="J93" s="9">
        <v>118</v>
      </c>
      <c r="K93" s="9">
        <v>119</v>
      </c>
      <c r="L93" s="9">
        <v>64</v>
      </c>
      <c r="M93" s="9">
        <v>72</v>
      </c>
      <c r="N93" s="9">
        <v>58</v>
      </c>
      <c r="O93" s="9">
        <v>38</v>
      </c>
      <c r="P93" s="9">
        <v>94</v>
      </c>
      <c r="Q93" s="9">
        <v>5</v>
      </c>
      <c r="R93" s="9">
        <v>1157</v>
      </c>
      <c r="S93" s="9">
        <v>1650</v>
      </c>
      <c r="T93" s="10">
        <v>70.120002746582031</v>
      </c>
      <c r="U93" s="11">
        <f t="shared" si="7"/>
        <v>482</v>
      </c>
      <c r="V93" s="11">
        <f t="shared" si="8"/>
        <v>576</v>
      </c>
      <c r="W93" t="str">
        <f t="shared" si="9"/>
        <v>下埤里</v>
      </c>
      <c r="X93" s="5">
        <f t="shared" si="10"/>
        <v>2032</v>
      </c>
      <c r="Y93" s="5">
        <f t="shared" si="11"/>
        <v>2319</v>
      </c>
      <c r="Z93" s="5">
        <f t="shared" si="12"/>
        <v>4675</v>
      </c>
    </row>
    <row r="94" spans="1:26" s="5" customFormat="1" x14ac:dyDescent="0.25">
      <c r="A94" s="8" t="s">
        <v>23</v>
      </c>
      <c r="B94" s="8" t="s">
        <v>139</v>
      </c>
      <c r="C94" s="8" t="s">
        <v>141</v>
      </c>
      <c r="D94" s="9">
        <v>103</v>
      </c>
      <c r="E94" s="9">
        <v>15</v>
      </c>
      <c r="F94" s="9">
        <v>103</v>
      </c>
      <c r="G94" s="9">
        <v>41</v>
      </c>
      <c r="H94" s="9">
        <v>169</v>
      </c>
      <c r="I94" s="9">
        <v>137</v>
      </c>
      <c r="J94" s="9">
        <v>115</v>
      </c>
      <c r="K94" s="9">
        <v>101</v>
      </c>
      <c r="L94" s="9">
        <v>75</v>
      </c>
      <c r="M94" s="9">
        <v>86</v>
      </c>
      <c r="N94" s="9">
        <v>50</v>
      </c>
      <c r="O94" s="9">
        <v>28</v>
      </c>
      <c r="P94" s="9">
        <v>116</v>
      </c>
      <c r="Q94" s="9">
        <v>4</v>
      </c>
      <c r="R94" s="9">
        <v>1167</v>
      </c>
      <c r="S94" s="9">
        <v>1586</v>
      </c>
      <c r="T94" s="10">
        <v>73.580001831054688</v>
      </c>
      <c r="U94" s="11">
        <f t="shared" si="7"/>
        <v>536</v>
      </c>
      <c r="V94" s="11">
        <f t="shared" si="8"/>
        <v>560</v>
      </c>
      <c r="W94" t="str">
        <f t="shared" si="9"/>
        <v>下埤里</v>
      </c>
      <c r="X94" s="5" t="str">
        <f t="shared" si="10"/>
        <v/>
      </c>
      <c r="Y94" s="5" t="str">
        <f t="shared" si="11"/>
        <v/>
      </c>
      <c r="Z94" s="5" t="str">
        <f t="shared" si="12"/>
        <v/>
      </c>
    </row>
    <row r="95" spans="1:26" s="5" customFormat="1" x14ac:dyDescent="0.25">
      <c r="A95" s="8" t="s">
        <v>23</v>
      </c>
      <c r="B95" s="8" t="s">
        <v>139</v>
      </c>
      <c r="C95" s="8" t="s">
        <v>142</v>
      </c>
      <c r="D95" s="9">
        <v>76</v>
      </c>
      <c r="E95" s="9">
        <v>6</v>
      </c>
      <c r="F95" s="9">
        <v>112</v>
      </c>
      <c r="G95" s="9">
        <v>16</v>
      </c>
      <c r="H95" s="9">
        <v>140</v>
      </c>
      <c r="I95" s="9">
        <v>121</v>
      </c>
      <c r="J95" s="9">
        <v>107</v>
      </c>
      <c r="K95" s="9">
        <v>99</v>
      </c>
      <c r="L95" s="9">
        <v>51</v>
      </c>
      <c r="M95" s="9">
        <v>75</v>
      </c>
      <c r="N95" s="9">
        <v>41</v>
      </c>
      <c r="O95" s="9">
        <v>30</v>
      </c>
      <c r="P95" s="9">
        <v>121</v>
      </c>
      <c r="Q95" s="9">
        <v>5</v>
      </c>
      <c r="R95" s="9">
        <v>1032</v>
      </c>
      <c r="S95" s="9">
        <v>1432</v>
      </c>
      <c r="T95" s="10">
        <v>72.069999694824219</v>
      </c>
      <c r="U95" s="11">
        <f t="shared" si="7"/>
        <v>446</v>
      </c>
      <c r="V95" s="11">
        <f t="shared" si="8"/>
        <v>513</v>
      </c>
      <c r="W95" t="str">
        <f t="shared" si="9"/>
        <v>下埤里</v>
      </c>
      <c r="X95" s="5" t="str">
        <f t="shared" si="10"/>
        <v/>
      </c>
      <c r="Y95" s="5" t="str">
        <f t="shared" si="11"/>
        <v/>
      </c>
      <c r="Z95" s="5" t="str">
        <f t="shared" si="12"/>
        <v/>
      </c>
    </row>
    <row r="96" spans="1:26" s="5" customFormat="1" x14ac:dyDescent="0.25">
      <c r="A96" s="8" t="s">
        <v>23</v>
      </c>
      <c r="B96" s="8" t="s">
        <v>139</v>
      </c>
      <c r="C96" s="8" t="s">
        <v>143</v>
      </c>
      <c r="D96" s="9">
        <v>105</v>
      </c>
      <c r="E96" s="9">
        <v>17</v>
      </c>
      <c r="F96" s="9">
        <v>137</v>
      </c>
      <c r="G96" s="9">
        <v>23</v>
      </c>
      <c r="H96" s="9">
        <v>161</v>
      </c>
      <c r="I96" s="9">
        <v>170</v>
      </c>
      <c r="J96" s="9">
        <v>148</v>
      </c>
      <c r="K96" s="9">
        <v>141</v>
      </c>
      <c r="L96" s="9">
        <v>77</v>
      </c>
      <c r="M96" s="9">
        <v>88</v>
      </c>
      <c r="N96" s="9">
        <v>61</v>
      </c>
      <c r="O96" s="9">
        <v>33</v>
      </c>
      <c r="P96" s="9">
        <v>127</v>
      </c>
      <c r="Q96" s="9">
        <v>1</v>
      </c>
      <c r="R96" s="9">
        <v>1319</v>
      </c>
      <c r="S96" s="9">
        <v>1811</v>
      </c>
      <c r="T96" s="10">
        <v>72.830001831054688</v>
      </c>
      <c r="U96" s="11">
        <f t="shared" si="7"/>
        <v>568</v>
      </c>
      <c r="V96" s="11">
        <f t="shared" si="8"/>
        <v>670</v>
      </c>
      <c r="W96" t="str">
        <f t="shared" si="9"/>
        <v>下埤里</v>
      </c>
      <c r="X96" s="5" t="str">
        <f t="shared" si="10"/>
        <v/>
      </c>
      <c r="Y96" s="5" t="str">
        <f t="shared" si="11"/>
        <v/>
      </c>
      <c r="Z96" s="5" t="str">
        <f t="shared" si="12"/>
        <v/>
      </c>
    </row>
    <row r="97" spans="1:26" s="5" customFormat="1" x14ac:dyDescent="0.25">
      <c r="A97" s="8" t="s">
        <v>23</v>
      </c>
      <c r="B97" s="8" t="s">
        <v>144</v>
      </c>
      <c r="C97" s="8" t="s">
        <v>145</v>
      </c>
      <c r="D97" s="9">
        <v>96</v>
      </c>
      <c r="E97" s="9">
        <v>14</v>
      </c>
      <c r="F97" s="9">
        <v>95</v>
      </c>
      <c r="G97" s="9">
        <v>31</v>
      </c>
      <c r="H97" s="9">
        <v>149</v>
      </c>
      <c r="I97" s="9">
        <v>102</v>
      </c>
      <c r="J97" s="9">
        <v>128</v>
      </c>
      <c r="K97" s="9">
        <v>116</v>
      </c>
      <c r="L97" s="9">
        <v>85</v>
      </c>
      <c r="M97" s="9">
        <v>99</v>
      </c>
      <c r="N97" s="9">
        <v>38</v>
      </c>
      <c r="O97" s="9">
        <v>35</v>
      </c>
      <c r="P97" s="9">
        <v>108</v>
      </c>
      <c r="Q97" s="9">
        <v>4</v>
      </c>
      <c r="R97" s="9">
        <v>1130</v>
      </c>
      <c r="S97" s="9">
        <v>1530</v>
      </c>
      <c r="T97" s="10">
        <v>73.860000610351563</v>
      </c>
      <c r="U97" s="11">
        <f t="shared" si="7"/>
        <v>547</v>
      </c>
      <c r="V97" s="11">
        <f t="shared" si="8"/>
        <v>500</v>
      </c>
      <c r="W97" t="str">
        <f t="shared" si="9"/>
        <v>江寧里</v>
      </c>
      <c r="X97" s="5">
        <f t="shared" si="10"/>
        <v>2006</v>
      </c>
      <c r="Y97" s="5">
        <f t="shared" si="11"/>
        <v>1801</v>
      </c>
      <c r="Z97" s="5">
        <f t="shared" si="12"/>
        <v>4098</v>
      </c>
    </row>
    <row r="98" spans="1:26" s="5" customFormat="1" x14ac:dyDescent="0.25">
      <c r="A98" s="8" t="s">
        <v>23</v>
      </c>
      <c r="B98" s="8" t="s">
        <v>144</v>
      </c>
      <c r="C98" s="8" t="s">
        <v>146</v>
      </c>
      <c r="D98" s="9">
        <v>108</v>
      </c>
      <c r="E98" s="9">
        <v>15</v>
      </c>
      <c r="F98" s="9">
        <v>76</v>
      </c>
      <c r="G98" s="9">
        <v>21</v>
      </c>
      <c r="H98" s="9">
        <v>140</v>
      </c>
      <c r="I98" s="9">
        <v>117</v>
      </c>
      <c r="J98" s="9">
        <v>115</v>
      </c>
      <c r="K98" s="9">
        <v>109</v>
      </c>
      <c r="L98" s="9">
        <v>61</v>
      </c>
      <c r="M98" s="9">
        <v>109</v>
      </c>
      <c r="N98" s="9">
        <v>48</v>
      </c>
      <c r="O98" s="9">
        <v>28</v>
      </c>
      <c r="P98" s="9">
        <v>106</v>
      </c>
      <c r="Q98" s="9">
        <v>2</v>
      </c>
      <c r="R98" s="9">
        <v>1089</v>
      </c>
      <c r="S98" s="9">
        <v>1521</v>
      </c>
      <c r="T98" s="10">
        <v>71.599998474121094</v>
      </c>
      <c r="U98" s="11">
        <f t="shared" si="7"/>
        <v>520</v>
      </c>
      <c r="V98" s="11">
        <f t="shared" si="8"/>
        <v>490</v>
      </c>
      <c r="W98" t="str">
        <f t="shared" si="9"/>
        <v>江寧里</v>
      </c>
      <c r="X98" s="5" t="str">
        <f t="shared" si="10"/>
        <v/>
      </c>
      <c r="Y98" s="5" t="str">
        <f t="shared" si="11"/>
        <v/>
      </c>
      <c r="Z98" s="5" t="str">
        <f t="shared" si="12"/>
        <v/>
      </c>
    </row>
    <row r="99" spans="1:26" s="5" customFormat="1" x14ac:dyDescent="0.25">
      <c r="A99" s="8" t="s">
        <v>23</v>
      </c>
      <c r="B99" s="8" t="s">
        <v>144</v>
      </c>
      <c r="C99" s="8" t="s">
        <v>147</v>
      </c>
      <c r="D99" s="9">
        <v>121</v>
      </c>
      <c r="E99" s="9">
        <v>7</v>
      </c>
      <c r="F99" s="9">
        <v>71</v>
      </c>
      <c r="G99" s="9">
        <v>18</v>
      </c>
      <c r="H99" s="9">
        <v>99</v>
      </c>
      <c r="I99" s="9">
        <v>96</v>
      </c>
      <c r="J99" s="9">
        <v>106</v>
      </c>
      <c r="K99" s="9">
        <v>108</v>
      </c>
      <c r="L99" s="9">
        <v>43</v>
      </c>
      <c r="M99" s="9">
        <v>72</v>
      </c>
      <c r="N99" s="9">
        <v>37</v>
      </c>
      <c r="O99" s="9">
        <v>26</v>
      </c>
      <c r="P99" s="9">
        <v>63</v>
      </c>
      <c r="Q99" s="9">
        <v>1</v>
      </c>
      <c r="R99" s="9">
        <v>894</v>
      </c>
      <c r="S99" s="9">
        <v>1288</v>
      </c>
      <c r="T99" s="10">
        <v>69.410003662109375</v>
      </c>
      <c r="U99" s="11">
        <f t="shared" si="7"/>
        <v>423</v>
      </c>
      <c r="V99" s="11">
        <f t="shared" si="8"/>
        <v>411</v>
      </c>
      <c r="W99" t="str">
        <f t="shared" si="9"/>
        <v>江寧里</v>
      </c>
      <c r="X99" s="5" t="str">
        <f t="shared" si="10"/>
        <v/>
      </c>
      <c r="Y99" s="5" t="str">
        <f t="shared" si="11"/>
        <v/>
      </c>
      <c r="Z99" s="5" t="str">
        <f t="shared" si="12"/>
        <v/>
      </c>
    </row>
    <row r="100" spans="1:26" s="5" customFormat="1" x14ac:dyDescent="0.25">
      <c r="A100" s="8" t="s">
        <v>23</v>
      </c>
      <c r="B100" s="8" t="s">
        <v>144</v>
      </c>
      <c r="C100" s="8" t="s">
        <v>148</v>
      </c>
      <c r="D100" s="9">
        <v>176</v>
      </c>
      <c r="E100" s="9">
        <v>8</v>
      </c>
      <c r="F100" s="9">
        <v>84</v>
      </c>
      <c r="G100" s="9">
        <v>26</v>
      </c>
      <c r="H100" s="9">
        <v>106</v>
      </c>
      <c r="I100" s="9">
        <v>92</v>
      </c>
      <c r="J100" s="9">
        <v>90</v>
      </c>
      <c r="K100" s="9">
        <v>91</v>
      </c>
      <c r="L100" s="9">
        <v>59</v>
      </c>
      <c r="M100" s="9">
        <v>83</v>
      </c>
      <c r="N100" s="9">
        <v>27</v>
      </c>
      <c r="O100" s="9">
        <v>32</v>
      </c>
      <c r="P100" s="9">
        <v>82</v>
      </c>
      <c r="Q100" s="9">
        <v>3</v>
      </c>
      <c r="R100" s="9">
        <v>985</v>
      </c>
      <c r="S100" s="9">
        <v>1453</v>
      </c>
      <c r="T100" s="10">
        <v>67.790000915527344</v>
      </c>
      <c r="U100" s="11">
        <f t="shared" si="7"/>
        <v>516</v>
      </c>
      <c r="V100" s="11">
        <f t="shared" si="8"/>
        <v>400</v>
      </c>
      <c r="W100" t="str">
        <f t="shared" si="9"/>
        <v>江寧里</v>
      </c>
      <c r="X100" s="5" t="str">
        <f t="shared" si="10"/>
        <v/>
      </c>
      <c r="Y100" s="5" t="str">
        <f t="shared" si="11"/>
        <v/>
      </c>
      <c r="Z100" s="5" t="str">
        <f t="shared" si="12"/>
        <v/>
      </c>
    </row>
    <row r="101" spans="1:26" s="5" customFormat="1" x14ac:dyDescent="0.25">
      <c r="A101" s="8" t="s">
        <v>23</v>
      </c>
      <c r="B101" s="8" t="s">
        <v>149</v>
      </c>
      <c r="C101" s="8" t="s">
        <v>150</v>
      </c>
      <c r="D101" s="9">
        <v>82</v>
      </c>
      <c r="E101" s="9">
        <v>13</v>
      </c>
      <c r="F101" s="9">
        <v>91</v>
      </c>
      <c r="G101" s="9">
        <v>30</v>
      </c>
      <c r="H101" s="9">
        <v>143</v>
      </c>
      <c r="I101" s="9">
        <v>122</v>
      </c>
      <c r="J101" s="9">
        <v>114</v>
      </c>
      <c r="K101" s="9">
        <v>117</v>
      </c>
      <c r="L101" s="9">
        <v>88</v>
      </c>
      <c r="M101" s="9">
        <v>89</v>
      </c>
      <c r="N101" s="9">
        <v>52</v>
      </c>
      <c r="O101" s="9">
        <v>17</v>
      </c>
      <c r="P101" s="9">
        <v>99</v>
      </c>
      <c r="Q101" s="9">
        <v>8</v>
      </c>
      <c r="R101" s="9">
        <v>1091</v>
      </c>
      <c r="S101" s="9">
        <v>1550</v>
      </c>
      <c r="T101" s="10">
        <v>70.389999389648438</v>
      </c>
      <c r="U101" s="11">
        <f t="shared" si="7"/>
        <v>502</v>
      </c>
      <c r="V101" s="11">
        <f t="shared" si="8"/>
        <v>525</v>
      </c>
      <c r="W101" t="str">
        <f t="shared" si="9"/>
        <v>江山里</v>
      </c>
      <c r="X101" s="5">
        <f t="shared" si="10"/>
        <v>1980</v>
      </c>
      <c r="Y101" s="5">
        <f t="shared" si="11"/>
        <v>2312</v>
      </c>
      <c r="Z101" s="5">
        <f t="shared" si="12"/>
        <v>4587</v>
      </c>
    </row>
    <row r="102" spans="1:26" s="5" customFormat="1" x14ac:dyDescent="0.25">
      <c r="A102" s="8" t="s">
        <v>23</v>
      </c>
      <c r="B102" s="8" t="s">
        <v>149</v>
      </c>
      <c r="C102" s="8" t="s">
        <v>151</v>
      </c>
      <c r="D102" s="9">
        <v>81</v>
      </c>
      <c r="E102" s="9">
        <v>7</v>
      </c>
      <c r="F102" s="9">
        <v>96</v>
      </c>
      <c r="G102" s="9">
        <v>22</v>
      </c>
      <c r="H102" s="9">
        <v>148</v>
      </c>
      <c r="I102" s="9">
        <v>187</v>
      </c>
      <c r="J102" s="9">
        <v>117</v>
      </c>
      <c r="K102" s="9">
        <v>137</v>
      </c>
      <c r="L102" s="9">
        <v>101</v>
      </c>
      <c r="M102" s="9">
        <v>77</v>
      </c>
      <c r="N102" s="9">
        <v>40</v>
      </c>
      <c r="O102" s="9">
        <v>29</v>
      </c>
      <c r="P102" s="9">
        <v>108</v>
      </c>
      <c r="Q102" s="9">
        <v>5</v>
      </c>
      <c r="R102" s="9">
        <v>1193</v>
      </c>
      <c r="S102" s="9">
        <v>1587</v>
      </c>
      <c r="T102" s="10">
        <v>75.169998168945313</v>
      </c>
      <c r="U102" s="11">
        <f t="shared" si="7"/>
        <v>506</v>
      </c>
      <c r="V102" s="11">
        <f t="shared" si="8"/>
        <v>608</v>
      </c>
      <c r="W102" t="str">
        <f t="shared" si="9"/>
        <v>江山里</v>
      </c>
      <c r="X102" s="5" t="str">
        <f t="shared" si="10"/>
        <v/>
      </c>
      <c r="Y102" s="5" t="str">
        <f t="shared" si="11"/>
        <v/>
      </c>
      <c r="Z102" s="5" t="str">
        <f t="shared" si="12"/>
        <v/>
      </c>
    </row>
    <row r="103" spans="1:26" s="5" customFormat="1" x14ac:dyDescent="0.25">
      <c r="A103" s="8" t="s">
        <v>23</v>
      </c>
      <c r="B103" s="8" t="s">
        <v>149</v>
      </c>
      <c r="C103" s="8" t="s">
        <v>152</v>
      </c>
      <c r="D103" s="9">
        <v>74</v>
      </c>
      <c r="E103" s="9">
        <v>18</v>
      </c>
      <c r="F103" s="9">
        <v>102</v>
      </c>
      <c r="G103" s="9">
        <v>35</v>
      </c>
      <c r="H103" s="9">
        <v>145</v>
      </c>
      <c r="I103" s="9">
        <v>133</v>
      </c>
      <c r="J103" s="9">
        <v>97</v>
      </c>
      <c r="K103" s="9">
        <v>152</v>
      </c>
      <c r="L103" s="9">
        <v>59</v>
      </c>
      <c r="M103" s="9">
        <v>77</v>
      </c>
      <c r="N103" s="9">
        <v>45</v>
      </c>
      <c r="O103" s="9">
        <v>23</v>
      </c>
      <c r="P103" s="9">
        <v>113</v>
      </c>
      <c r="Q103" s="9">
        <v>2</v>
      </c>
      <c r="R103" s="9">
        <v>1100</v>
      </c>
      <c r="S103" s="9">
        <v>1603</v>
      </c>
      <c r="T103" s="10">
        <v>68.620002746582031</v>
      </c>
      <c r="U103" s="11">
        <f t="shared" si="7"/>
        <v>455</v>
      </c>
      <c r="V103" s="11">
        <f t="shared" si="8"/>
        <v>577</v>
      </c>
      <c r="W103" t="str">
        <f t="shared" si="9"/>
        <v>江山里</v>
      </c>
      <c r="X103" s="5" t="str">
        <f t="shared" si="10"/>
        <v/>
      </c>
      <c r="Y103" s="5" t="str">
        <f t="shared" si="11"/>
        <v/>
      </c>
      <c r="Z103" s="5" t="str">
        <f t="shared" si="12"/>
        <v/>
      </c>
    </row>
    <row r="104" spans="1:26" s="5" customFormat="1" x14ac:dyDescent="0.25">
      <c r="A104" s="8" t="s">
        <v>23</v>
      </c>
      <c r="B104" s="8" t="s">
        <v>149</v>
      </c>
      <c r="C104" s="8" t="s">
        <v>153</v>
      </c>
      <c r="D104" s="9">
        <v>105</v>
      </c>
      <c r="E104" s="9">
        <v>11</v>
      </c>
      <c r="F104" s="9">
        <v>107</v>
      </c>
      <c r="G104" s="9">
        <v>23</v>
      </c>
      <c r="H104" s="9">
        <v>162</v>
      </c>
      <c r="I104" s="9">
        <v>144</v>
      </c>
      <c r="J104" s="9">
        <v>115</v>
      </c>
      <c r="K104" s="9">
        <v>142</v>
      </c>
      <c r="L104" s="9">
        <v>75</v>
      </c>
      <c r="M104" s="9">
        <v>88</v>
      </c>
      <c r="N104" s="9">
        <v>47</v>
      </c>
      <c r="O104" s="9">
        <v>19</v>
      </c>
      <c r="P104" s="9">
        <v>111</v>
      </c>
      <c r="Q104" s="9">
        <v>8</v>
      </c>
      <c r="R104" s="9">
        <v>1203</v>
      </c>
      <c r="S104" s="9">
        <v>1653</v>
      </c>
      <c r="T104" s="10">
        <v>72.779998779296875</v>
      </c>
      <c r="U104" s="11">
        <f t="shared" si="7"/>
        <v>517</v>
      </c>
      <c r="V104" s="11">
        <f t="shared" si="8"/>
        <v>602</v>
      </c>
      <c r="W104" t="str">
        <f t="shared" si="9"/>
        <v>江山里</v>
      </c>
      <c r="X104" s="5" t="str">
        <f t="shared" si="10"/>
        <v/>
      </c>
      <c r="Y104" s="5" t="str">
        <f t="shared" si="11"/>
        <v/>
      </c>
      <c r="Z104" s="5" t="str">
        <f t="shared" si="12"/>
        <v/>
      </c>
    </row>
    <row r="105" spans="1:26" s="5" customFormat="1" x14ac:dyDescent="0.25">
      <c r="A105" s="8" t="s">
        <v>23</v>
      </c>
      <c r="B105" s="8" t="s">
        <v>154</v>
      </c>
      <c r="C105" s="8" t="s">
        <v>155</v>
      </c>
      <c r="D105" s="9">
        <v>97</v>
      </c>
      <c r="E105" s="9">
        <v>15</v>
      </c>
      <c r="F105" s="9">
        <v>108</v>
      </c>
      <c r="G105" s="9">
        <v>23</v>
      </c>
      <c r="H105" s="9">
        <v>168</v>
      </c>
      <c r="I105" s="9">
        <v>133</v>
      </c>
      <c r="J105" s="9">
        <v>106</v>
      </c>
      <c r="K105" s="9">
        <v>129</v>
      </c>
      <c r="L105" s="9">
        <v>81</v>
      </c>
      <c r="M105" s="9">
        <v>91</v>
      </c>
      <c r="N105" s="9">
        <v>42</v>
      </c>
      <c r="O105" s="9">
        <v>34</v>
      </c>
      <c r="P105" s="9">
        <v>78</v>
      </c>
      <c r="Q105" s="9">
        <v>8</v>
      </c>
      <c r="R105" s="9">
        <v>1133</v>
      </c>
      <c r="S105" s="9">
        <v>1561</v>
      </c>
      <c r="T105" s="10">
        <v>72.580001831054688</v>
      </c>
      <c r="U105" s="11">
        <f t="shared" si="7"/>
        <v>476</v>
      </c>
      <c r="V105" s="11">
        <f t="shared" si="8"/>
        <v>580</v>
      </c>
      <c r="W105" t="str">
        <f t="shared" si="9"/>
        <v>中吉里</v>
      </c>
      <c r="X105" s="5">
        <f t="shared" si="10"/>
        <v>1297</v>
      </c>
      <c r="Y105" s="5">
        <f t="shared" si="11"/>
        <v>1802</v>
      </c>
      <c r="Z105" s="5">
        <f t="shared" si="12"/>
        <v>3312</v>
      </c>
    </row>
    <row r="106" spans="1:26" s="5" customFormat="1" x14ac:dyDescent="0.25">
      <c r="A106" s="8" t="s">
        <v>23</v>
      </c>
      <c r="B106" s="8" t="s">
        <v>154</v>
      </c>
      <c r="C106" s="8" t="s">
        <v>156</v>
      </c>
      <c r="D106" s="9">
        <v>62</v>
      </c>
      <c r="E106" s="9">
        <v>12</v>
      </c>
      <c r="F106" s="9">
        <v>113</v>
      </c>
      <c r="G106" s="9">
        <v>25</v>
      </c>
      <c r="H106" s="9">
        <v>131</v>
      </c>
      <c r="I106" s="9">
        <v>162</v>
      </c>
      <c r="J106" s="9">
        <v>83</v>
      </c>
      <c r="K106" s="9">
        <v>183</v>
      </c>
      <c r="L106" s="9">
        <v>71</v>
      </c>
      <c r="M106" s="9">
        <v>86</v>
      </c>
      <c r="N106" s="9">
        <v>50</v>
      </c>
      <c r="O106" s="9">
        <v>26</v>
      </c>
      <c r="P106" s="9">
        <v>78</v>
      </c>
      <c r="Q106" s="9">
        <v>4</v>
      </c>
      <c r="R106" s="9">
        <v>1112</v>
      </c>
      <c r="S106" s="9">
        <v>1547</v>
      </c>
      <c r="T106" s="10">
        <v>71.879997253417969</v>
      </c>
      <c r="U106" s="11">
        <f t="shared" si="7"/>
        <v>405</v>
      </c>
      <c r="V106" s="11">
        <f t="shared" si="8"/>
        <v>639</v>
      </c>
      <c r="W106" t="str">
        <f t="shared" si="9"/>
        <v>中吉里</v>
      </c>
      <c r="X106" s="5" t="str">
        <f t="shared" si="10"/>
        <v/>
      </c>
      <c r="Y106" s="5" t="str">
        <f t="shared" si="11"/>
        <v/>
      </c>
      <c r="Z106" s="5" t="str">
        <f t="shared" si="12"/>
        <v/>
      </c>
    </row>
    <row r="107" spans="1:26" s="5" customFormat="1" x14ac:dyDescent="0.25">
      <c r="A107" s="8" t="s">
        <v>23</v>
      </c>
      <c r="B107" s="8" t="s">
        <v>154</v>
      </c>
      <c r="C107" s="8" t="s">
        <v>157</v>
      </c>
      <c r="D107" s="9">
        <v>81</v>
      </c>
      <c r="E107" s="9">
        <v>16</v>
      </c>
      <c r="F107" s="9">
        <v>127</v>
      </c>
      <c r="G107" s="9">
        <v>23</v>
      </c>
      <c r="H107" s="9">
        <v>156</v>
      </c>
      <c r="I107" s="9">
        <v>133</v>
      </c>
      <c r="J107" s="9">
        <v>99</v>
      </c>
      <c r="K107" s="9">
        <v>140</v>
      </c>
      <c r="L107" s="9">
        <v>79</v>
      </c>
      <c r="M107" s="9">
        <v>67</v>
      </c>
      <c r="N107" s="9">
        <v>27</v>
      </c>
      <c r="O107" s="9">
        <v>20</v>
      </c>
      <c r="P107" s="9">
        <v>67</v>
      </c>
      <c r="Q107" s="9">
        <v>2</v>
      </c>
      <c r="R107" s="9">
        <v>1067</v>
      </c>
      <c r="S107" s="9">
        <v>1488</v>
      </c>
      <c r="T107" s="10">
        <v>71.709999084472656</v>
      </c>
      <c r="U107" s="11">
        <f t="shared" si="7"/>
        <v>416</v>
      </c>
      <c r="V107" s="11">
        <f t="shared" si="8"/>
        <v>583</v>
      </c>
      <c r="W107" t="str">
        <f t="shared" si="9"/>
        <v>中吉里</v>
      </c>
      <c r="X107" s="5" t="str">
        <f t="shared" si="10"/>
        <v/>
      </c>
      <c r="Y107" s="5" t="str">
        <f t="shared" si="11"/>
        <v/>
      </c>
      <c r="Z107" s="5" t="str">
        <f t="shared" si="12"/>
        <v/>
      </c>
    </row>
    <row r="108" spans="1:26" s="5" customFormat="1" x14ac:dyDescent="0.25">
      <c r="A108" s="8" t="s">
        <v>23</v>
      </c>
      <c r="B108" s="8" t="s">
        <v>158</v>
      </c>
      <c r="C108" s="8" t="s">
        <v>159</v>
      </c>
      <c r="D108" s="9">
        <v>87</v>
      </c>
      <c r="E108" s="9">
        <v>11</v>
      </c>
      <c r="F108" s="9">
        <v>94</v>
      </c>
      <c r="G108" s="9">
        <v>30</v>
      </c>
      <c r="H108" s="9">
        <v>140</v>
      </c>
      <c r="I108" s="9">
        <v>119</v>
      </c>
      <c r="J108" s="9">
        <v>114</v>
      </c>
      <c r="K108" s="9">
        <v>140</v>
      </c>
      <c r="L108" s="9">
        <v>78</v>
      </c>
      <c r="M108" s="9">
        <v>89</v>
      </c>
      <c r="N108" s="9">
        <v>52</v>
      </c>
      <c r="O108" s="9">
        <v>33</v>
      </c>
      <c r="P108" s="9">
        <v>78</v>
      </c>
      <c r="Q108" s="9">
        <v>1</v>
      </c>
      <c r="R108" s="9">
        <v>1090</v>
      </c>
      <c r="S108" s="9">
        <v>1461</v>
      </c>
      <c r="T108" s="10">
        <v>74.610000610351563</v>
      </c>
      <c r="U108" s="11">
        <f t="shared" si="7"/>
        <v>476</v>
      </c>
      <c r="V108" s="11">
        <f t="shared" si="8"/>
        <v>545</v>
      </c>
      <c r="W108" t="str">
        <f t="shared" si="9"/>
        <v>中原里</v>
      </c>
      <c r="X108" s="5">
        <f t="shared" si="10"/>
        <v>1368</v>
      </c>
      <c r="Y108" s="5">
        <f t="shared" si="11"/>
        <v>1492</v>
      </c>
      <c r="Z108" s="5">
        <f t="shared" si="12"/>
        <v>3046</v>
      </c>
    </row>
    <row r="109" spans="1:26" s="5" customFormat="1" x14ac:dyDescent="0.25">
      <c r="A109" s="8" t="s">
        <v>23</v>
      </c>
      <c r="B109" s="8" t="s">
        <v>158</v>
      </c>
      <c r="C109" s="8" t="s">
        <v>160</v>
      </c>
      <c r="D109" s="9">
        <v>62</v>
      </c>
      <c r="E109" s="9">
        <v>8</v>
      </c>
      <c r="F109" s="9">
        <v>61</v>
      </c>
      <c r="G109" s="9">
        <v>22</v>
      </c>
      <c r="H109" s="9">
        <v>129</v>
      </c>
      <c r="I109" s="9">
        <v>95</v>
      </c>
      <c r="J109" s="9">
        <v>110</v>
      </c>
      <c r="K109" s="9">
        <v>141</v>
      </c>
      <c r="L109" s="9">
        <v>83</v>
      </c>
      <c r="M109" s="9">
        <v>83</v>
      </c>
      <c r="N109" s="9">
        <v>32</v>
      </c>
      <c r="O109" s="9">
        <v>23</v>
      </c>
      <c r="P109" s="9">
        <v>56</v>
      </c>
      <c r="Q109" s="9">
        <v>2</v>
      </c>
      <c r="R109" s="9">
        <v>932</v>
      </c>
      <c r="S109" s="9">
        <v>1305</v>
      </c>
      <c r="T109" s="10">
        <v>71.419998168945313</v>
      </c>
      <c r="U109" s="11">
        <f t="shared" si="7"/>
        <v>416</v>
      </c>
      <c r="V109" s="11">
        <f t="shared" si="8"/>
        <v>458</v>
      </c>
      <c r="W109" t="str">
        <f t="shared" si="9"/>
        <v>中原里</v>
      </c>
      <c r="X109" s="5" t="str">
        <f t="shared" si="10"/>
        <v/>
      </c>
      <c r="Y109" s="5" t="str">
        <f t="shared" si="11"/>
        <v/>
      </c>
      <c r="Z109" s="5" t="str">
        <f t="shared" si="12"/>
        <v/>
      </c>
    </row>
    <row r="110" spans="1:26" s="5" customFormat="1" x14ac:dyDescent="0.25">
      <c r="A110" s="8" t="s">
        <v>23</v>
      </c>
      <c r="B110" s="8" t="s">
        <v>158</v>
      </c>
      <c r="C110" s="8" t="s">
        <v>161</v>
      </c>
      <c r="D110" s="9">
        <v>76</v>
      </c>
      <c r="E110" s="9">
        <v>8</v>
      </c>
      <c r="F110" s="9">
        <v>71</v>
      </c>
      <c r="G110" s="9">
        <v>34</v>
      </c>
      <c r="H110" s="9">
        <v>159</v>
      </c>
      <c r="I110" s="9">
        <v>121</v>
      </c>
      <c r="J110" s="9">
        <v>109</v>
      </c>
      <c r="K110" s="9">
        <v>110</v>
      </c>
      <c r="L110" s="9">
        <v>117</v>
      </c>
      <c r="M110" s="9">
        <v>55</v>
      </c>
      <c r="N110" s="9">
        <v>28</v>
      </c>
      <c r="O110" s="9">
        <v>25</v>
      </c>
      <c r="P110" s="9">
        <v>85</v>
      </c>
      <c r="Q110" s="9">
        <v>1</v>
      </c>
      <c r="R110" s="9">
        <v>1024</v>
      </c>
      <c r="S110" s="9">
        <v>1428</v>
      </c>
      <c r="T110" s="10">
        <v>71.709999084472656</v>
      </c>
      <c r="U110" s="11">
        <f t="shared" si="7"/>
        <v>476</v>
      </c>
      <c r="V110" s="11">
        <f t="shared" si="8"/>
        <v>489</v>
      </c>
      <c r="W110" t="str">
        <f t="shared" si="9"/>
        <v>中原里</v>
      </c>
      <c r="X110" s="5" t="str">
        <f t="shared" si="10"/>
        <v/>
      </c>
      <c r="Y110" s="5" t="str">
        <f t="shared" si="11"/>
        <v/>
      </c>
      <c r="Z110" s="5" t="str">
        <f t="shared" si="12"/>
        <v/>
      </c>
    </row>
    <row r="111" spans="1:26" s="5" customFormat="1" x14ac:dyDescent="0.25">
      <c r="A111" s="8" t="s">
        <v>23</v>
      </c>
      <c r="B111" s="8" t="s">
        <v>162</v>
      </c>
      <c r="C111" s="8" t="s">
        <v>163</v>
      </c>
      <c r="D111" s="9">
        <v>46</v>
      </c>
      <c r="E111" s="9">
        <v>12</v>
      </c>
      <c r="F111" s="9">
        <v>67</v>
      </c>
      <c r="G111" s="9">
        <v>19</v>
      </c>
      <c r="H111" s="9">
        <v>102</v>
      </c>
      <c r="I111" s="9">
        <v>120</v>
      </c>
      <c r="J111" s="9">
        <v>176</v>
      </c>
      <c r="K111" s="9">
        <v>88</v>
      </c>
      <c r="L111" s="9">
        <v>54</v>
      </c>
      <c r="M111" s="9">
        <v>85</v>
      </c>
      <c r="N111" s="9">
        <v>45</v>
      </c>
      <c r="O111" s="9">
        <v>27</v>
      </c>
      <c r="P111" s="9">
        <v>108</v>
      </c>
      <c r="Q111" s="9">
        <v>2</v>
      </c>
      <c r="R111" s="9">
        <v>985</v>
      </c>
      <c r="S111" s="9">
        <v>1483</v>
      </c>
      <c r="T111" s="10">
        <v>66.419998168945313</v>
      </c>
      <c r="U111" s="11">
        <f t="shared" si="7"/>
        <v>488</v>
      </c>
      <c r="V111" s="11">
        <f t="shared" si="8"/>
        <v>422</v>
      </c>
      <c r="W111" t="str">
        <f t="shared" si="9"/>
        <v>興亞里</v>
      </c>
      <c r="X111" s="5">
        <f t="shared" si="10"/>
        <v>1347</v>
      </c>
      <c r="Y111" s="5">
        <f t="shared" si="11"/>
        <v>1453</v>
      </c>
      <c r="Z111" s="5">
        <f t="shared" si="12"/>
        <v>3042</v>
      </c>
    </row>
    <row r="112" spans="1:26" s="5" customFormat="1" x14ac:dyDescent="0.25">
      <c r="A112" s="8" t="s">
        <v>23</v>
      </c>
      <c r="B112" s="8" t="s">
        <v>162</v>
      </c>
      <c r="C112" s="8" t="s">
        <v>164</v>
      </c>
      <c r="D112" s="9">
        <v>50</v>
      </c>
      <c r="E112" s="9">
        <v>12</v>
      </c>
      <c r="F112" s="9">
        <v>74</v>
      </c>
      <c r="G112" s="9">
        <v>14</v>
      </c>
      <c r="H112" s="9">
        <v>146</v>
      </c>
      <c r="I112" s="9">
        <v>137</v>
      </c>
      <c r="J112" s="9">
        <v>143</v>
      </c>
      <c r="K112" s="9">
        <v>134</v>
      </c>
      <c r="L112" s="9">
        <v>33</v>
      </c>
      <c r="M112" s="9">
        <v>82</v>
      </c>
      <c r="N112" s="9">
        <v>48</v>
      </c>
      <c r="O112" s="9">
        <v>18</v>
      </c>
      <c r="P112" s="9">
        <v>95</v>
      </c>
      <c r="Q112" s="9">
        <v>3</v>
      </c>
      <c r="R112" s="9">
        <v>1010</v>
      </c>
      <c r="S112" s="9">
        <v>1454</v>
      </c>
      <c r="T112" s="10">
        <v>69.459999084472656</v>
      </c>
      <c r="U112" s="11">
        <f t="shared" si="7"/>
        <v>417</v>
      </c>
      <c r="V112" s="11">
        <f t="shared" si="8"/>
        <v>539</v>
      </c>
      <c r="W112" t="str">
        <f t="shared" si="9"/>
        <v>興亞里</v>
      </c>
      <c r="X112" s="5" t="str">
        <f t="shared" si="10"/>
        <v/>
      </c>
      <c r="Y112" s="5" t="str">
        <f t="shared" si="11"/>
        <v/>
      </c>
      <c r="Z112" s="5" t="str">
        <f t="shared" si="12"/>
        <v/>
      </c>
    </row>
    <row r="113" spans="1:26" s="5" customFormat="1" x14ac:dyDescent="0.25">
      <c r="A113" s="8" t="s">
        <v>23</v>
      </c>
      <c r="B113" s="8" t="s">
        <v>162</v>
      </c>
      <c r="C113" s="8" t="s">
        <v>165</v>
      </c>
      <c r="D113" s="9">
        <v>63</v>
      </c>
      <c r="E113" s="9">
        <v>18</v>
      </c>
      <c r="F113" s="9">
        <v>60</v>
      </c>
      <c r="G113" s="9">
        <v>28</v>
      </c>
      <c r="H113" s="9">
        <v>161</v>
      </c>
      <c r="I113" s="9">
        <v>120</v>
      </c>
      <c r="J113" s="9">
        <v>161</v>
      </c>
      <c r="K113" s="9">
        <v>108</v>
      </c>
      <c r="L113" s="9">
        <v>39</v>
      </c>
      <c r="M113" s="9">
        <v>71</v>
      </c>
      <c r="N113" s="9">
        <v>43</v>
      </c>
      <c r="O113" s="9">
        <v>34</v>
      </c>
      <c r="P113" s="9">
        <v>80</v>
      </c>
      <c r="Q113" s="9">
        <v>7</v>
      </c>
      <c r="R113" s="9">
        <v>1047</v>
      </c>
      <c r="S113" s="9">
        <v>1511</v>
      </c>
      <c r="T113" s="10">
        <v>69.290000915527344</v>
      </c>
      <c r="U113" s="11">
        <f t="shared" si="7"/>
        <v>442</v>
      </c>
      <c r="V113" s="11">
        <f t="shared" si="8"/>
        <v>492</v>
      </c>
      <c r="W113" t="str">
        <f t="shared" si="9"/>
        <v>興亞里</v>
      </c>
      <c r="X113" s="5" t="str">
        <f t="shared" si="10"/>
        <v/>
      </c>
      <c r="Y113" s="5" t="str">
        <f t="shared" si="11"/>
        <v/>
      </c>
      <c r="Z113" s="5" t="str">
        <f t="shared" si="12"/>
        <v/>
      </c>
    </row>
    <row r="114" spans="1:26" s="5" customFormat="1" x14ac:dyDescent="0.25">
      <c r="A114" s="8" t="s">
        <v>23</v>
      </c>
      <c r="B114" s="8" t="s">
        <v>166</v>
      </c>
      <c r="C114" s="8" t="s">
        <v>167</v>
      </c>
      <c r="D114" s="9">
        <v>88</v>
      </c>
      <c r="E114" s="9">
        <v>13</v>
      </c>
      <c r="F114" s="9">
        <v>84</v>
      </c>
      <c r="G114" s="9">
        <v>32</v>
      </c>
      <c r="H114" s="9">
        <v>121</v>
      </c>
      <c r="I114" s="9">
        <v>115</v>
      </c>
      <c r="J114" s="9">
        <v>148</v>
      </c>
      <c r="K114" s="9">
        <v>124</v>
      </c>
      <c r="L114" s="9">
        <v>75</v>
      </c>
      <c r="M114" s="9">
        <v>151</v>
      </c>
      <c r="N114" s="9">
        <v>27</v>
      </c>
      <c r="O114" s="9">
        <v>21</v>
      </c>
      <c r="P114" s="9">
        <v>98</v>
      </c>
      <c r="Q114" s="9">
        <v>5</v>
      </c>
      <c r="R114" s="9">
        <v>1141</v>
      </c>
      <c r="S114" s="9">
        <v>1539</v>
      </c>
      <c r="T114" s="10">
        <v>74.139999389648438</v>
      </c>
      <c r="U114" s="11">
        <f t="shared" si="7"/>
        <v>592</v>
      </c>
      <c r="V114" s="11">
        <f t="shared" si="8"/>
        <v>471</v>
      </c>
      <c r="W114" t="str">
        <f t="shared" si="9"/>
        <v>中央里</v>
      </c>
      <c r="X114" s="5">
        <f t="shared" si="10"/>
        <v>1111</v>
      </c>
      <c r="Y114" s="5">
        <f t="shared" si="11"/>
        <v>916</v>
      </c>
      <c r="Z114" s="5">
        <f t="shared" si="12"/>
        <v>2181</v>
      </c>
    </row>
    <row r="115" spans="1:26" s="5" customFormat="1" x14ac:dyDescent="0.25">
      <c r="A115" s="8" t="s">
        <v>23</v>
      </c>
      <c r="B115" s="8" t="s">
        <v>166</v>
      </c>
      <c r="C115" s="8" t="s">
        <v>168</v>
      </c>
      <c r="D115" s="9">
        <v>69</v>
      </c>
      <c r="E115" s="9">
        <v>11</v>
      </c>
      <c r="F115" s="9">
        <v>78</v>
      </c>
      <c r="G115" s="9">
        <v>18</v>
      </c>
      <c r="H115" s="9">
        <v>121</v>
      </c>
      <c r="I115" s="9">
        <v>104</v>
      </c>
      <c r="J115" s="9">
        <v>151</v>
      </c>
      <c r="K115" s="9">
        <v>110</v>
      </c>
      <c r="L115" s="9">
        <v>61</v>
      </c>
      <c r="M115" s="9">
        <v>134</v>
      </c>
      <c r="N115" s="9">
        <v>32</v>
      </c>
      <c r="O115" s="9">
        <v>24</v>
      </c>
      <c r="P115" s="9">
        <v>86</v>
      </c>
      <c r="Q115" s="9">
        <v>10</v>
      </c>
      <c r="R115" s="9">
        <v>1040</v>
      </c>
      <c r="S115" s="9">
        <v>1455</v>
      </c>
      <c r="T115" s="10">
        <v>71.480003356933594</v>
      </c>
      <c r="U115" s="11">
        <f t="shared" si="7"/>
        <v>519</v>
      </c>
      <c r="V115" s="11">
        <f t="shared" si="8"/>
        <v>445</v>
      </c>
      <c r="W115" t="str">
        <f t="shared" si="9"/>
        <v>中央里</v>
      </c>
      <c r="X115" s="5" t="str">
        <f t="shared" si="10"/>
        <v/>
      </c>
      <c r="Y115" s="5" t="str">
        <f t="shared" si="11"/>
        <v/>
      </c>
      <c r="Z115" s="5" t="str">
        <f t="shared" si="12"/>
        <v/>
      </c>
    </row>
    <row r="116" spans="1:26" s="5" customFormat="1" x14ac:dyDescent="0.25">
      <c r="A116" s="8" t="s">
        <v>23</v>
      </c>
      <c r="B116" s="8" t="s">
        <v>169</v>
      </c>
      <c r="C116" s="8" t="s">
        <v>170</v>
      </c>
      <c r="D116" s="9">
        <v>99</v>
      </c>
      <c r="E116" s="9">
        <v>7</v>
      </c>
      <c r="F116" s="9">
        <v>86</v>
      </c>
      <c r="G116" s="9">
        <v>38</v>
      </c>
      <c r="H116" s="9">
        <v>136</v>
      </c>
      <c r="I116" s="9">
        <v>106</v>
      </c>
      <c r="J116" s="9">
        <v>100</v>
      </c>
      <c r="K116" s="9">
        <v>125</v>
      </c>
      <c r="L116" s="9">
        <v>90</v>
      </c>
      <c r="M116" s="9">
        <v>146</v>
      </c>
      <c r="N116" s="9">
        <v>34</v>
      </c>
      <c r="O116" s="9">
        <v>29</v>
      </c>
      <c r="P116" s="9">
        <v>104</v>
      </c>
      <c r="Q116" s="9">
        <v>2</v>
      </c>
      <c r="R116" s="9">
        <v>1143</v>
      </c>
      <c r="S116" s="9">
        <v>1606</v>
      </c>
      <c r="T116" s="10">
        <v>71.169998168945313</v>
      </c>
      <c r="U116" s="11">
        <f t="shared" si="7"/>
        <v>577</v>
      </c>
      <c r="V116" s="11">
        <f t="shared" si="8"/>
        <v>487</v>
      </c>
      <c r="W116" t="str">
        <f t="shared" si="9"/>
        <v>朱馥里</v>
      </c>
      <c r="X116" s="5">
        <f t="shared" si="10"/>
        <v>1744</v>
      </c>
      <c r="Y116" s="5">
        <f t="shared" si="11"/>
        <v>1520</v>
      </c>
      <c r="Z116" s="5">
        <f t="shared" si="12"/>
        <v>3498</v>
      </c>
    </row>
    <row r="117" spans="1:26" s="5" customFormat="1" x14ac:dyDescent="0.25">
      <c r="A117" s="8" t="s">
        <v>23</v>
      </c>
      <c r="B117" s="8" t="s">
        <v>169</v>
      </c>
      <c r="C117" s="8" t="s">
        <v>171</v>
      </c>
      <c r="D117" s="9">
        <v>67</v>
      </c>
      <c r="E117" s="9">
        <v>14</v>
      </c>
      <c r="F117" s="9">
        <v>91</v>
      </c>
      <c r="G117" s="9">
        <v>38</v>
      </c>
      <c r="H117" s="9">
        <v>125</v>
      </c>
      <c r="I117" s="9">
        <v>105</v>
      </c>
      <c r="J117" s="9">
        <v>139</v>
      </c>
      <c r="K117" s="9">
        <v>104</v>
      </c>
      <c r="L117" s="9">
        <v>87</v>
      </c>
      <c r="M117" s="9">
        <v>114</v>
      </c>
      <c r="N117" s="9">
        <v>30</v>
      </c>
      <c r="O117" s="9">
        <v>32</v>
      </c>
      <c r="P117" s="9">
        <v>138</v>
      </c>
      <c r="Q117" s="9">
        <v>4</v>
      </c>
      <c r="R117" s="9">
        <v>1116</v>
      </c>
      <c r="S117" s="9">
        <v>1619</v>
      </c>
      <c r="T117" s="10">
        <v>68.930000305175781</v>
      </c>
      <c r="U117" s="11">
        <f t="shared" si="7"/>
        <v>583</v>
      </c>
      <c r="V117" s="11">
        <f t="shared" si="8"/>
        <v>455</v>
      </c>
      <c r="W117" t="str">
        <f t="shared" si="9"/>
        <v>朱馥里</v>
      </c>
      <c r="X117" s="5" t="str">
        <f t="shared" si="10"/>
        <v/>
      </c>
      <c r="Y117" s="5" t="str">
        <f t="shared" si="11"/>
        <v/>
      </c>
      <c r="Z117" s="5" t="str">
        <f t="shared" si="12"/>
        <v/>
      </c>
    </row>
    <row r="118" spans="1:26" s="5" customFormat="1" x14ac:dyDescent="0.25">
      <c r="A118" s="8" t="s">
        <v>23</v>
      </c>
      <c r="B118" s="8" t="s">
        <v>169</v>
      </c>
      <c r="C118" s="8" t="s">
        <v>172</v>
      </c>
      <c r="D118" s="9">
        <v>81</v>
      </c>
      <c r="E118" s="9">
        <v>12</v>
      </c>
      <c r="F118" s="9">
        <v>90</v>
      </c>
      <c r="G118" s="9">
        <v>46</v>
      </c>
      <c r="H118" s="9">
        <v>131</v>
      </c>
      <c r="I118" s="9">
        <v>156</v>
      </c>
      <c r="J118" s="9">
        <v>125</v>
      </c>
      <c r="K118" s="9">
        <v>173</v>
      </c>
      <c r="L118" s="9">
        <v>126</v>
      </c>
      <c r="M118" s="9">
        <v>104</v>
      </c>
      <c r="N118" s="9">
        <v>28</v>
      </c>
      <c r="O118" s="9">
        <v>37</v>
      </c>
      <c r="P118" s="9">
        <v>102</v>
      </c>
      <c r="Q118" s="9">
        <v>2</v>
      </c>
      <c r="R118" s="9">
        <v>1239</v>
      </c>
      <c r="S118" s="9">
        <v>1724</v>
      </c>
      <c r="T118" s="10">
        <v>71.870002746582031</v>
      </c>
      <c r="U118" s="11">
        <f t="shared" si="7"/>
        <v>584</v>
      </c>
      <c r="V118" s="11">
        <f t="shared" si="8"/>
        <v>578</v>
      </c>
      <c r="W118" t="str">
        <f t="shared" si="9"/>
        <v>朱馥里</v>
      </c>
      <c r="X118" s="5" t="str">
        <f t="shared" si="10"/>
        <v/>
      </c>
      <c r="Y118" s="5" t="str">
        <f t="shared" si="11"/>
        <v/>
      </c>
      <c r="Z118" s="5" t="str">
        <f t="shared" si="12"/>
        <v/>
      </c>
    </row>
    <row r="119" spans="1:26" s="5" customFormat="1" x14ac:dyDescent="0.25">
      <c r="A119" s="8" t="s">
        <v>23</v>
      </c>
      <c r="B119" s="8" t="s">
        <v>173</v>
      </c>
      <c r="C119" s="8" t="s">
        <v>174</v>
      </c>
      <c r="D119" s="9">
        <v>52</v>
      </c>
      <c r="E119" s="9">
        <v>10</v>
      </c>
      <c r="F119" s="9">
        <v>69</v>
      </c>
      <c r="G119" s="9">
        <v>69</v>
      </c>
      <c r="H119" s="9">
        <v>111</v>
      </c>
      <c r="I119" s="9">
        <v>68</v>
      </c>
      <c r="J119" s="9">
        <v>227</v>
      </c>
      <c r="K119" s="9">
        <v>70</v>
      </c>
      <c r="L119" s="9">
        <v>80</v>
      </c>
      <c r="M119" s="9">
        <v>101</v>
      </c>
      <c r="N119" s="9">
        <v>10</v>
      </c>
      <c r="O119" s="9">
        <v>19</v>
      </c>
      <c r="P119" s="9">
        <v>90</v>
      </c>
      <c r="Q119" s="9">
        <v>2</v>
      </c>
      <c r="R119" s="9">
        <v>1015</v>
      </c>
      <c r="S119" s="9">
        <v>1400</v>
      </c>
      <c r="T119" s="10">
        <v>72.5</v>
      </c>
      <c r="U119" s="11">
        <f t="shared" si="7"/>
        <v>619</v>
      </c>
      <c r="V119" s="11">
        <f t="shared" si="8"/>
        <v>328</v>
      </c>
      <c r="W119" t="str">
        <f t="shared" si="9"/>
        <v>龍洲里</v>
      </c>
      <c r="X119" s="5">
        <f t="shared" si="10"/>
        <v>2207</v>
      </c>
      <c r="Y119" s="5">
        <f t="shared" si="11"/>
        <v>764</v>
      </c>
      <c r="Z119" s="5">
        <f t="shared" si="12"/>
        <v>3201</v>
      </c>
    </row>
    <row r="120" spans="1:26" s="5" customFormat="1" x14ac:dyDescent="0.25">
      <c r="A120" s="8" t="s">
        <v>23</v>
      </c>
      <c r="B120" s="8" t="s">
        <v>173</v>
      </c>
      <c r="C120" s="8" t="s">
        <v>175</v>
      </c>
      <c r="D120" s="9">
        <v>68</v>
      </c>
      <c r="E120" s="9">
        <v>18</v>
      </c>
      <c r="F120" s="9">
        <v>36</v>
      </c>
      <c r="G120" s="9">
        <v>108</v>
      </c>
      <c r="H120" s="9">
        <v>69</v>
      </c>
      <c r="I120" s="9">
        <v>53</v>
      </c>
      <c r="J120" s="9">
        <v>262</v>
      </c>
      <c r="K120" s="9">
        <v>46</v>
      </c>
      <c r="L120" s="9">
        <v>93</v>
      </c>
      <c r="M120" s="9">
        <v>162</v>
      </c>
      <c r="N120" s="9">
        <v>19</v>
      </c>
      <c r="O120" s="9">
        <v>26</v>
      </c>
      <c r="P120" s="9">
        <v>118</v>
      </c>
      <c r="Q120" s="9">
        <v>9</v>
      </c>
      <c r="R120" s="9">
        <v>1119</v>
      </c>
      <c r="S120" s="9">
        <v>1523</v>
      </c>
      <c r="T120" s="10">
        <v>73.470001220703125</v>
      </c>
      <c r="U120" s="11">
        <f t="shared" si="7"/>
        <v>811</v>
      </c>
      <c r="V120" s="11">
        <f t="shared" si="8"/>
        <v>223</v>
      </c>
      <c r="W120" t="str">
        <f t="shared" si="9"/>
        <v>龍洲里</v>
      </c>
      <c r="X120" s="5" t="str">
        <f t="shared" si="10"/>
        <v/>
      </c>
      <c r="Y120" s="5" t="str">
        <f t="shared" si="11"/>
        <v/>
      </c>
      <c r="Z120" s="5" t="str">
        <f t="shared" si="12"/>
        <v/>
      </c>
    </row>
    <row r="121" spans="1:26" s="5" customFormat="1" x14ac:dyDescent="0.25">
      <c r="A121" s="8" t="s">
        <v>23</v>
      </c>
      <c r="B121" s="8" t="s">
        <v>173</v>
      </c>
      <c r="C121" s="8" t="s">
        <v>176</v>
      </c>
      <c r="D121" s="9">
        <v>89</v>
      </c>
      <c r="E121" s="9">
        <v>6</v>
      </c>
      <c r="F121" s="9">
        <v>40</v>
      </c>
      <c r="G121" s="9">
        <v>105</v>
      </c>
      <c r="H121" s="9">
        <v>56</v>
      </c>
      <c r="I121" s="9">
        <v>49</v>
      </c>
      <c r="J121" s="9">
        <v>190</v>
      </c>
      <c r="K121" s="9">
        <v>56</v>
      </c>
      <c r="L121" s="9">
        <v>117</v>
      </c>
      <c r="M121" s="9">
        <v>185</v>
      </c>
      <c r="N121" s="9">
        <v>12</v>
      </c>
      <c r="O121" s="9">
        <v>24</v>
      </c>
      <c r="P121" s="9">
        <v>91</v>
      </c>
      <c r="Q121" s="9">
        <v>7</v>
      </c>
      <c r="R121" s="9">
        <v>1067</v>
      </c>
      <c r="S121" s="9">
        <v>1444</v>
      </c>
      <c r="T121" s="10">
        <v>73.889999389648438</v>
      </c>
      <c r="U121" s="11">
        <f t="shared" si="7"/>
        <v>777</v>
      </c>
      <c r="V121" s="11">
        <f t="shared" si="8"/>
        <v>213</v>
      </c>
      <c r="W121" t="str">
        <f t="shared" si="9"/>
        <v>龍洲里</v>
      </c>
      <c r="X121" s="5" t="str">
        <f t="shared" si="10"/>
        <v/>
      </c>
      <c r="Y121" s="5" t="str">
        <f t="shared" si="11"/>
        <v/>
      </c>
      <c r="Z121" s="5" t="str">
        <f t="shared" si="12"/>
        <v/>
      </c>
    </row>
    <row r="122" spans="1:26" s="5" customFormat="1" x14ac:dyDescent="0.25">
      <c r="A122" s="8" t="s">
        <v>23</v>
      </c>
      <c r="B122" s="8" t="s">
        <v>177</v>
      </c>
      <c r="C122" s="8" t="s">
        <v>178</v>
      </c>
      <c r="D122" s="9">
        <v>73</v>
      </c>
      <c r="E122" s="9">
        <v>18</v>
      </c>
      <c r="F122" s="9">
        <v>63</v>
      </c>
      <c r="G122" s="9">
        <v>17</v>
      </c>
      <c r="H122" s="9">
        <v>136</v>
      </c>
      <c r="I122" s="9">
        <v>98</v>
      </c>
      <c r="J122" s="9">
        <v>53</v>
      </c>
      <c r="K122" s="9">
        <v>100</v>
      </c>
      <c r="L122" s="9">
        <v>33</v>
      </c>
      <c r="M122" s="9">
        <v>78</v>
      </c>
      <c r="N122" s="9">
        <v>33</v>
      </c>
      <c r="O122" s="9">
        <v>15</v>
      </c>
      <c r="P122" s="9">
        <v>119</v>
      </c>
      <c r="Q122" s="9">
        <v>2</v>
      </c>
      <c r="R122" s="9">
        <v>867</v>
      </c>
      <c r="S122" s="9">
        <v>1298</v>
      </c>
      <c r="T122" s="10">
        <v>66.800003051757813</v>
      </c>
      <c r="U122" s="11">
        <f t="shared" si="7"/>
        <v>373</v>
      </c>
      <c r="V122" s="11">
        <f t="shared" si="8"/>
        <v>430</v>
      </c>
      <c r="W122" t="str">
        <f t="shared" si="9"/>
        <v>朱園里</v>
      </c>
      <c r="X122" s="5">
        <f t="shared" si="10"/>
        <v>1167</v>
      </c>
      <c r="Y122" s="5">
        <f t="shared" si="11"/>
        <v>1265</v>
      </c>
      <c r="Z122" s="5">
        <f t="shared" si="12"/>
        <v>2643</v>
      </c>
    </row>
    <row r="123" spans="1:26" s="5" customFormat="1" x14ac:dyDescent="0.25">
      <c r="A123" s="8" t="s">
        <v>23</v>
      </c>
      <c r="B123" s="8" t="s">
        <v>177</v>
      </c>
      <c r="C123" s="8" t="s">
        <v>179</v>
      </c>
      <c r="D123" s="9">
        <v>68</v>
      </c>
      <c r="E123" s="9">
        <v>9</v>
      </c>
      <c r="F123" s="9">
        <v>52</v>
      </c>
      <c r="G123" s="9">
        <v>15</v>
      </c>
      <c r="H123" s="9">
        <v>125</v>
      </c>
      <c r="I123" s="9">
        <v>85</v>
      </c>
      <c r="J123" s="9">
        <v>45</v>
      </c>
      <c r="K123" s="9">
        <v>137</v>
      </c>
      <c r="L123" s="9">
        <v>29</v>
      </c>
      <c r="M123" s="9">
        <v>85</v>
      </c>
      <c r="N123" s="9">
        <v>40</v>
      </c>
      <c r="O123" s="9">
        <v>29</v>
      </c>
      <c r="P123" s="9">
        <v>178</v>
      </c>
      <c r="Q123" s="9">
        <v>5</v>
      </c>
      <c r="R123" s="9">
        <v>929</v>
      </c>
      <c r="S123" s="9">
        <v>1338</v>
      </c>
      <c r="T123" s="10">
        <v>69.430000305175781</v>
      </c>
      <c r="U123" s="11">
        <f t="shared" si="7"/>
        <v>420</v>
      </c>
      <c r="V123" s="11">
        <f t="shared" si="8"/>
        <v>439</v>
      </c>
      <c r="W123" t="str">
        <f t="shared" si="9"/>
        <v>朱園里</v>
      </c>
      <c r="X123" s="5" t="str">
        <f t="shared" si="10"/>
        <v/>
      </c>
      <c r="Y123" s="5" t="str">
        <f t="shared" si="11"/>
        <v/>
      </c>
      <c r="Z123" s="5" t="str">
        <f t="shared" si="12"/>
        <v/>
      </c>
    </row>
    <row r="124" spans="1:26" s="5" customFormat="1" x14ac:dyDescent="0.25">
      <c r="A124" s="8" t="s">
        <v>23</v>
      </c>
      <c r="B124" s="8" t="s">
        <v>177</v>
      </c>
      <c r="C124" s="8" t="s">
        <v>180</v>
      </c>
      <c r="D124" s="9">
        <v>35</v>
      </c>
      <c r="E124" s="9">
        <v>16</v>
      </c>
      <c r="F124" s="9">
        <v>45</v>
      </c>
      <c r="G124" s="9">
        <v>23</v>
      </c>
      <c r="H124" s="9">
        <v>109</v>
      </c>
      <c r="I124" s="9">
        <v>80</v>
      </c>
      <c r="J124" s="9">
        <v>67</v>
      </c>
      <c r="K124" s="9">
        <v>117</v>
      </c>
      <c r="L124" s="9">
        <v>38</v>
      </c>
      <c r="M124" s="9">
        <v>59</v>
      </c>
      <c r="N124" s="9">
        <v>45</v>
      </c>
      <c r="O124" s="9">
        <v>25</v>
      </c>
      <c r="P124" s="9">
        <v>152</v>
      </c>
      <c r="Q124" s="9">
        <v>1</v>
      </c>
      <c r="R124" s="9">
        <v>847</v>
      </c>
      <c r="S124" s="9">
        <v>1217</v>
      </c>
      <c r="T124" s="10">
        <v>69.599998474121094</v>
      </c>
      <c r="U124" s="11">
        <f t="shared" si="7"/>
        <v>374</v>
      </c>
      <c r="V124" s="11">
        <f t="shared" si="8"/>
        <v>396</v>
      </c>
      <c r="W124" t="str">
        <f t="shared" si="9"/>
        <v>朱園里</v>
      </c>
      <c r="X124" s="5" t="str">
        <f t="shared" si="10"/>
        <v/>
      </c>
      <c r="Y124" s="5" t="str">
        <f t="shared" si="11"/>
        <v/>
      </c>
      <c r="Z124" s="5" t="str">
        <f t="shared" si="12"/>
        <v/>
      </c>
    </row>
    <row r="125" spans="1:26" s="5" customFormat="1" x14ac:dyDescent="0.25">
      <c r="A125" s="8" t="s">
        <v>23</v>
      </c>
      <c r="B125" s="8" t="s">
        <v>181</v>
      </c>
      <c r="C125" s="8" t="s">
        <v>182</v>
      </c>
      <c r="D125" s="9">
        <v>67</v>
      </c>
      <c r="E125" s="9">
        <v>11</v>
      </c>
      <c r="F125" s="9">
        <v>98</v>
      </c>
      <c r="G125" s="9">
        <v>26</v>
      </c>
      <c r="H125" s="9">
        <v>110</v>
      </c>
      <c r="I125" s="9">
        <v>76</v>
      </c>
      <c r="J125" s="9">
        <v>116</v>
      </c>
      <c r="K125" s="9">
        <v>94</v>
      </c>
      <c r="L125" s="9">
        <v>40</v>
      </c>
      <c r="M125" s="9">
        <v>84</v>
      </c>
      <c r="N125" s="9">
        <v>30</v>
      </c>
      <c r="O125" s="9">
        <v>29</v>
      </c>
      <c r="P125" s="9">
        <v>196</v>
      </c>
      <c r="Q125" s="9">
        <v>5</v>
      </c>
      <c r="R125" s="9">
        <v>1016</v>
      </c>
      <c r="S125" s="9">
        <v>1531</v>
      </c>
      <c r="T125" s="10">
        <v>66.360000610351563</v>
      </c>
      <c r="U125" s="11">
        <f t="shared" si="7"/>
        <v>529</v>
      </c>
      <c r="V125" s="11">
        <f t="shared" si="8"/>
        <v>408</v>
      </c>
      <c r="W125" t="str">
        <f t="shared" si="9"/>
        <v>埤頭里</v>
      </c>
      <c r="X125" s="5">
        <f t="shared" si="10"/>
        <v>938</v>
      </c>
      <c r="Y125" s="5">
        <f t="shared" si="11"/>
        <v>973</v>
      </c>
      <c r="Z125" s="5">
        <f t="shared" si="12"/>
        <v>2062</v>
      </c>
    </row>
    <row r="126" spans="1:26" s="5" customFormat="1" x14ac:dyDescent="0.25">
      <c r="A126" s="8" t="s">
        <v>23</v>
      </c>
      <c r="B126" s="8" t="s">
        <v>181</v>
      </c>
      <c r="C126" s="8" t="s">
        <v>183</v>
      </c>
      <c r="D126" s="9">
        <v>36</v>
      </c>
      <c r="E126" s="9">
        <v>9</v>
      </c>
      <c r="F126" s="9">
        <v>142</v>
      </c>
      <c r="G126" s="9">
        <v>21</v>
      </c>
      <c r="H126" s="9">
        <v>135</v>
      </c>
      <c r="I126" s="9">
        <v>123</v>
      </c>
      <c r="J126" s="9">
        <v>111</v>
      </c>
      <c r="K126" s="9">
        <v>135</v>
      </c>
      <c r="L126" s="9">
        <v>29</v>
      </c>
      <c r="M126" s="9">
        <v>54</v>
      </c>
      <c r="N126" s="9">
        <v>30</v>
      </c>
      <c r="O126" s="9">
        <v>19</v>
      </c>
      <c r="P126" s="9">
        <v>158</v>
      </c>
      <c r="Q126" s="9">
        <v>2</v>
      </c>
      <c r="R126" s="9">
        <v>1046</v>
      </c>
      <c r="S126" s="9">
        <v>1427</v>
      </c>
      <c r="T126" s="10">
        <v>73.300003051757813</v>
      </c>
      <c r="U126" s="11">
        <f t="shared" si="7"/>
        <v>409</v>
      </c>
      <c r="V126" s="11">
        <f t="shared" si="8"/>
        <v>565</v>
      </c>
      <c r="W126" t="str">
        <f t="shared" si="9"/>
        <v>埤頭里</v>
      </c>
      <c r="X126" s="5" t="str">
        <f t="shared" si="10"/>
        <v/>
      </c>
      <c r="Y126" s="5" t="str">
        <f t="shared" si="11"/>
        <v/>
      </c>
      <c r="Z126" s="5" t="str">
        <f t="shared" si="12"/>
        <v/>
      </c>
    </row>
    <row r="127" spans="1:26" s="5" customFormat="1" x14ac:dyDescent="0.25">
      <c r="A127" s="8" t="s">
        <v>23</v>
      </c>
      <c r="B127" s="8" t="s">
        <v>184</v>
      </c>
      <c r="C127" s="8" t="s">
        <v>185</v>
      </c>
      <c r="D127" s="9">
        <v>39</v>
      </c>
      <c r="E127" s="9">
        <v>6</v>
      </c>
      <c r="F127" s="9">
        <v>64</v>
      </c>
      <c r="G127" s="9">
        <v>27</v>
      </c>
      <c r="H127" s="9">
        <v>110</v>
      </c>
      <c r="I127" s="9">
        <v>89</v>
      </c>
      <c r="J127" s="9">
        <v>108</v>
      </c>
      <c r="K127" s="9">
        <v>90</v>
      </c>
      <c r="L127" s="9">
        <v>29</v>
      </c>
      <c r="M127" s="9">
        <v>47</v>
      </c>
      <c r="N127" s="9">
        <v>37</v>
      </c>
      <c r="O127" s="9">
        <v>16</v>
      </c>
      <c r="P127" s="9">
        <v>114</v>
      </c>
      <c r="Q127" s="9">
        <v>2</v>
      </c>
      <c r="R127" s="9">
        <v>807</v>
      </c>
      <c r="S127" s="9">
        <v>1207</v>
      </c>
      <c r="T127" s="10">
        <v>66.860000610351563</v>
      </c>
      <c r="U127" s="11">
        <f t="shared" si="7"/>
        <v>364</v>
      </c>
      <c r="V127" s="11">
        <f t="shared" si="8"/>
        <v>390</v>
      </c>
      <c r="W127" t="str">
        <f t="shared" si="9"/>
        <v>朱崙里</v>
      </c>
      <c r="X127" s="5">
        <f t="shared" si="10"/>
        <v>742</v>
      </c>
      <c r="Y127" s="5">
        <f t="shared" si="11"/>
        <v>781</v>
      </c>
      <c r="Z127" s="5">
        <f t="shared" si="12"/>
        <v>1650</v>
      </c>
    </row>
    <row r="128" spans="1:26" s="5" customFormat="1" x14ac:dyDescent="0.25">
      <c r="A128" s="8" t="s">
        <v>23</v>
      </c>
      <c r="B128" s="8" t="s">
        <v>184</v>
      </c>
      <c r="C128" s="8" t="s">
        <v>186</v>
      </c>
      <c r="D128" s="9">
        <v>56</v>
      </c>
      <c r="E128" s="9">
        <v>10</v>
      </c>
      <c r="F128" s="9">
        <v>60</v>
      </c>
      <c r="G128" s="9">
        <v>21</v>
      </c>
      <c r="H128" s="9">
        <v>89</v>
      </c>
      <c r="I128" s="9">
        <v>114</v>
      </c>
      <c r="J128" s="9">
        <v>125</v>
      </c>
      <c r="K128" s="9">
        <v>114</v>
      </c>
      <c r="L128" s="9">
        <v>26</v>
      </c>
      <c r="M128" s="9">
        <v>45</v>
      </c>
      <c r="N128" s="9">
        <v>14</v>
      </c>
      <c r="O128" s="9">
        <v>38</v>
      </c>
      <c r="P128" s="9">
        <v>105</v>
      </c>
      <c r="Q128" s="9">
        <v>2</v>
      </c>
      <c r="R128" s="9">
        <v>843</v>
      </c>
      <c r="S128" s="9">
        <v>1212</v>
      </c>
      <c r="T128" s="10">
        <v>69.550003051757813</v>
      </c>
      <c r="U128" s="11">
        <f t="shared" si="7"/>
        <v>378</v>
      </c>
      <c r="V128" s="11">
        <f t="shared" si="8"/>
        <v>391</v>
      </c>
      <c r="W128" t="str">
        <f t="shared" si="9"/>
        <v>朱崙里</v>
      </c>
      <c r="X128" s="5" t="str">
        <f t="shared" si="10"/>
        <v/>
      </c>
      <c r="Y128" s="5" t="str">
        <f t="shared" si="11"/>
        <v/>
      </c>
      <c r="Z128" s="5" t="str">
        <f t="shared" si="12"/>
        <v/>
      </c>
    </row>
    <row r="129" spans="1:26" s="5" customFormat="1" x14ac:dyDescent="0.25">
      <c r="A129" s="8" t="s">
        <v>23</v>
      </c>
      <c r="B129" s="8" t="s">
        <v>187</v>
      </c>
      <c r="C129" s="8" t="s">
        <v>188</v>
      </c>
      <c r="D129" s="9">
        <v>112</v>
      </c>
      <c r="E129" s="9">
        <v>16</v>
      </c>
      <c r="F129" s="9">
        <v>98</v>
      </c>
      <c r="G129" s="9">
        <v>18</v>
      </c>
      <c r="H129" s="9">
        <v>145</v>
      </c>
      <c r="I129" s="9">
        <v>175</v>
      </c>
      <c r="J129" s="9">
        <v>84</v>
      </c>
      <c r="K129" s="9">
        <v>163</v>
      </c>
      <c r="L129" s="9">
        <v>40</v>
      </c>
      <c r="M129" s="9">
        <v>59</v>
      </c>
      <c r="N129" s="9">
        <v>33</v>
      </c>
      <c r="O129" s="9">
        <v>27</v>
      </c>
      <c r="P129" s="9">
        <v>103</v>
      </c>
      <c r="Q129" s="9">
        <v>4</v>
      </c>
      <c r="R129" s="9">
        <v>1115</v>
      </c>
      <c r="S129" s="9">
        <v>1656</v>
      </c>
      <c r="T129" s="10">
        <v>67.330001831054688</v>
      </c>
      <c r="U129" s="11">
        <f t="shared" si="7"/>
        <v>416</v>
      </c>
      <c r="V129" s="11">
        <f t="shared" si="8"/>
        <v>614</v>
      </c>
      <c r="W129" t="str">
        <f t="shared" si="9"/>
        <v>力行里</v>
      </c>
      <c r="X129" s="5">
        <f t="shared" si="10"/>
        <v>1444</v>
      </c>
      <c r="Y129" s="5">
        <f t="shared" si="11"/>
        <v>1687</v>
      </c>
      <c r="Z129" s="5">
        <f t="shared" si="12"/>
        <v>3391</v>
      </c>
    </row>
    <row r="130" spans="1:26" s="5" customFormat="1" x14ac:dyDescent="0.25">
      <c r="A130" s="8" t="s">
        <v>23</v>
      </c>
      <c r="B130" s="8" t="s">
        <v>187</v>
      </c>
      <c r="C130" s="8" t="s">
        <v>189</v>
      </c>
      <c r="D130" s="9">
        <v>112</v>
      </c>
      <c r="E130" s="9">
        <v>10</v>
      </c>
      <c r="F130" s="9">
        <v>75</v>
      </c>
      <c r="G130" s="9">
        <v>18</v>
      </c>
      <c r="H130" s="9">
        <v>142</v>
      </c>
      <c r="I130" s="9">
        <v>149</v>
      </c>
      <c r="J130" s="9">
        <v>130</v>
      </c>
      <c r="K130" s="9">
        <v>149</v>
      </c>
      <c r="L130" s="9">
        <v>55</v>
      </c>
      <c r="M130" s="9">
        <v>69</v>
      </c>
      <c r="N130" s="9">
        <v>32</v>
      </c>
      <c r="O130" s="9">
        <v>34</v>
      </c>
      <c r="P130" s="9">
        <v>107</v>
      </c>
      <c r="Q130" s="9">
        <v>4</v>
      </c>
      <c r="R130" s="9">
        <v>1126</v>
      </c>
      <c r="S130" s="9">
        <v>1659</v>
      </c>
      <c r="T130" s="10">
        <v>67.870002746582031</v>
      </c>
      <c r="U130" s="11">
        <f t="shared" si="7"/>
        <v>491</v>
      </c>
      <c r="V130" s="11">
        <f t="shared" si="8"/>
        <v>547</v>
      </c>
      <c r="W130" t="str">
        <f t="shared" si="9"/>
        <v>力行里</v>
      </c>
      <c r="X130" s="5" t="str">
        <f t="shared" si="10"/>
        <v/>
      </c>
      <c r="Y130" s="5" t="str">
        <f t="shared" si="11"/>
        <v/>
      </c>
      <c r="Z130" s="5" t="str">
        <f t="shared" si="12"/>
        <v/>
      </c>
    </row>
    <row r="131" spans="1:26" s="5" customFormat="1" x14ac:dyDescent="0.25">
      <c r="A131" s="8" t="s">
        <v>23</v>
      </c>
      <c r="B131" s="8" t="s">
        <v>187</v>
      </c>
      <c r="C131" s="8" t="s">
        <v>190</v>
      </c>
      <c r="D131" s="9">
        <v>104</v>
      </c>
      <c r="E131" s="9">
        <v>13</v>
      </c>
      <c r="F131" s="9">
        <v>71</v>
      </c>
      <c r="G131" s="9">
        <v>36</v>
      </c>
      <c r="H131" s="9">
        <v>140</v>
      </c>
      <c r="I131" s="9">
        <v>149</v>
      </c>
      <c r="J131" s="9">
        <v>122</v>
      </c>
      <c r="K131" s="9">
        <v>125</v>
      </c>
      <c r="L131" s="9">
        <v>42</v>
      </c>
      <c r="M131" s="9">
        <v>92</v>
      </c>
      <c r="N131" s="9">
        <v>41</v>
      </c>
      <c r="O131" s="9">
        <v>24</v>
      </c>
      <c r="P131" s="9">
        <v>141</v>
      </c>
      <c r="Q131" s="9">
        <v>4</v>
      </c>
      <c r="R131" s="9">
        <v>1150</v>
      </c>
      <c r="S131" s="9">
        <v>1674</v>
      </c>
      <c r="T131" s="10">
        <v>68.699996948242188</v>
      </c>
      <c r="U131" s="11">
        <f t="shared" si="7"/>
        <v>537</v>
      </c>
      <c r="V131" s="11">
        <f t="shared" si="8"/>
        <v>526</v>
      </c>
      <c r="W131" t="str">
        <f t="shared" si="9"/>
        <v>力行里</v>
      </c>
      <c r="X131" s="5" t="str">
        <f t="shared" si="10"/>
        <v/>
      </c>
      <c r="Y131" s="5" t="str">
        <f t="shared" si="11"/>
        <v/>
      </c>
      <c r="Z131" s="5" t="str">
        <f t="shared" si="12"/>
        <v/>
      </c>
    </row>
    <row r="132" spans="1:26" s="5" customFormat="1" x14ac:dyDescent="0.25">
      <c r="A132" s="8" t="s">
        <v>23</v>
      </c>
      <c r="B132" s="8" t="s">
        <v>191</v>
      </c>
      <c r="C132" s="8" t="s">
        <v>192</v>
      </c>
      <c r="D132" s="9">
        <v>57</v>
      </c>
      <c r="E132" s="9">
        <v>8</v>
      </c>
      <c r="F132" s="9">
        <v>62</v>
      </c>
      <c r="G132" s="9">
        <v>31</v>
      </c>
      <c r="H132" s="9">
        <v>76</v>
      </c>
      <c r="I132" s="9">
        <v>96</v>
      </c>
      <c r="J132" s="9">
        <v>115</v>
      </c>
      <c r="K132" s="9">
        <v>98</v>
      </c>
      <c r="L132" s="9">
        <v>57</v>
      </c>
      <c r="M132" s="9">
        <v>93</v>
      </c>
      <c r="N132" s="9">
        <v>17</v>
      </c>
      <c r="O132" s="9">
        <v>29</v>
      </c>
      <c r="P132" s="9">
        <v>137</v>
      </c>
      <c r="Q132" s="9">
        <v>4</v>
      </c>
      <c r="R132" s="9">
        <v>912</v>
      </c>
      <c r="S132" s="9">
        <v>1363</v>
      </c>
      <c r="T132" s="10">
        <v>66.910003662109375</v>
      </c>
      <c r="U132" s="11">
        <f t="shared" si="7"/>
        <v>490</v>
      </c>
      <c r="V132" s="11">
        <f t="shared" si="8"/>
        <v>349</v>
      </c>
      <c r="W132" t="str">
        <f t="shared" si="9"/>
        <v>復華里</v>
      </c>
      <c r="X132" s="5">
        <f t="shared" si="10"/>
        <v>1366</v>
      </c>
      <c r="Y132" s="5">
        <f t="shared" si="11"/>
        <v>1009</v>
      </c>
      <c r="Z132" s="5">
        <f t="shared" si="12"/>
        <v>2578</v>
      </c>
    </row>
    <row r="133" spans="1:26" s="5" customFormat="1" x14ac:dyDescent="0.25">
      <c r="A133" s="8" t="s">
        <v>23</v>
      </c>
      <c r="B133" s="8" t="s">
        <v>191</v>
      </c>
      <c r="C133" s="8" t="s">
        <v>193</v>
      </c>
      <c r="D133" s="9">
        <v>45</v>
      </c>
      <c r="E133" s="9">
        <v>8</v>
      </c>
      <c r="F133" s="9">
        <v>67</v>
      </c>
      <c r="G133" s="9">
        <v>23</v>
      </c>
      <c r="H133" s="9">
        <v>127</v>
      </c>
      <c r="I133" s="9">
        <v>96</v>
      </c>
      <c r="J133" s="9">
        <v>112</v>
      </c>
      <c r="K133" s="9">
        <v>87</v>
      </c>
      <c r="L133" s="9">
        <v>53</v>
      </c>
      <c r="M133" s="9">
        <v>101</v>
      </c>
      <c r="N133" s="9">
        <v>33</v>
      </c>
      <c r="O133" s="9">
        <v>21</v>
      </c>
      <c r="P133" s="9">
        <v>97</v>
      </c>
      <c r="Q133" s="9">
        <v>4</v>
      </c>
      <c r="R133" s="9">
        <v>909</v>
      </c>
      <c r="S133" s="9">
        <v>1330</v>
      </c>
      <c r="T133" s="10">
        <v>68.349998474121094</v>
      </c>
      <c r="U133" s="11">
        <f t="shared" si="7"/>
        <v>431</v>
      </c>
      <c r="V133" s="11">
        <f t="shared" si="8"/>
        <v>410</v>
      </c>
      <c r="W133" t="str">
        <f t="shared" si="9"/>
        <v>復華里</v>
      </c>
      <c r="X133" s="5" t="str">
        <f t="shared" si="10"/>
        <v/>
      </c>
      <c r="Y133" s="5" t="str">
        <f t="shared" si="11"/>
        <v/>
      </c>
      <c r="Z133" s="5" t="str">
        <f t="shared" si="12"/>
        <v/>
      </c>
    </row>
    <row r="134" spans="1:26" s="5" customFormat="1" x14ac:dyDescent="0.25">
      <c r="A134" s="8" t="s">
        <v>23</v>
      </c>
      <c r="B134" s="8" t="s">
        <v>191</v>
      </c>
      <c r="C134" s="8" t="s">
        <v>194</v>
      </c>
      <c r="D134" s="9">
        <v>59</v>
      </c>
      <c r="E134" s="9">
        <v>10</v>
      </c>
      <c r="F134" s="9">
        <v>42</v>
      </c>
      <c r="G134" s="9">
        <v>15</v>
      </c>
      <c r="H134" s="9">
        <v>83</v>
      </c>
      <c r="I134" s="9">
        <v>54</v>
      </c>
      <c r="J134" s="9">
        <v>81</v>
      </c>
      <c r="K134" s="9">
        <v>55</v>
      </c>
      <c r="L134" s="9">
        <v>42</v>
      </c>
      <c r="M134" s="9">
        <v>127</v>
      </c>
      <c r="N134" s="9">
        <v>16</v>
      </c>
      <c r="O134" s="9">
        <v>18</v>
      </c>
      <c r="P134" s="9">
        <v>121</v>
      </c>
      <c r="Q134" s="9">
        <v>6</v>
      </c>
      <c r="R134" s="9">
        <v>757</v>
      </c>
      <c r="S134" s="9">
        <v>1155</v>
      </c>
      <c r="T134" s="10">
        <v>65.540000915527344</v>
      </c>
      <c r="U134" s="11">
        <f t="shared" si="7"/>
        <v>445</v>
      </c>
      <c r="V134" s="11">
        <f t="shared" si="8"/>
        <v>250</v>
      </c>
      <c r="W134" t="str">
        <f t="shared" si="9"/>
        <v>復華里</v>
      </c>
      <c r="X134" s="5" t="str">
        <f t="shared" si="10"/>
        <v/>
      </c>
      <c r="Y134" s="5" t="str">
        <f t="shared" si="11"/>
        <v/>
      </c>
      <c r="Z134" s="5" t="str">
        <f t="shared" si="12"/>
        <v/>
      </c>
    </row>
  </sheetData>
  <mergeCells count="21">
    <mergeCell ref="N2:N4"/>
    <mergeCell ref="O2:O4"/>
    <mergeCell ref="P2:P4"/>
    <mergeCell ref="Q2:Q4"/>
    <mergeCell ref="H2:H4"/>
    <mergeCell ref="I2:I4"/>
    <mergeCell ref="J2:J4"/>
    <mergeCell ref="K2:K4"/>
    <mergeCell ref="L2:L4"/>
    <mergeCell ref="M2:M4"/>
    <mergeCell ref="R1:R4"/>
    <mergeCell ref="S1:S4"/>
    <mergeCell ref="T1:T4"/>
    <mergeCell ref="A1:A4"/>
    <mergeCell ref="B1:B4"/>
    <mergeCell ref="C1:C4"/>
    <mergeCell ref="D1:Q1"/>
    <mergeCell ref="D2:D4"/>
    <mergeCell ref="E2:E4"/>
    <mergeCell ref="F2:F4"/>
    <mergeCell ref="G2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中山區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2016-07-19T07:27:24Z</dcterms:created>
  <dcterms:modified xsi:type="dcterms:W3CDTF">2016-07-19T07:54:58Z</dcterms:modified>
</cp:coreProperties>
</file>