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centpo\Desktop\"/>
    </mc:Choice>
  </mc:AlternateContent>
  <bookViews>
    <workbookView xWindow="0" yWindow="0" windowWidth="24000" windowHeight="9600"/>
  </bookViews>
  <sheets>
    <sheet name="中正區" sheetId="1" r:id="rId1"/>
    <sheet name="工作表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X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X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H6" i="1"/>
  <c r="B7" i="1"/>
  <c r="C7" i="1"/>
  <c r="D7" i="1"/>
  <c r="E7" i="1" s="1"/>
  <c r="B8" i="1"/>
  <c r="E8" i="1" s="1"/>
  <c r="G8" i="1" s="1"/>
  <c r="X8" i="1" s="1"/>
  <c r="C8" i="1"/>
  <c r="D8" i="1"/>
  <c r="F8" i="1"/>
  <c r="B9" i="1"/>
  <c r="C9" i="1"/>
  <c r="D9" i="1"/>
  <c r="B10" i="1"/>
  <c r="E10" i="1" s="1"/>
  <c r="C10" i="1"/>
  <c r="F10" i="1" s="1"/>
  <c r="D10" i="1"/>
  <c r="B11" i="1"/>
  <c r="C11" i="1"/>
  <c r="F11" i="1" s="1"/>
  <c r="D11" i="1"/>
  <c r="B12" i="1"/>
  <c r="C12" i="1"/>
  <c r="D12" i="1"/>
  <c r="B13" i="1"/>
  <c r="C13" i="1"/>
  <c r="D13" i="1"/>
  <c r="E13" i="1" s="1"/>
  <c r="B14" i="1"/>
  <c r="C14" i="1"/>
  <c r="D14" i="1"/>
  <c r="F14" i="1"/>
  <c r="B15" i="1"/>
  <c r="C15" i="1"/>
  <c r="D15" i="1"/>
  <c r="E15" i="1" s="1"/>
  <c r="B16" i="1"/>
  <c r="E16" i="1" s="1"/>
  <c r="G16" i="1" s="1"/>
  <c r="C16" i="1"/>
  <c r="D16" i="1"/>
  <c r="F16" i="1"/>
  <c r="B17" i="1"/>
  <c r="C17" i="1"/>
  <c r="D17" i="1"/>
  <c r="B18" i="1"/>
  <c r="E18" i="1" s="1"/>
  <c r="C18" i="1"/>
  <c r="F18" i="1" s="1"/>
  <c r="D18" i="1"/>
  <c r="B19" i="1"/>
  <c r="E19" i="1" s="1"/>
  <c r="G19" i="1" s="1"/>
  <c r="X19" i="1" s="1"/>
  <c r="C19" i="1"/>
  <c r="F19" i="1" s="1"/>
  <c r="D19" i="1"/>
  <c r="B20" i="1"/>
  <c r="C20" i="1"/>
  <c r="F20" i="1" s="1"/>
  <c r="D20" i="1"/>
  <c r="B21" i="1"/>
  <c r="C21" i="1"/>
  <c r="D21" i="1"/>
  <c r="B22" i="1"/>
  <c r="C22" i="1"/>
  <c r="D22" i="1"/>
  <c r="F22" i="1"/>
  <c r="B23" i="1"/>
  <c r="C23" i="1"/>
  <c r="D23" i="1"/>
  <c r="B24" i="1"/>
  <c r="E24" i="1" s="1"/>
  <c r="G24" i="1" s="1"/>
  <c r="X24" i="1" s="1"/>
  <c r="C24" i="1"/>
  <c r="D24" i="1"/>
  <c r="F24" i="1"/>
  <c r="B25" i="1"/>
  <c r="E25" i="1" s="1"/>
  <c r="C25" i="1"/>
  <c r="D25" i="1"/>
  <c r="B26" i="1"/>
  <c r="E26" i="1" s="1"/>
  <c r="C26" i="1"/>
  <c r="F26" i="1" s="1"/>
  <c r="D26" i="1"/>
  <c r="B27" i="1"/>
  <c r="E27" i="1" s="1"/>
  <c r="C27" i="1"/>
  <c r="F27" i="1" s="1"/>
  <c r="D27" i="1"/>
  <c r="B28" i="1"/>
  <c r="C28" i="1"/>
  <c r="D28" i="1"/>
  <c r="B29" i="1"/>
  <c r="C29" i="1"/>
  <c r="D29" i="1"/>
  <c r="B30" i="1"/>
  <c r="C30" i="1"/>
  <c r="D30" i="1"/>
  <c r="F30" i="1"/>
  <c r="B31" i="1"/>
  <c r="C31" i="1"/>
  <c r="D31" i="1"/>
  <c r="B32" i="1"/>
  <c r="E32" i="1" s="1"/>
  <c r="G32" i="1" s="1"/>
  <c r="C32" i="1"/>
  <c r="D32" i="1"/>
  <c r="F32" i="1"/>
  <c r="B33" i="1"/>
  <c r="E33" i="1" s="1"/>
  <c r="C33" i="1"/>
  <c r="D33" i="1"/>
  <c r="B34" i="1"/>
  <c r="E34" i="1" s="1"/>
  <c r="C34" i="1"/>
  <c r="F34" i="1" s="1"/>
  <c r="D34" i="1"/>
  <c r="B35" i="1"/>
  <c r="E35" i="1" s="1"/>
  <c r="G35" i="1" s="1"/>
  <c r="X35" i="1" s="1"/>
  <c r="C35" i="1"/>
  <c r="F35" i="1" s="1"/>
  <c r="D35" i="1"/>
  <c r="B36" i="1"/>
  <c r="C36" i="1"/>
  <c r="F36" i="1" s="1"/>
  <c r="D36" i="1"/>
  <c r="D6" i="1"/>
  <c r="C6" i="1"/>
  <c r="F6" i="1" s="1"/>
  <c r="B6" i="1"/>
  <c r="V7" i="2"/>
  <c r="W7" i="2"/>
  <c r="X7" i="2"/>
  <c r="Y7" i="2"/>
  <c r="Z7" i="2"/>
  <c r="AA7" i="2"/>
  <c r="V8" i="2"/>
  <c r="Y72" i="2" s="1"/>
  <c r="W8" i="2"/>
  <c r="X8" i="2"/>
  <c r="Z8" i="2"/>
  <c r="AA8" i="2"/>
  <c r="V9" i="2"/>
  <c r="W9" i="2"/>
  <c r="Z15" i="2" s="1"/>
  <c r="X9" i="2"/>
  <c r="Y9" i="2"/>
  <c r="Z9" i="2"/>
  <c r="AA9" i="2"/>
  <c r="V10" i="2"/>
  <c r="W10" i="2"/>
  <c r="X10" i="2"/>
  <c r="Z10" i="2"/>
  <c r="AA10" i="2"/>
  <c r="V11" i="2"/>
  <c r="W11" i="2"/>
  <c r="X11" i="2"/>
  <c r="Y11" i="2"/>
  <c r="Z11" i="2"/>
  <c r="AA11" i="2"/>
  <c r="V12" i="2"/>
  <c r="W12" i="2"/>
  <c r="X12" i="2"/>
  <c r="Z12" i="2"/>
  <c r="AA12" i="2"/>
  <c r="V13" i="2"/>
  <c r="W13" i="2"/>
  <c r="Z31" i="2" s="1"/>
  <c r="X13" i="2"/>
  <c r="Y13" i="2"/>
  <c r="Z13" i="2"/>
  <c r="AA13" i="2"/>
  <c r="V14" i="2"/>
  <c r="W14" i="2"/>
  <c r="X14" i="2"/>
  <c r="Y14" i="2"/>
  <c r="Z14" i="2"/>
  <c r="AA14" i="2"/>
  <c r="V15" i="2"/>
  <c r="W15" i="2"/>
  <c r="X15" i="2"/>
  <c r="AA15" i="2"/>
  <c r="V16" i="2"/>
  <c r="W16" i="2"/>
  <c r="X16" i="2"/>
  <c r="Y16" i="2"/>
  <c r="Z16" i="2"/>
  <c r="AA16" i="2"/>
  <c r="V17" i="2"/>
  <c r="W17" i="2"/>
  <c r="Z41" i="2" s="1"/>
  <c r="X17" i="2"/>
  <c r="Y17" i="2"/>
  <c r="Z17" i="2"/>
  <c r="AA17" i="2"/>
  <c r="V18" i="2"/>
  <c r="W18" i="2"/>
  <c r="X18" i="2"/>
  <c r="Z18" i="2"/>
  <c r="AA18" i="2"/>
  <c r="V19" i="2"/>
  <c r="W19" i="2"/>
  <c r="Z43" i="2" s="1"/>
  <c r="X19" i="2"/>
  <c r="Y19" i="2"/>
  <c r="Z19" i="2"/>
  <c r="AA19" i="2"/>
  <c r="V20" i="2"/>
  <c r="W20" i="2"/>
  <c r="X20" i="2"/>
  <c r="Y20" i="2"/>
  <c r="Z20" i="2"/>
  <c r="AA20" i="2"/>
  <c r="V21" i="2"/>
  <c r="W21" i="2"/>
  <c r="X21" i="2"/>
  <c r="Y21" i="2"/>
  <c r="Z21" i="2"/>
  <c r="AA21" i="2"/>
  <c r="V22" i="2"/>
  <c r="W22" i="2"/>
  <c r="X22" i="2"/>
  <c r="Z22" i="2"/>
  <c r="AA22" i="2"/>
  <c r="V23" i="2"/>
  <c r="W23" i="2"/>
  <c r="Z47" i="2" s="1"/>
  <c r="X23" i="2"/>
  <c r="Y23" i="2"/>
  <c r="Z23" i="2"/>
  <c r="AA23" i="2"/>
  <c r="V24" i="2"/>
  <c r="W24" i="2"/>
  <c r="X24" i="2"/>
  <c r="Y24" i="2"/>
  <c r="Z24" i="2"/>
  <c r="AA24" i="2"/>
  <c r="V25" i="2"/>
  <c r="W25" i="2"/>
  <c r="X25" i="2"/>
  <c r="Y25" i="2"/>
  <c r="Z25" i="2"/>
  <c r="AA25" i="2"/>
  <c r="V26" i="2"/>
  <c r="W26" i="2"/>
  <c r="X26" i="2"/>
  <c r="Z26" i="2"/>
  <c r="AA26" i="2"/>
  <c r="V27" i="2"/>
  <c r="W27" i="2"/>
  <c r="Z49" i="2" s="1"/>
  <c r="X27" i="2"/>
  <c r="Y27" i="2"/>
  <c r="Z27" i="2"/>
  <c r="AA27" i="2"/>
  <c r="V28" i="2"/>
  <c r="W28" i="2"/>
  <c r="X28" i="2"/>
  <c r="Z28" i="2"/>
  <c r="AA28" i="2"/>
  <c r="V29" i="2"/>
  <c r="W29" i="2"/>
  <c r="Z51" i="2" s="1"/>
  <c r="X29" i="2"/>
  <c r="Y29" i="2"/>
  <c r="Z29" i="2"/>
  <c r="AA29" i="2"/>
  <c r="V30" i="2"/>
  <c r="W30" i="2"/>
  <c r="X30" i="2"/>
  <c r="Y30" i="2"/>
  <c r="Z30" i="2"/>
  <c r="AA30" i="2"/>
  <c r="V31" i="2"/>
  <c r="W31" i="2"/>
  <c r="X31" i="2"/>
  <c r="AA31" i="2"/>
  <c r="V32" i="2"/>
  <c r="W32" i="2"/>
  <c r="X32" i="2"/>
  <c r="Y32" i="2"/>
  <c r="Z32" i="2"/>
  <c r="AA32" i="2"/>
  <c r="V33" i="2"/>
  <c r="W33" i="2"/>
  <c r="Z53" i="2" s="1"/>
  <c r="X33" i="2"/>
  <c r="Y33" i="2"/>
  <c r="Z33" i="2"/>
  <c r="AA33" i="2"/>
  <c r="V34" i="2"/>
  <c r="W34" i="2"/>
  <c r="X34" i="2"/>
  <c r="Z34" i="2"/>
  <c r="AA34" i="2"/>
  <c r="V35" i="2"/>
  <c r="W35" i="2"/>
  <c r="Z55" i="2" s="1"/>
  <c r="X35" i="2"/>
  <c r="Y35" i="2"/>
  <c r="Z35" i="2"/>
  <c r="AA35" i="2"/>
  <c r="V36" i="2"/>
  <c r="W36" i="2"/>
  <c r="X36" i="2"/>
  <c r="Y36" i="2"/>
  <c r="Z36" i="2"/>
  <c r="AA36" i="2"/>
  <c r="V37" i="2"/>
  <c r="W37" i="2"/>
  <c r="Z63" i="2" s="1"/>
  <c r="X37" i="2"/>
  <c r="Y37" i="2"/>
  <c r="Z37" i="2"/>
  <c r="AA37" i="2"/>
  <c r="V38" i="2"/>
  <c r="W38" i="2"/>
  <c r="X38" i="2"/>
  <c r="Z38" i="2"/>
  <c r="AA38" i="2"/>
  <c r="V39" i="2"/>
  <c r="W39" i="2"/>
  <c r="Z69" i="2" s="1"/>
  <c r="X39" i="2"/>
  <c r="Y39" i="2"/>
  <c r="Z39" i="2"/>
  <c r="AA39" i="2"/>
  <c r="V40" i="2"/>
  <c r="W40" i="2"/>
  <c r="X40" i="2"/>
  <c r="Y40" i="2"/>
  <c r="Z40" i="2"/>
  <c r="AA40" i="2"/>
  <c r="V41" i="2"/>
  <c r="W41" i="2"/>
  <c r="X41" i="2"/>
  <c r="AA41" i="2"/>
  <c r="V42" i="2"/>
  <c r="W42" i="2"/>
  <c r="X42" i="2"/>
  <c r="Y42" i="2"/>
  <c r="Z42" i="2"/>
  <c r="AA42" i="2"/>
  <c r="V43" i="2"/>
  <c r="W43" i="2"/>
  <c r="Z79" i="2" s="1"/>
  <c r="X43" i="2"/>
  <c r="AA43" i="2"/>
  <c r="V44" i="2"/>
  <c r="W44" i="2"/>
  <c r="X44" i="2"/>
  <c r="Y44" i="2"/>
  <c r="Z44" i="2"/>
  <c r="AA44" i="2"/>
  <c r="V45" i="2"/>
  <c r="W45" i="2"/>
  <c r="X45" i="2"/>
  <c r="Y45" i="2"/>
  <c r="Z45" i="2"/>
  <c r="AA45" i="2"/>
  <c r="V46" i="2"/>
  <c r="W46" i="2"/>
  <c r="X46" i="2"/>
  <c r="Y46" i="2"/>
  <c r="Z46" i="2"/>
  <c r="AA46" i="2"/>
  <c r="V47" i="2"/>
  <c r="W47" i="2"/>
  <c r="X47" i="2"/>
  <c r="AA47" i="2"/>
  <c r="V48" i="2"/>
  <c r="W48" i="2"/>
  <c r="X48" i="2"/>
  <c r="Y48" i="2"/>
  <c r="Z48" i="2"/>
  <c r="AA48" i="2"/>
  <c r="V49" i="2"/>
  <c r="W49" i="2"/>
  <c r="Z85" i="2" s="1"/>
  <c r="X49" i="2"/>
  <c r="AA49" i="2"/>
  <c r="V50" i="2"/>
  <c r="W50" i="2"/>
  <c r="X50" i="2"/>
  <c r="Y50" i="2"/>
  <c r="Z50" i="2"/>
  <c r="AA50" i="2"/>
  <c r="V51" i="2"/>
  <c r="W51" i="2"/>
  <c r="X51" i="2"/>
  <c r="AA51" i="2"/>
  <c r="V52" i="2"/>
  <c r="W52" i="2"/>
  <c r="X52" i="2"/>
  <c r="Y52" i="2"/>
  <c r="Z52" i="2"/>
  <c r="AA52" i="2"/>
  <c r="V53" i="2"/>
  <c r="W53" i="2"/>
  <c r="X53" i="2"/>
  <c r="AA53" i="2"/>
  <c r="V54" i="2"/>
  <c r="W54" i="2"/>
  <c r="X54" i="2"/>
  <c r="Y54" i="2"/>
  <c r="Z54" i="2"/>
  <c r="AA54" i="2"/>
  <c r="V55" i="2"/>
  <c r="W55" i="2"/>
  <c r="X55" i="2"/>
  <c r="AA55" i="2"/>
  <c r="V56" i="2"/>
  <c r="W56" i="2"/>
  <c r="X56" i="2"/>
  <c r="Y56" i="2"/>
  <c r="Z56" i="2"/>
  <c r="AA56" i="2"/>
  <c r="V57" i="2"/>
  <c r="W57" i="2"/>
  <c r="X57" i="2"/>
  <c r="Y57" i="2"/>
  <c r="Z57" i="2"/>
  <c r="AA57" i="2"/>
  <c r="V58" i="2"/>
  <c r="W58" i="2"/>
  <c r="X58" i="2"/>
  <c r="Y58" i="2"/>
  <c r="Z58" i="2"/>
  <c r="AA58" i="2"/>
  <c r="V59" i="2"/>
  <c r="W59" i="2"/>
  <c r="X59" i="2"/>
  <c r="Y59" i="2"/>
  <c r="Z59" i="2"/>
  <c r="AA59" i="2"/>
  <c r="V60" i="2"/>
  <c r="W60" i="2"/>
  <c r="X60" i="2"/>
  <c r="Z60" i="2"/>
  <c r="AA60" i="2"/>
  <c r="V61" i="2"/>
  <c r="W61" i="2"/>
  <c r="X61" i="2"/>
  <c r="Y61" i="2"/>
  <c r="Z61" i="2"/>
  <c r="AA61" i="2"/>
  <c r="V62" i="2"/>
  <c r="W62" i="2"/>
  <c r="X62" i="2"/>
  <c r="Y62" i="2"/>
  <c r="Z62" i="2"/>
  <c r="AA62" i="2"/>
  <c r="V63" i="2"/>
  <c r="W63" i="2"/>
  <c r="X63" i="2"/>
  <c r="AA63" i="2"/>
  <c r="V64" i="2"/>
  <c r="W64" i="2"/>
  <c r="X64" i="2"/>
  <c r="Y64" i="2"/>
  <c r="Z64" i="2"/>
  <c r="AA64" i="2"/>
  <c r="V65" i="2"/>
  <c r="W65" i="2"/>
  <c r="X65" i="2"/>
  <c r="Y65" i="2"/>
  <c r="Z65" i="2"/>
  <c r="AA65" i="2"/>
  <c r="V66" i="2"/>
  <c r="W66" i="2"/>
  <c r="X66" i="2"/>
  <c r="Y66" i="2"/>
  <c r="Z66" i="2"/>
  <c r="AA66" i="2"/>
  <c r="V67" i="2"/>
  <c r="W67" i="2"/>
  <c r="X67" i="2"/>
  <c r="Y67" i="2"/>
  <c r="Z67" i="2"/>
  <c r="AA67" i="2"/>
  <c r="V68" i="2"/>
  <c r="W68" i="2"/>
  <c r="X68" i="2"/>
  <c r="Z68" i="2"/>
  <c r="AA68" i="2"/>
  <c r="V69" i="2"/>
  <c r="W69" i="2"/>
  <c r="X69" i="2"/>
  <c r="AA69" i="2"/>
  <c r="V70" i="2"/>
  <c r="W70" i="2"/>
  <c r="X70" i="2"/>
  <c r="Y70" i="2"/>
  <c r="Z70" i="2"/>
  <c r="AA70" i="2"/>
  <c r="V71" i="2"/>
  <c r="W71" i="2"/>
  <c r="X71" i="2"/>
  <c r="Y71" i="2"/>
  <c r="Z71" i="2"/>
  <c r="AA71" i="2"/>
  <c r="V72" i="2"/>
  <c r="W72" i="2"/>
  <c r="X72" i="2"/>
  <c r="Z72" i="2"/>
  <c r="AA72" i="2"/>
  <c r="V73" i="2"/>
  <c r="W73" i="2"/>
  <c r="X73" i="2"/>
  <c r="Y73" i="2"/>
  <c r="Z73" i="2"/>
  <c r="AA73" i="2"/>
  <c r="V74" i="2"/>
  <c r="W74" i="2"/>
  <c r="X74" i="2"/>
  <c r="Z74" i="2"/>
  <c r="AA74" i="2"/>
  <c r="V75" i="2"/>
  <c r="W75" i="2"/>
  <c r="X75" i="2"/>
  <c r="Y75" i="2"/>
  <c r="Z75" i="2"/>
  <c r="AA75" i="2"/>
  <c r="V76" i="2"/>
  <c r="W76" i="2"/>
  <c r="X76" i="2"/>
  <c r="Z76" i="2"/>
  <c r="AA76" i="2"/>
  <c r="V77" i="2"/>
  <c r="W77" i="2"/>
  <c r="X77" i="2"/>
  <c r="Y77" i="2"/>
  <c r="Z77" i="2"/>
  <c r="AA77" i="2"/>
  <c r="V78" i="2"/>
  <c r="W78" i="2"/>
  <c r="X78" i="2"/>
  <c r="Y78" i="2"/>
  <c r="Z78" i="2"/>
  <c r="AA78" i="2"/>
  <c r="V79" i="2"/>
  <c r="W79" i="2"/>
  <c r="X79" i="2"/>
  <c r="AA79" i="2"/>
  <c r="V80" i="2"/>
  <c r="W80" i="2"/>
  <c r="X80" i="2"/>
  <c r="Y80" i="2"/>
  <c r="Z80" i="2"/>
  <c r="AA80" i="2"/>
  <c r="V81" i="2"/>
  <c r="W81" i="2"/>
  <c r="X81" i="2"/>
  <c r="Y81" i="2"/>
  <c r="Z81" i="2"/>
  <c r="AA81" i="2"/>
  <c r="V82" i="2"/>
  <c r="W82" i="2"/>
  <c r="X82" i="2"/>
  <c r="Z82" i="2"/>
  <c r="AA82" i="2"/>
  <c r="V83" i="2"/>
  <c r="W83" i="2"/>
  <c r="X83" i="2"/>
  <c r="Y83" i="2"/>
  <c r="Z83" i="2"/>
  <c r="AA83" i="2"/>
  <c r="V84" i="2"/>
  <c r="W84" i="2"/>
  <c r="X84" i="2"/>
  <c r="Y84" i="2"/>
  <c r="Z84" i="2"/>
  <c r="AA84" i="2"/>
  <c r="V85" i="2"/>
  <c r="W85" i="2"/>
  <c r="X85" i="2"/>
  <c r="AA85" i="2"/>
  <c r="V86" i="2"/>
  <c r="W86" i="2"/>
  <c r="X86" i="2"/>
  <c r="Y86" i="2"/>
  <c r="Z86" i="2"/>
  <c r="AA86" i="2"/>
  <c r="V87" i="2"/>
  <c r="W87" i="2"/>
  <c r="X87" i="2"/>
  <c r="Y87" i="2"/>
  <c r="Z87" i="2"/>
  <c r="AA87" i="2"/>
  <c r="V88" i="2"/>
  <c r="W88" i="2"/>
  <c r="X88" i="2"/>
  <c r="Z88" i="2"/>
  <c r="AA88" i="2"/>
  <c r="V89" i="2"/>
  <c r="W89" i="2"/>
  <c r="X89" i="2"/>
  <c r="Y89" i="2"/>
  <c r="Z89" i="2"/>
  <c r="AA89" i="2"/>
  <c r="V90" i="2"/>
  <c r="W90" i="2"/>
  <c r="X90" i="2"/>
  <c r="Y90" i="2"/>
  <c r="Z90" i="2"/>
  <c r="AA90" i="2"/>
  <c r="V91" i="2"/>
  <c r="W91" i="2"/>
  <c r="X91" i="2"/>
  <c r="Y91" i="2"/>
  <c r="Z91" i="2"/>
  <c r="AA91" i="2"/>
  <c r="V92" i="2"/>
  <c r="W92" i="2"/>
  <c r="X92" i="2"/>
  <c r="Z92" i="2"/>
  <c r="AA92" i="2"/>
  <c r="V93" i="2"/>
  <c r="W93" i="2"/>
  <c r="X93" i="2"/>
  <c r="Y93" i="2"/>
  <c r="Z93" i="2"/>
  <c r="AA93" i="2"/>
  <c r="V94" i="2"/>
  <c r="W94" i="2"/>
  <c r="X94" i="2"/>
  <c r="Y94" i="2"/>
  <c r="Z94" i="2"/>
  <c r="AA94" i="2"/>
  <c r="V95" i="2"/>
  <c r="W95" i="2"/>
  <c r="X95" i="2"/>
  <c r="Y95" i="2"/>
  <c r="Z95" i="2"/>
  <c r="AA95" i="2"/>
  <c r="V96" i="2"/>
  <c r="W96" i="2"/>
  <c r="X96" i="2"/>
  <c r="Y96" i="2"/>
  <c r="Z96" i="2"/>
  <c r="AA96" i="2"/>
  <c r="AA6" i="2"/>
  <c r="Z6" i="2"/>
  <c r="Y6" i="2"/>
  <c r="X6" i="2"/>
  <c r="W6" i="2"/>
  <c r="V6" i="2"/>
  <c r="W36" i="1" l="1"/>
  <c r="W29" i="1"/>
  <c r="W12" i="1"/>
  <c r="W8" i="1"/>
  <c r="W6" i="1"/>
  <c r="W30" i="1"/>
  <c r="W25" i="1"/>
  <c r="W21" i="1"/>
  <c r="W17" i="1"/>
  <c r="W16" i="1"/>
  <c r="W35" i="1"/>
  <c r="W34" i="1"/>
  <c r="W13" i="1"/>
  <c r="W9" i="1"/>
  <c r="W31" i="1"/>
  <c r="W27" i="1"/>
  <c r="W26" i="1"/>
  <c r="W23" i="1"/>
  <c r="W22" i="1"/>
  <c r="W19" i="1"/>
  <c r="W18" i="1"/>
  <c r="W7" i="1"/>
  <c r="W33" i="1"/>
  <c r="W32" i="1"/>
  <c r="W28" i="1"/>
  <c r="W24" i="1"/>
  <c r="W20" i="1"/>
  <c r="W15" i="1"/>
  <c r="W14" i="1"/>
  <c r="W11" i="1"/>
  <c r="W10" i="1"/>
  <c r="G26" i="1"/>
  <c r="X26" i="1" s="1"/>
  <c r="G10" i="1"/>
  <c r="X10" i="1" s="1"/>
  <c r="F28" i="1"/>
  <c r="G27" i="1"/>
  <c r="X27" i="1" s="1"/>
  <c r="F12" i="1"/>
  <c r="F21" i="1"/>
  <c r="G34" i="1"/>
  <c r="X34" i="1" s="1"/>
  <c r="F29" i="1"/>
  <c r="G18" i="1"/>
  <c r="X18" i="1" s="1"/>
  <c r="G15" i="1"/>
  <c r="X15" i="1" s="1"/>
  <c r="F13" i="1"/>
  <c r="E36" i="1"/>
  <c r="G36" i="1" s="1"/>
  <c r="X36" i="1" s="1"/>
  <c r="F31" i="1"/>
  <c r="E29" i="1"/>
  <c r="E28" i="1"/>
  <c r="G28" i="1" s="1"/>
  <c r="X28" i="1" s="1"/>
  <c r="F23" i="1"/>
  <c r="E21" i="1"/>
  <c r="E20" i="1"/>
  <c r="G20" i="1" s="1"/>
  <c r="X20" i="1" s="1"/>
  <c r="E17" i="1"/>
  <c r="G17" i="1" s="1"/>
  <c r="X17" i="1" s="1"/>
  <c r="F15" i="1"/>
  <c r="E12" i="1"/>
  <c r="G12" i="1" s="1"/>
  <c r="X12" i="1" s="1"/>
  <c r="E9" i="1"/>
  <c r="G9" i="1" s="1"/>
  <c r="X9" i="1" s="1"/>
  <c r="F7" i="1"/>
  <c r="AA8" i="1" s="1"/>
  <c r="F33" i="1"/>
  <c r="E31" i="1"/>
  <c r="E30" i="1"/>
  <c r="G30" i="1" s="1"/>
  <c r="X30" i="1" s="1"/>
  <c r="F25" i="1"/>
  <c r="G25" i="1" s="1"/>
  <c r="X25" i="1" s="1"/>
  <c r="E23" i="1"/>
  <c r="E22" i="1"/>
  <c r="G22" i="1" s="1"/>
  <c r="X22" i="1" s="1"/>
  <c r="F17" i="1"/>
  <c r="E14" i="1"/>
  <c r="G14" i="1" s="1"/>
  <c r="X14" i="1" s="1"/>
  <c r="E11" i="1"/>
  <c r="G11" i="1" s="1"/>
  <c r="X11" i="1" s="1"/>
  <c r="F9" i="1"/>
  <c r="G21" i="1"/>
  <c r="X21" i="1" s="1"/>
  <c r="G33" i="1"/>
  <c r="X33" i="1" s="1"/>
  <c r="G13" i="1"/>
  <c r="X13" i="1" s="1"/>
  <c r="G29" i="1"/>
  <c r="X29" i="1" s="1"/>
  <c r="G31" i="1"/>
  <c r="X31" i="1" s="1"/>
  <c r="G23" i="1"/>
  <c r="X23" i="1" s="1"/>
  <c r="E6" i="1"/>
  <c r="Y92" i="2"/>
  <c r="Y88" i="2"/>
  <c r="Y76" i="2"/>
  <c r="Y68" i="2"/>
  <c r="Y85" i="2"/>
  <c r="Y79" i="2"/>
  <c r="Y69" i="2"/>
  <c r="Y63" i="2"/>
  <c r="Y55" i="2"/>
  <c r="Y53" i="2"/>
  <c r="Y51" i="2"/>
  <c r="Y49" i="2"/>
  <c r="Y47" i="2"/>
  <c r="Y43" i="2"/>
  <c r="Y41" i="2"/>
  <c r="Y31" i="2"/>
  <c r="Y15" i="2"/>
  <c r="Y82" i="2"/>
  <c r="Y74" i="2"/>
  <c r="Y60" i="2"/>
  <c r="Y38" i="2"/>
  <c r="Y34" i="2"/>
  <c r="Y28" i="2"/>
  <c r="Y26" i="2"/>
  <c r="Y22" i="2"/>
  <c r="Y18" i="2"/>
  <c r="Y12" i="2"/>
  <c r="Y10" i="2"/>
  <c r="Y8" i="2"/>
  <c r="AA21" i="1" l="1"/>
  <c r="AA12" i="1"/>
  <c r="AA11" i="1"/>
  <c r="AA18" i="1"/>
  <c r="J2" i="1"/>
  <c r="N2" i="1"/>
  <c r="M2" i="1"/>
  <c r="L2" i="1"/>
  <c r="G6" i="1"/>
  <c r="AB19" i="1"/>
  <c r="AB15" i="1"/>
  <c r="AB11" i="1"/>
  <c r="AB7" i="1"/>
  <c r="J3" i="1"/>
  <c r="N3" i="1"/>
  <c r="R3" i="1"/>
  <c r="V3" i="1"/>
  <c r="AB20" i="1"/>
  <c r="AB16" i="1"/>
  <c r="AB12" i="1"/>
  <c r="AB8" i="1"/>
  <c r="K3" i="1"/>
  <c r="O3" i="1"/>
  <c r="S3" i="1"/>
  <c r="H3" i="1"/>
  <c r="AB21" i="1"/>
  <c r="AB17" i="1"/>
  <c r="AB13" i="1"/>
  <c r="AB9" i="1"/>
  <c r="AB10" i="1"/>
  <c r="L3" i="1"/>
  <c r="T3" i="1"/>
  <c r="P3" i="1"/>
  <c r="Q3" i="1"/>
  <c r="AB14" i="1"/>
  <c r="M3" i="1"/>
  <c r="U3" i="1"/>
  <c r="AB18" i="1"/>
  <c r="I3" i="1"/>
  <c r="R2" i="1"/>
  <c r="G7" i="1"/>
  <c r="X7" i="1" s="1"/>
  <c r="AA20" i="1"/>
  <c r="I2" i="1"/>
  <c r="AA19" i="1"/>
  <c r="AA10" i="1"/>
  <c r="S2" i="1"/>
  <c r="AA17" i="1"/>
  <c r="O2" i="1"/>
  <c r="AA13" i="1"/>
  <c r="Q2" i="1"/>
  <c r="P2" i="1"/>
  <c r="H2" i="1"/>
  <c r="AA16" i="1"/>
  <c r="AA15" i="1"/>
  <c r="K2" i="1"/>
  <c r="U2" i="1"/>
  <c r="AA7" i="1"/>
  <c r="T2" i="1"/>
  <c r="AA14" i="1"/>
  <c r="V2" i="1"/>
  <c r="AA9" i="1"/>
  <c r="Z21" i="1" l="1"/>
  <c r="Z17" i="1"/>
  <c r="Z13" i="1"/>
  <c r="Z9" i="1"/>
  <c r="J1" i="1"/>
  <c r="N1" i="1"/>
  <c r="R1" i="1"/>
  <c r="V1" i="1"/>
  <c r="Z18" i="1"/>
  <c r="Z14" i="1"/>
  <c r="Z10" i="1"/>
  <c r="K1" i="1"/>
  <c r="O1" i="1"/>
  <c r="S1" i="1"/>
  <c r="Z19" i="1"/>
  <c r="Z15" i="1"/>
  <c r="Z11" i="1"/>
  <c r="Z16" i="1"/>
  <c r="Z7" i="1"/>
  <c r="P1" i="1"/>
  <c r="Z8" i="1"/>
  <c r="M1" i="1"/>
  <c r="Z20" i="1"/>
  <c r="I1" i="1"/>
  <c r="Q1" i="1"/>
  <c r="L1" i="1"/>
  <c r="T1" i="1"/>
  <c r="Z12" i="1"/>
  <c r="U1" i="1"/>
  <c r="H1" i="1"/>
  <c r="X6" i="1"/>
</calcChain>
</file>

<file path=xl/sharedStrings.xml><?xml version="1.0" encoding="utf-8"?>
<sst xmlns="http://schemas.openxmlformats.org/spreadsheetml/2006/main" count="343" uniqueCount="192">
  <si>
    <t>行政區別</t>
  </si>
  <si>
    <t>村里別</t>
  </si>
  <si>
    <t>投開票所別</t>
  </si>
  <si>
    <t>各候選人得票情形</t>
  </si>
  <si>
    <t>C
投票數
C=A+B</t>
  </si>
  <si>
    <t>G
選舉人數
(原領票數)
G=E+F</t>
  </si>
  <si>
    <t>H
投票率
H=C/G
(%)</t>
  </si>
  <si>
    <t xml:space="preserve">1
徐立信
 </t>
  </si>
  <si>
    <t>2
文章
華聲黨</t>
  </si>
  <si>
    <t xml:space="preserve">3
康明道
 </t>
  </si>
  <si>
    <t>4
吳志剛
中國國民黨</t>
  </si>
  <si>
    <t>5
謝建平
台灣團結聯盟</t>
  </si>
  <si>
    <t>6
童仲彥
民主進步黨</t>
  </si>
  <si>
    <t>7
周威佑
民主進步黨</t>
  </si>
  <si>
    <t>8
劉耀仁
民主進步黨</t>
  </si>
  <si>
    <t>9
應曉薇
中國國民黨</t>
  </si>
  <si>
    <t>10
林佳諭
樹黨</t>
  </si>
  <si>
    <t>11
郭昭巖
中國國民黨</t>
  </si>
  <si>
    <t>12
鍾小平
中國國民黨</t>
  </si>
  <si>
    <t>13
顏聖冠
民主進步黨</t>
  </si>
  <si>
    <t>14
陳蓋武
親民黨</t>
  </si>
  <si>
    <t>15
張榮法
新黨</t>
  </si>
  <si>
    <t>　中正區</t>
  </si>
  <si>
    <t/>
  </si>
  <si>
    <t>　　</t>
  </si>
  <si>
    <t>水源里</t>
  </si>
  <si>
    <t>984</t>
  </si>
  <si>
    <t>985</t>
  </si>
  <si>
    <t>富水里</t>
  </si>
  <si>
    <t>986</t>
  </si>
  <si>
    <t>987</t>
  </si>
  <si>
    <t>文盛里</t>
  </si>
  <si>
    <t>988</t>
  </si>
  <si>
    <t>989</t>
  </si>
  <si>
    <t>林興里</t>
  </si>
  <si>
    <t>990</t>
  </si>
  <si>
    <t>991</t>
  </si>
  <si>
    <t>992</t>
  </si>
  <si>
    <t>河堤里</t>
  </si>
  <si>
    <t>993</t>
  </si>
  <si>
    <t>994</t>
  </si>
  <si>
    <t>995</t>
  </si>
  <si>
    <t>頂東里</t>
  </si>
  <si>
    <t>996</t>
  </si>
  <si>
    <t>997</t>
  </si>
  <si>
    <t>998</t>
  </si>
  <si>
    <t>999</t>
  </si>
  <si>
    <t>網溪里</t>
  </si>
  <si>
    <t>1000</t>
  </si>
  <si>
    <t>1001</t>
  </si>
  <si>
    <t>1002</t>
  </si>
  <si>
    <t>1003</t>
  </si>
  <si>
    <t>板溪里</t>
  </si>
  <si>
    <t>1004</t>
  </si>
  <si>
    <t>1005</t>
  </si>
  <si>
    <t>螢圃里</t>
  </si>
  <si>
    <t>1006</t>
  </si>
  <si>
    <t>1007</t>
  </si>
  <si>
    <t>1008</t>
  </si>
  <si>
    <t>螢雪里</t>
  </si>
  <si>
    <t>1009</t>
  </si>
  <si>
    <t>1010</t>
  </si>
  <si>
    <t>1011</t>
  </si>
  <si>
    <t>永功里</t>
  </si>
  <si>
    <t>1012</t>
  </si>
  <si>
    <t>1013</t>
  </si>
  <si>
    <t>1014</t>
  </si>
  <si>
    <t>1015</t>
  </si>
  <si>
    <t>永昌里</t>
  </si>
  <si>
    <t>1016</t>
  </si>
  <si>
    <t>1017</t>
  </si>
  <si>
    <t>1018</t>
  </si>
  <si>
    <t>龍興里</t>
  </si>
  <si>
    <t>1019</t>
  </si>
  <si>
    <t>1020</t>
  </si>
  <si>
    <t>忠勤里</t>
  </si>
  <si>
    <t>1021</t>
  </si>
  <si>
    <t>1022</t>
  </si>
  <si>
    <t>1023</t>
  </si>
  <si>
    <t>1024</t>
  </si>
  <si>
    <t>廈安里</t>
  </si>
  <si>
    <t>1025</t>
  </si>
  <si>
    <t>1026</t>
  </si>
  <si>
    <t>愛國里</t>
  </si>
  <si>
    <t>1027</t>
  </si>
  <si>
    <t>1028</t>
  </si>
  <si>
    <t>南門里</t>
  </si>
  <si>
    <t>1029</t>
  </si>
  <si>
    <t>1030</t>
  </si>
  <si>
    <t>龍光里</t>
  </si>
  <si>
    <t>1031</t>
  </si>
  <si>
    <t>1032</t>
  </si>
  <si>
    <t>南福里</t>
  </si>
  <si>
    <t>1033</t>
  </si>
  <si>
    <t>1034</t>
  </si>
  <si>
    <t>1035</t>
  </si>
  <si>
    <t>1036</t>
  </si>
  <si>
    <t>1037</t>
  </si>
  <si>
    <t>龍福里</t>
  </si>
  <si>
    <t>1038</t>
  </si>
  <si>
    <t>1039</t>
  </si>
  <si>
    <t>1040</t>
  </si>
  <si>
    <t>新營里</t>
  </si>
  <si>
    <t>1041</t>
  </si>
  <si>
    <t>1042</t>
  </si>
  <si>
    <t>1043</t>
  </si>
  <si>
    <t>1044</t>
  </si>
  <si>
    <t>1045</t>
  </si>
  <si>
    <t>建國里</t>
  </si>
  <si>
    <t>1046</t>
  </si>
  <si>
    <t>光復里</t>
  </si>
  <si>
    <t>1047</t>
  </si>
  <si>
    <t>1048</t>
  </si>
  <si>
    <t>1049</t>
  </si>
  <si>
    <t>黎明里</t>
  </si>
  <si>
    <t>1050</t>
  </si>
  <si>
    <t>1051</t>
  </si>
  <si>
    <t>梅花里</t>
  </si>
  <si>
    <t>1052</t>
  </si>
  <si>
    <t>1053</t>
  </si>
  <si>
    <t>幸福里</t>
  </si>
  <si>
    <t>1054</t>
  </si>
  <si>
    <t>1055</t>
  </si>
  <si>
    <t>1056</t>
  </si>
  <si>
    <t>幸市里</t>
  </si>
  <si>
    <t>1057</t>
  </si>
  <si>
    <t>1058</t>
  </si>
  <si>
    <t>1059</t>
  </si>
  <si>
    <t>東門里</t>
  </si>
  <si>
    <t>1060</t>
  </si>
  <si>
    <t>1061</t>
  </si>
  <si>
    <t>1062</t>
  </si>
  <si>
    <t>文北里</t>
  </si>
  <si>
    <t>1063</t>
  </si>
  <si>
    <t>1064</t>
  </si>
  <si>
    <t>1065</t>
  </si>
  <si>
    <t>文祥里</t>
  </si>
  <si>
    <t>1066</t>
  </si>
  <si>
    <t>1067</t>
  </si>
  <si>
    <t>1068</t>
  </si>
  <si>
    <t>1069</t>
  </si>
  <si>
    <t>三愛里</t>
  </si>
  <si>
    <t>1070</t>
  </si>
  <si>
    <t>1071</t>
  </si>
  <si>
    <t>1072</t>
  </si>
  <si>
    <t>1073</t>
  </si>
  <si>
    <t>1074</t>
  </si>
  <si>
    <t>水源里</t>
    <phoneticPr fontId="2" type="noConversion"/>
  </si>
  <si>
    <t>富水里</t>
    <phoneticPr fontId="2" type="noConversion"/>
  </si>
  <si>
    <t>文盛里</t>
    <phoneticPr fontId="2" type="noConversion"/>
  </si>
  <si>
    <t>林興里</t>
    <phoneticPr fontId="2" type="noConversion"/>
  </si>
  <si>
    <t>河堤里</t>
    <phoneticPr fontId="2" type="noConversion"/>
  </si>
  <si>
    <t>頂東里</t>
    <phoneticPr fontId="2" type="noConversion"/>
  </si>
  <si>
    <t>網溪里</t>
    <phoneticPr fontId="2" type="noConversion"/>
  </si>
  <si>
    <t>板溪里</t>
    <phoneticPr fontId="2" type="noConversion"/>
  </si>
  <si>
    <t>螢圃里</t>
    <phoneticPr fontId="2" type="noConversion"/>
  </si>
  <si>
    <t>螢雪里</t>
    <phoneticPr fontId="2" type="noConversion"/>
  </si>
  <si>
    <t>永功里</t>
    <phoneticPr fontId="2" type="noConversion"/>
  </si>
  <si>
    <t>永昌里</t>
    <phoneticPr fontId="2" type="noConversion"/>
  </si>
  <si>
    <t>龍興里</t>
    <phoneticPr fontId="2" type="noConversion"/>
  </si>
  <si>
    <t>忠勤里</t>
    <phoneticPr fontId="2" type="noConversion"/>
  </si>
  <si>
    <t>廈安里</t>
    <phoneticPr fontId="2" type="noConversion"/>
  </si>
  <si>
    <t>愛國里</t>
    <phoneticPr fontId="2" type="noConversion"/>
  </si>
  <si>
    <t>南門里</t>
    <phoneticPr fontId="2" type="noConversion"/>
  </si>
  <si>
    <t>龍光里</t>
    <phoneticPr fontId="2" type="noConversion"/>
  </si>
  <si>
    <t>南福里</t>
    <phoneticPr fontId="2" type="noConversion"/>
  </si>
  <si>
    <t>龍福里</t>
    <phoneticPr fontId="2" type="noConversion"/>
  </si>
  <si>
    <t>新營里</t>
    <phoneticPr fontId="2" type="noConversion"/>
  </si>
  <si>
    <t>建國里</t>
    <phoneticPr fontId="2" type="noConversion"/>
  </si>
  <si>
    <t>光復里</t>
    <phoneticPr fontId="2" type="noConversion"/>
  </si>
  <si>
    <t>黎明里</t>
    <phoneticPr fontId="2" type="noConversion"/>
  </si>
  <si>
    <t>梅花里</t>
    <phoneticPr fontId="2" type="noConversion"/>
  </si>
  <si>
    <t>幸福里</t>
    <phoneticPr fontId="2" type="noConversion"/>
  </si>
  <si>
    <t>幸市里</t>
    <phoneticPr fontId="2" type="noConversion"/>
  </si>
  <si>
    <t>東門里</t>
    <phoneticPr fontId="2" type="noConversion"/>
  </si>
  <si>
    <t>文北里</t>
    <phoneticPr fontId="2" type="noConversion"/>
  </si>
  <si>
    <t>文祥里</t>
    <phoneticPr fontId="2" type="noConversion"/>
  </si>
  <si>
    <t>三愛里</t>
    <phoneticPr fontId="2" type="noConversion"/>
  </si>
  <si>
    <t>藍綠差對年齡相關</t>
    <phoneticPr fontId="2" type="noConversion"/>
  </si>
  <si>
    <t>綠</t>
    <phoneticPr fontId="2" type="noConversion"/>
  </si>
  <si>
    <t>藍</t>
    <phoneticPr fontId="2" type="noConversion"/>
  </si>
  <si>
    <t>里</t>
    <phoneticPr fontId="2" type="noConversion"/>
  </si>
  <si>
    <t>藍得票數</t>
    <phoneticPr fontId="2" type="noConversion"/>
  </si>
  <si>
    <t>綠得票數</t>
    <phoneticPr fontId="2" type="noConversion"/>
  </si>
  <si>
    <t>投票人數</t>
    <phoneticPr fontId="2" type="noConversion"/>
  </si>
  <si>
    <t>藍得票率</t>
    <phoneticPr fontId="2" type="noConversion"/>
  </si>
  <si>
    <t>綠得票率</t>
    <phoneticPr fontId="2" type="noConversion"/>
  </si>
  <si>
    <t>藍-綠</t>
    <phoneticPr fontId="2" type="noConversion"/>
  </si>
  <si>
    <t>weighted sum</t>
    <phoneticPr fontId="2" type="noConversion"/>
  </si>
  <si>
    <t>藍綠差對年齡相關</t>
    <phoneticPr fontId="2" type="noConversion"/>
  </si>
  <si>
    <t>綠</t>
    <phoneticPr fontId="2" type="noConversion"/>
  </si>
  <si>
    <t>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</si>
</sst>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76" formatCode="##.00"/>
    <numFmt numFmtId="177" formatCode="0.000%"/>
    <numFmt numFmtId="178" formatCode="_-* #,##0.0_-;\-* #,##0.0_-;_-* &quot;-&quot;??_-;_-@_-"/>
    <numFmt numFmtId="179" formatCode="0.0%"/>
    <numFmt numFmtId="180" formatCode="0.0000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/>
    <xf numFmtId="0" fontId="0" fillId="0" borderId="7" xfId="0" applyBorder="1" applyAlignment="1"/>
    <xf numFmtId="3" fontId="0" fillId="0" borderId="7" xfId="0" applyNumberFormat="1" applyBorder="1" applyAlignment="1"/>
    <xf numFmtId="176" fontId="0" fillId="0" borderId="7" xfId="0" applyNumberFormat="1" applyBorder="1" applyAlignment="1"/>
    <xf numFmtId="3" fontId="0" fillId="0" borderId="0" xfId="0" applyNumberFormat="1" applyFont="1" applyFill="1" applyBorder="1" applyAlignment="1"/>
    <xf numFmtId="10" fontId="0" fillId="0" borderId="0" xfId="2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2" applyNumberFormat="1" applyFont="1" applyFill="1">
      <alignment vertical="center"/>
    </xf>
    <xf numFmtId="178" fontId="0" fillId="0" borderId="0" xfId="1" applyNumberFormat="1" applyFont="1">
      <alignment vertical="center"/>
    </xf>
    <xf numFmtId="179" fontId="0" fillId="0" borderId="0" xfId="1" applyNumberFormat="1" applyFont="1">
      <alignment vertical="center"/>
    </xf>
    <xf numFmtId="0" fontId="0" fillId="0" borderId="8" xfId="0" applyBorder="1">
      <alignment vertical="center"/>
    </xf>
    <xf numFmtId="180" fontId="0" fillId="0" borderId="0" xfId="0" applyNumberFormat="1">
      <alignment vertical="center"/>
    </xf>
    <xf numFmtId="0" fontId="0" fillId="0" borderId="9" xfId="0" applyBorder="1">
      <alignment vertical="center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3">
    <cellStyle name="一般" xfId="0" builtinId="0"/>
    <cellStyle name="千分位" xfId="1" builtinId="3"/>
    <cellStyle name="百分比" xfId="2" builtinId="5"/>
  </cellStyles>
  <dxfs count="1">
    <dxf>
      <font>
        <color theme="9" tint="0.39994506668294322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E75B6"/>
            </a:solidFill>
            <a:ln>
              <a:noFill/>
            </a:ln>
            <a:effectLst/>
          </c:spPr>
          <c:invertIfNegative val="1"/>
          <c:cat>
            <c:numRef>
              <c:f>中正區!$Y$7:$Y$21</c:f>
              <c:numCache>
                <c:formatCode>General</c:formatCode>
                <c:ptCount val="1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</c:numCache>
            </c:numRef>
          </c:cat>
          <c:val>
            <c:numRef>
              <c:f>中正區!$Z$7:$Z$21</c:f>
              <c:numCache>
                <c:formatCode>0.0000</c:formatCode>
                <c:ptCount val="15"/>
                <c:pt idx="0">
                  <c:v>-0.12959351329707977</c:v>
                </c:pt>
                <c:pt idx="1">
                  <c:v>-0.10762270721237806</c:v>
                </c:pt>
                <c:pt idx="2">
                  <c:v>2.4095578040590898E-2</c:v>
                </c:pt>
                <c:pt idx="3">
                  <c:v>0.31431094850032859</c:v>
                </c:pt>
                <c:pt idx="4">
                  <c:v>0.1884442529939207</c:v>
                </c:pt>
                <c:pt idx="5">
                  <c:v>0.15275900701297937</c:v>
                </c:pt>
                <c:pt idx="6">
                  <c:v>-3.1721291334017208E-2</c:v>
                </c:pt>
                <c:pt idx="7">
                  <c:v>-0.36919436584339765</c:v>
                </c:pt>
                <c:pt idx="8">
                  <c:v>-1.0183605800793144E-2</c:v>
                </c:pt>
                <c:pt idx="9">
                  <c:v>-0.14595593494279566</c:v>
                </c:pt>
                <c:pt idx="10">
                  <c:v>-0.29860528612098292</c:v>
                </c:pt>
                <c:pt idx="11">
                  <c:v>-0.3047461976123948</c:v>
                </c:pt>
                <c:pt idx="12">
                  <c:v>-0.45533461538564951</c:v>
                </c:pt>
                <c:pt idx="13">
                  <c:v>0.13869984471049832</c:v>
                </c:pt>
                <c:pt idx="14">
                  <c:v>0.12167983558710015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63BE7B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C9F-4B09-A515-9119FC12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49584"/>
        <c:axId val="1030416384"/>
      </c:barChart>
      <c:catAx>
        <c:axId val="206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0416384"/>
        <c:crosses val="autoZero"/>
        <c:auto val="1"/>
        <c:lblAlgn val="ctr"/>
        <c:lblOffset val="100"/>
        <c:noMultiLvlLbl val="0"/>
      </c:catAx>
      <c:valAx>
        <c:axId val="10304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5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中正區!$W$6:$W$36</c:f>
              <c:numCache>
                <c:formatCode>_-* #,##0.0_-;\-* #,##0.0_-;_-* "-"??_-;_-@_-</c:formatCode>
                <c:ptCount val="31"/>
                <c:pt idx="0">
                  <c:v>48.414448669201519</c:v>
                </c:pt>
                <c:pt idx="1">
                  <c:v>45.853544776119392</c:v>
                </c:pt>
                <c:pt idx="2">
                  <c:v>49.167039856695034</c:v>
                </c:pt>
                <c:pt idx="3">
                  <c:v>47.71515613099772</c:v>
                </c:pt>
                <c:pt idx="4">
                  <c:v>48.656441717791409</c:v>
                </c:pt>
                <c:pt idx="5">
                  <c:v>48.01358392259025</c:v>
                </c:pt>
                <c:pt idx="6">
                  <c:v>47.390793339862874</c:v>
                </c:pt>
                <c:pt idx="7">
                  <c:v>47.954085077650234</c:v>
                </c:pt>
                <c:pt idx="8">
                  <c:v>47.71948160535117</c:v>
                </c:pt>
                <c:pt idx="9">
                  <c:v>47.194627470856574</c:v>
                </c:pt>
                <c:pt idx="10">
                  <c:v>46.485148514851488</c:v>
                </c:pt>
                <c:pt idx="11">
                  <c:v>47.338225483655769</c:v>
                </c:pt>
                <c:pt idx="12">
                  <c:v>44.853312302839115</c:v>
                </c:pt>
                <c:pt idx="13">
                  <c:v>47.492819733063016</c:v>
                </c:pt>
                <c:pt idx="14">
                  <c:v>44.737149532710269</c:v>
                </c:pt>
                <c:pt idx="15">
                  <c:v>47.135774218154083</c:v>
                </c:pt>
                <c:pt idx="16">
                  <c:v>47.901907356948222</c:v>
                </c:pt>
                <c:pt idx="17">
                  <c:v>46.676374226428827</c:v>
                </c:pt>
                <c:pt idx="18">
                  <c:v>46.337244835594674</c:v>
                </c:pt>
                <c:pt idx="19">
                  <c:v>48.244511479805595</c:v>
                </c:pt>
                <c:pt idx="20">
                  <c:v>46.066685706125938</c:v>
                </c:pt>
                <c:pt idx="21">
                  <c:v>45.367892976588621</c:v>
                </c:pt>
                <c:pt idx="22">
                  <c:v>46.897271268057793</c:v>
                </c:pt>
                <c:pt idx="23">
                  <c:v>46.950458715596326</c:v>
                </c:pt>
                <c:pt idx="24">
                  <c:v>49.13860333215171</c:v>
                </c:pt>
                <c:pt idx="25">
                  <c:v>47.669877636032282</c:v>
                </c:pt>
                <c:pt idx="26">
                  <c:v>49.197751660705165</c:v>
                </c:pt>
                <c:pt idx="27">
                  <c:v>47.221567472009426</c:v>
                </c:pt>
                <c:pt idx="28">
                  <c:v>49.309083082221271</c:v>
                </c:pt>
                <c:pt idx="29">
                  <c:v>47.0612343297975</c:v>
                </c:pt>
                <c:pt idx="30">
                  <c:v>48.89716312056737</c:v>
                </c:pt>
              </c:numCache>
            </c:numRef>
          </c:xVal>
          <c:yVal>
            <c:numRef>
              <c:f>中正區!$X$6:$X$36</c:f>
              <c:numCache>
                <c:formatCode>0.0%</c:formatCode>
                <c:ptCount val="31"/>
                <c:pt idx="0">
                  <c:v>3.1585220500595923E-2</c:v>
                </c:pt>
                <c:pt idx="1">
                  <c:v>0.36940298507462688</c:v>
                </c:pt>
                <c:pt idx="2">
                  <c:v>4.8088779284833516E-2</c:v>
                </c:pt>
                <c:pt idx="3">
                  <c:v>0.23818316100443132</c:v>
                </c:pt>
                <c:pt idx="4">
                  <c:v>0.18475499092558989</c:v>
                </c:pt>
                <c:pt idx="5">
                  <c:v>0.10086767895878523</c:v>
                </c:pt>
                <c:pt idx="6">
                  <c:v>9.7520661157024791E-2</c:v>
                </c:pt>
                <c:pt idx="7">
                  <c:v>0.11234329797492765</c:v>
                </c:pt>
                <c:pt idx="8">
                  <c:v>0.11730827523491971</c:v>
                </c:pt>
                <c:pt idx="9">
                  <c:v>9.6808137495615565E-2</c:v>
                </c:pt>
                <c:pt idx="10">
                  <c:v>-2.5912215758857715E-2</c:v>
                </c:pt>
                <c:pt idx="11">
                  <c:v>6.7833698030634548E-2</c:v>
                </c:pt>
                <c:pt idx="12">
                  <c:v>5.120481927710846E-2</c:v>
                </c:pt>
                <c:pt idx="13">
                  <c:v>0.11010127239678008</c:v>
                </c:pt>
                <c:pt idx="14">
                  <c:v>4.2150537634408625E-2</c:v>
                </c:pt>
                <c:pt idx="15">
                  <c:v>4.2730588848358508E-2</c:v>
                </c:pt>
                <c:pt idx="16">
                  <c:v>0.2214554579673777</c:v>
                </c:pt>
                <c:pt idx="17">
                  <c:v>0.12359550561797755</c:v>
                </c:pt>
                <c:pt idx="18">
                  <c:v>7.2987477638640386E-2</c:v>
                </c:pt>
                <c:pt idx="19">
                  <c:v>8.0126364158529584E-2</c:v>
                </c:pt>
                <c:pt idx="20">
                  <c:v>0.21221343071616966</c:v>
                </c:pt>
                <c:pt idx="21">
                  <c:v>0.20145631067961167</c:v>
                </c:pt>
                <c:pt idx="22">
                  <c:v>5.627086313781593E-2</c:v>
                </c:pt>
                <c:pt idx="23">
                  <c:v>0.17197835237522546</c:v>
                </c:pt>
                <c:pt idx="24">
                  <c:v>5.6105610561056063E-2</c:v>
                </c:pt>
                <c:pt idx="25">
                  <c:v>9.5740523642047659E-2</c:v>
                </c:pt>
                <c:pt idx="26">
                  <c:v>4.0725657164013329E-2</c:v>
                </c:pt>
                <c:pt idx="27">
                  <c:v>0.18646232439335886</c:v>
                </c:pt>
                <c:pt idx="28">
                  <c:v>6.7802056555269941E-2</c:v>
                </c:pt>
                <c:pt idx="29">
                  <c:v>0.12123995407577498</c:v>
                </c:pt>
                <c:pt idx="30">
                  <c:v>7.5949367088607556E-2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C-4453-988C-07260507F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82128"/>
        <c:axId val="461782544"/>
      </c:scatterChart>
      <c:valAx>
        <c:axId val="4617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1782544"/>
        <c:crosses val="autoZero"/>
        <c:crossBetween val="midCat"/>
      </c:valAx>
      <c:valAx>
        <c:axId val="4617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178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47625</xdr:colOff>
      <xdr:row>22</xdr:row>
      <xdr:rowOff>9525</xdr:rowOff>
    </xdr:from>
    <xdr:to>
      <xdr:col>30</xdr:col>
      <xdr:colOff>504825</xdr:colOff>
      <xdr:row>35</xdr:row>
      <xdr:rowOff>28575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280987</xdr:colOff>
      <xdr:row>8</xdr:row>
      <xdr:rowOff>57150</xdr:rowOff>
    </xdr:from>
    <xdr:to>
      <xdr:col>35</xdr:col>
      <xdr:colOff>52387</xdr:colOff>
      <xdr:row>21</xdr:row>
      <xdr:rowOff>76200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488;&#21271;&#24066;&#20154;&#21475;5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Y區隔"/>
    </sheetNames>
    <sheetDataSet>
      <sheetData sheetId="0">
        <row r="171">
          <cell r="B171" t="str">
            <v>水源里</v>
          </cell>
          <cell r="C171">
            <v>2630</v>
          </cell>
          <cell r="D171">
            <v>166</v>
          </cell>
          <cell r="E171">
            <v>189</v>
          </cell>
          <cell r="F171">
            <v>259</v>
          </cell>
          <cell r="G171">
            <v>253</v>
          </cell>
          <cell r="H171">
            <v>212</v>
          </cell>
          <cell r="I171">
            <v>234</v>
          </cell>
          <cell r="J171">
            <v>239</v>
          </cell>
          <cell r="K171">
            <v>247</v>
          </cell>
          <cell r="L171">
            <v>210</v>
          </cell>
          <cell r="M171">
            <v>185</v>
          </cell>
          <cell r="N171">
            <v>142</v>
          </cell>
          <cell r="O171">
            <v>122</v>
          </cell>
          <cell r="P171">
            <v>80</v>
          </cell>
          <cell r="Q171">
            <v>56</v>
          </cell>
          <cell r="R171">
            <v>36</v>
          </cell>
        </row>
        <row r="172">
          <cell r="B172" t="str">
            <v>富水里</v>
          </cell>
          <cell r="C172">
            <v>2144</v>
          </cell>
          <cell r="D172">
            <v>128</v>
          </cell>
          <cell r="E172">
            <v>138</v>
          </cell>
          <cell r="F172">
            <v>248</v>
          </cell>
          <cell r="G172">
            <v>324</v>
          </cell>
          <cell r="H172">
            <v>208</v>
          </cell>
          <cell r="I172">
            <v>191</v>
          </cell>
          <cell r="J172">
            <v>189</v>
          </cell>
          <cell r="K172">
            <v>177</v>
          </cell>
          <cell r="L172">
            <v>164</v>
          </cell>
          <cell r="M172">
            <v>128</v>
          </cell>
          <cell r="N172">
            <v>82</v>
          </cell>
          <cell r="O172">
            <v>64</v>
          </cell>
          <cell r="P172">
            <v>34</v>
          </cell>
          <cell r="Q172">
            <v>42</v>
          </cell>
          <cell r="R172">
            <v>27</v>
          </cell>
        </row>
        <row r="173">
          <cell r="B173" t="str">
            <v>文盛里</v>
          </cell>
          <cell r="C173">
            <v>2233</v>
          </cell>
          <cell r="D173">
            <v>147</v>
          </cell>
          <cell r="E173">
            <v>139</v>
          </cell>
          <cell r="F173">
            <v>204</v>
          </cell>
          <cell r="G173">
            <v>207</v>
          </cell>
          <cell r="H173">
            <v>157</v>
          </cell>
          <cell r="I173">
            <v>196</v>
          </cell>
          <cell r="J173">
            <v>208</v>
          </cell>
          <cell r="K173">
            <v>231</v>
          </cell>
          <cell r="L173">
            <v>201</v>
          </cell>
          <cell r="M173">
            <v>172</v>
          </cell>
          <cell r="N173">
            <v>113</v>
          </cell>
          <cell r="O173">
            <v>104</v>
          </cell>
          <cell r="P173">
            <v>76</v>
          </cell>
          <cell r="Q173">
            <v>49</v>
          </cell>
          <cell r="R173">
            <v>29</v>
          </cell>
        </row>
        <row r="174">
          <cell r="B174" t="str">
            <v>林興里</v>
          </cell>
          <cell r="C174">
            <v>3939</v>
          </cell>
          <cell r="D174">
            <v>232</v>
          </cell>
          <cell r="E174">
            <v>225</v>
          </cell>
          <cell r="F174">
            <v>363</v>
          </cell>
          <cell r="G174">
            <v>492</v>
          </cell>
          <cell r="H174">
            <v>381</v>
          </cell>
          <cell r="I174">
            <v>399</v>
          </cell>
          <cell r="J174">
            <v>348</v>
          </cell>
          <cell r="K174">
            <v>345</v>
          </cell>
          <cell r="L174">
            <v>350</v>
          </cell>
          <cell r="M174">
            <v>249</v>
          </cell>
          <cell r="N174">
            <v>175</v>
          </cell>
          <cell r="O174">
            <v>146</v>
          </cell>
          <cell r="P174">
            <v>103</v>
          </cell>
          <cell r="Q174">
            <v>82</v>
          </cell>
          <cell r="R174">
            <v>49</v>
          </cell>
        </row>
        <row r="175">
          <cell r="B175" t="str">
            <v>河堤里</v>
          </cell>
          <cell r="C175">
            <v>4075</v>
          </cell>
          <cell r="D175">
            <v>262</v>
          </cell>
          <cell r="E175">
            <v>276</v>
          </cell>
          <cell r="F175">
            <v>377</v>
          </cell>
          <cell r="G175">
            <v>425</v>
          </cell>
          <cell r="H175">
            <v>319</v>
          </cell>
          <cell r="I175">
            <v>304</v>
          </cell>
          <cell r="J175">
            <v>386</v>
          </cell>
          <cell r="K175">
            <v>384</v>
          </cell>
          <cell r="L175">
            <v>407</v>
          </cell>
          <cell r="M175">
            <v>314</v>
          </cell>
          <cell r="N175">
            <v>165</v>
          </cell>
          <cell r="O175">
            <v>162</v>
          </cell>
          <cell r="P175">
            <v>144</v>
          </cell>
          <cell r="Q175">
            <v>92</v>
          </cell>
          <cell r="R175">
            <v>58</v>
          </cell>
        </row>
        <row r="176">
          <cell r="B176" t="str">
            <v>頂東里</v>
          </cell>
          <cell r="C176">
            <v>5374</v>
          </cell>
          <cell r="D176">
            <v>314</v>
          </cell>
          <cell r="E176">
            <v>385</v>
          </cell>
          <cell r="F176">
            <v>538</v>
          </cell>
          <cell r="G176">
            <v>591</v>
          </cell>
          <cell r="H176">
            <v>467</v>
          </cell>
          <cell r="I176">
            <v>428</v>
          </cell>
          <cell r="J176">
            <v>457</v>
          </cell>
          <cell r="K176">
            <v>482</v>
          </cell>
          <cell r="L176">
            <v>535</v>
          </cell>
          <cell r="M176">
            <v>377</v>
          </cell>
          <cell r="N176">
            <v>253</v>
          </cell>
          <cell r="O176">
            <v>227</v>
          </cell>
          <cell r="P176">
            <v>164</v>
          </cell>
          <cell r="Q176">
            <v>101</v>
          </cell>
          <cell r="R176">
            <v>55</v>
          </cell>
        </row>
        <row r="177">
          <cell r="B177" t="str">
            <v>網溪里</v>
          </cell>
          <cell r="C177">
            <v>5105</v>
          </cell>
          <cell r="D177">
            <v>333</v>
          </cell>
          <cell r="E177">
            <v>389</v>
          </cell>
          <cell r="F177">
            <v>510</v>
          </cell>
          <cell r="G177">
            <v>567</v>
          </cell>
          <cell r="H177">
            <v>410</v>
          </cell>
          <cell r="I177">
            <v>412</v>
          </cell>
          <cell r="J177">
            <v>455</v>
          </cell>
          <cell r="K177">
            <v>495</v>
          </cell>
          <cell r="L177">
            <v>492</v>
          </cell>
          <cell r="M177">
            <v>350</v>
          </cell>
          <cell r="N177">
            <v>225</v>
          </cell>
          <cell r="O177">
            <v>181</v>
          </cell>
          <cell r="P177">
            <v>143</v>
          </cell>
          <cell r="Q177">
            <v>84</v>
          </cell>
          <cell r="R177">
            <v>59</v>
          </cell>
        </row>
        <row r="178">
          <cell r="B178" t="str">
            <v>板溪里</v>
          </cell>
          <cell r="C178">
            <v>2962</v>
          </cell>
          <cell r="D178">
            <v>164</v>
          </cell>
          <cell r="E178">
            <v>195</v>
          </cell>
          <cell r="F178">
            <v>328</v>
          </cell>
          <cell r="G178">
            <v>366</v>
          </cell>
          <cell r="H178">
            <v>233</v>
          </cell>
          <cell r="I178">
            <v>212</v>
          </cell>
          <cell r="J178">
            <v>249</v>
          </cell>
          <cell r="K178">
            <v>281</v>
          </cell>
          <cell r="L178">
            <v>282</v>
          </cell>
          <cell r="M178">
            <v>229</v>
          </cell>
          <cell r="N178">
            <v>131</v>
          </cell>
          <cell r="O178">
            <v>114</v>
          </cell>
          <cell r="P178">
            <v>77</v>
          </cell>
          <cell r="Q178">
            <v>61</v>
          </cell>
          <cell r="R178">
            <v>40</v>
          </cell>
        </row>
        <row r="179">
          <cell r="B179" t="str">
            <v>螢圃里</v>
          </cell>
          <cell r="C179">
            <v>4784</v>
          </cell>
          <cell r="D179">
            <v>303</v>
          </cell>
          <cell r="E179">
            <v>338</v>
          </cell>
          <cell r="F179">
            <v>496</v>
          </cell>
          <cell r="G179">
            <v>513</v>
          </cell>
          <cell r="H179">
            <v>398</v>
          </cell>
          <cell r="I179">
            <v>427</v>
          </cell>
          <cell r="J179">
            <v>401</v>
          </cell>
          <cell r="K179">
            <v>433</v>
          </cell>
          <cell r="L179">
            <v>402</v>
          </cell>
          <cell r="M179">
            <v>377</v>
          </cell>
          <cell r="N179">
            <v>248</v>
          </cell>
          <cell r="O179">
            <v>179</v>
          </cell>
          <cell r="P179">
            <v>120</v>
          </cell>
          <cell r="Q179">
            <v>95</v>
          </cell>
          <cell r="R179">
            <v>54</v>
          </cell>
        </row>
        <row r="180">
          <cell r="B180" t="str">
            <v>螢雪里</v>
          </cell>
          <cell r="C180">
            <v>3946</v>
          </cell>
          <cell r="D180">
            <v>279</v>
          </cell>
          <cell r="E180">
            <v>302</v>
          </cell>
          <cell r="F180">
            <v>398</v>
          </cell>
          <cell r="G180">
            <v>424</v>
          </cell>
          <cell r="H180">
            <v>329</v>
          </cell>
          <cell r="I180">
            <v>324</v>
          </cell>
          <cell r="J180">
            <v>360</v>
          </cell>
          <cell r="K180">
            <v>360</v>
          </cell>
          <cell r="L180">
            <v>354</v>
          </cell>
          <cell r="M180">
            <v>260</v>
          </cell>
          <cell r="N180">
            <v>180</v>
          </cell>
          <cell r="O180">
            <v>159</v>
          </cell>
          <cell r="P180">
            <v>108</v>
          </cell>
          <cell r="Q180">
            <v>67</v>
          </cell>
          <cell r="R180">
            <v>42</v>
          </cell>
        </row>
        <row r="181">
          <cell r="B181" t="str">
            <v>永功里</v>
          </cell>
          <cell r="C181">
            <v>5252</v>
          </cell>
          <cell r="D181">
            <v>373</v>
          </cell>
          <cell r="E181">
            <v>359</v>
          </cell>
          <cell r="F181">
            <v>522</v>
          </cell>
          <cell r="G181">
            <v>639</v>
          </cell>
          <cell r="H181">
            <v>532</v>
          </cell>
          <cell r="I181">
            <v>473</v>
          </cell>
          <cell r="J181">
            <v>508</v>
          </cell>
          <cell r="K181">
            <v>430</v>
          </cell>
          <cell r="L181">
            <v>409</v>
          </cell>
          <cell r="M181">
            <v>325</v>
          </cell>
          <cell r="N181">
            <v>205</v>
          </cell>
          <cell r="O181">
            <v>209</v>
          </cell>
          <cell r="P181">
            <v>132</v>
          </cell>
          <cell r="Q181">
            <v>85</v>
          </cell>
          <cell r="R181">
            <v>51</v>
          </cell>
        </row>
        <row r="182">
          <cell r="B182" t="str">
            <v>永昌里</v>
          </cell>
          <cell r="C182">
            <v>4497</v>
          </cell>
          <cell r="D182">
            <v>313</v>
          </cell>
          <cell r="E182">
            <v>336</v>
          </cell>
          <cell r="F182">
            <v>465</v>
          </cell>
          <cell r="G182">
            <v>479</v>
          </cell>
          <cell r="H182">
            <v>348</v>
          </cell>
          <cell r="I182">
            <v>364</v>
          </cell>
          <cell r="J182">
            <v>423</v>
          </cell>
          <cell r="K182">
            <v>423</v>
          </cell>
          <cell r="L182">
            <v>387</v>
          </cell>
          <cell r="M182">
            <v>309</v>
          </cell>
          <cell r="N182">
            <v>224</v>
          </cell>
          <cell r="O182">
            <v>196</v>
          </cell>
          <cell r="P182">
            <v>128</v>
          </cell>
          <cell r="Q182">
            <v>63</v>
          </cell>
          <cell r="R182">
            <v>39</v>
          </cell>
        </row>
        <row r="183">
          <cell r="B183" t="str">
            <v>龍興里</v>
          </cell>
          <cell r="C183">
            <v>3170</v>
          </cell>
          <cell r="D183">
            <v>204</v>
          </cell>
          <cell r="E183">
            <v>186</v>
          </cell>
          <cell r="F183">
            <v>360</v>
          </cell>
          <cell r="G183">
            <v>510</v>
          </cell>
          <cell r="H183">
            <v>399</v>
          </cell>
          <cell r="I183">
            <v>320</v>
          </cell>
          <cell r="J183">
            <v>233</v>
          </cell>
          <cell r="K183">
            <v>240</v>
          </cell>
          <cell r="L183">
            <v>208</v>
          </cell>
          <cell r="M183">
            <v>165</v>
          </cell>
          <cell r="N183">
            <v>119</v>
          </cell>
          <cell r="O183">
            <v>96</v>
          </cell>
          <cell r="P183">
            <v>66</v>
          </cell>
          <cell r="Q183">
            <v>36</v>
          </cell>
          <cell r="R183">
            <v>28</v>
          </cell>
        </row>
        <row r="184">
          <cell r="B184" t="str">
            <v>忠勤里</v>
          </cell>
          <cell r="C184">
            <v>5919</v>
          </cell>
          <cell r="D184">
            <v>362</v>
          </cell>
          <cell r="E184">
            <v>427</v>
          </cell>
          <cell r="F184">
            <v>619</v>
          </cell>
          <cell r="G184">
            <v>581</v>
          </cell>
          <cell r="H184">
            <v>515</v>
          </cell>
          <cell r="I184">
            <v>544</v>
          </cell>
          <cell r="J184">
            <v>591</v>
          </cell>
          <cell r="K184">
            <v>612</v>
          </cell>
          <cell r="L184">
            <v>490</v>
          </cell>
          <cell r="M184">
            <v>337</v>
          </cell>
          <cell r="N184">
            <v>255</v>
          </cell>
          <cell r="O184">
            <v>246</v>
          </cell>
          <cell r="P184">
            <v>164</v>
          </cell>
          <cell r="Q184">
            <v>113</v>
          </cell>
          <cell r="R184">
            <v>63</v>
          </cell>
        </row>
        <row r="185">
          <cell r="B185" t="str">
            <v>廈安里</v>
          </cell>
          <cell r="C185">
            <v>3424</v>
          </cell>
          <cell r="D185">
            <v>210</v>
          </cell>
          <cell r="E185">
            <v>241</v>
          </cell>
          <cell r="F185">
            <v>401</v>
          </cell>
          <cell r="G185">
            <v>499</v>
          </cell>
          <cell r="H185">
            <v>400</v>
          </cell>
          <cell r="I185">
            <v>336</v>
          </cell>
          <cell r="J185">
            <v>262</v>
          </cell>
          <cell r="K185">
            <v>313</v>
          </cell>
          <cell r="L185">
            <v>267</v>
          </cell>
          <cell r="M185">
            <v>170</v>
          </cell>
          <cell r="N185">
            <v>105</v>
          </cell>
          <cell r="O185">
            <v>75</v>
          </cell>
          <cell r="P185">
            <v>83</v>
          </cell>
          <cell r="Q185">
            <v>48</v>
          </cell>
          <cell r="R185">
            <v>14</v>
          </cell>
        </row>
        <row r="186">
          <cell r="B186" t="str">
            <v>愛國里</v>
          </cell>
          <cell r="C186">
            <v>2622</v>
          </cell>
          <cell r="D186">
            <v>178</v>
          </cell>
          <cell r="E186">
            <v>159</v>
          </cell>
          <cell r="F186">
            <v>237</v>
          </cell>
          <cell r="G186">
            <v>296</v>
          </cell>
          <cell r="H186">
            <v>295</v>
          </cell>
          <cell r="I186">
            <v>260</v>
          </cell>
          <cell r="J186">
            <v>234</v>
          </cell>
          <cell r="K186">
            <v>213</v>
          </cell>
          <cell r="L186">
            <v>241</v>
          </cell>
          <cell r="M186">
            <v>170</v>
          </cell>
          <cell r="N186">
            <v>100</v>
          </cell>
          <cell r="O186">
            <v>94</v>
          </cell>
          <cell r="P186">
            <v>69</v>
          </cell>
          <cell r="Q186">
            <v>50</v>
          </cell>
          <cell r="R186">
            <v>26</v>
          </cell>
        </row>
        <row r="187">
          <cell r="B187" t="str">
            <v>南門里</v>
          </cell>
          <cell r="C187">
            <v>2202</v>
          </cell>
          <cell r="D187">
            <v>138</v>
          </cell>
          <cell r="E187">
            <v>150</v>
          </cell>
          <cell r="F187">
            <v>171</v>
          </cell>
          <cell r="G187">
            <v>243</v>
          </cell>
          <cell r="H187">
            <v>250</v>
          </cell>
          <cell r="I187">
            <v>217</v>
          </cell>
          <cell r="J187">
            <v>187</v>
          </cell>
          <cell r="K187">
            <v>164</v>
          </cell>
          <cell r="L187">
            <v>195</v>
          </cell>
          <cell r="M187">
            <v>172</v>
          </cell>
          <cell r="N187">
            <v>93</v>
          </cell>
          <cell r="O187">
            <v>92</v>
          </cell>
          <cell r="P187">
            <v>59</v>
          </cell>
          <cell r="Q187">
            <v>40</v>
          </cell>
          <cell r="R187">
            <v>31</v>
          </cell>
        </row>
        <row r="188">
          <cell r="B188" t="str">
            <v>龍光里</v>
          </cell>
          <cell r="C188">
            <v>2747</v>
          </cell>
          <cell r="D188">
            <v>173</v>
          </cell>
          <cell r="E188">
            <v>151</v>
          </cell>
          <cell r="F188">
            <v>274</v>
          </cell>
          <cell r="G188">
            <v>362</v>
          </cell>
          <cell r="H188">
            <v>342</v>
          </cell>
          <cell r="I188">
            <v>270</v>
          </cell>
          <cell r="J188">
            <v>212</v>
          </cell>
          <cell r="K188">
            <v>223</v>
          </cell>
          <cell r="L188">
            <v>195</v>
          </cell>
          <cell r="M188">
            <v>184</v>
          </cell>
          <cell r="N188">
            <v>113</v>
          </cell>
          <cell r="O188">
            <v>103</v>
          </cell>
          <cell r="P188">
            <v>74</v>
          </cell>
          <cell r="Q188">
            <v>41</v>
          </cell>
          <cell r="R188">
            <v>30</v>
          </cell>
        </row>
        <row r="189">
          <cell r="B189" t="str">
            <v>南福里</v>
          </cell>
          <cell r="C189">
            <v>8181</v>
          </cell>
          <cell r="D189">
            <v>587</v>
          </cell>
          <cell r="E189">
            <v>504</v>
          </cell>
          <cell r="F189">
            <v>648</v>
          </cell>
          <cell r="G189">
            <v>823</v>
          </cell>
          <cell r="H189">
            <v>1055</v>
          </cell>
          <cell r="I189">
            <v>1006</v>
          </cell>
          <cell r="J189">
            <v>863</v>
          </cell>
          <cell r="K189">
            <v>708</v>
          </cell>
          <cell r="L189">
            <v>613</v>
          </cell>
          <cell r="M189">
            <v>483</v>
          </cell>
          <cell r="N189">
            <v>260</v>
          </cell>
          <cell r="O189">
            <v>249</v>
          </cell>
          <cell r="P189">
            <v>193</v>
          </cell>
          <cell r="Q189">
            <v>112</v>
          </cell>
          <cell r="R189">
            <v>77</v>
          </cell>
        </row>
        <row r="190">
          <cell r="B190" t="str">
            <v>龍福里</v>
          </cell>
          <cell r="C190">
            <v>5967</v>
          </cell>
          <cell r="D190">
            <v>379</v>
          </cell>
          <cell r="E190">
            <v>331</v>
          </cell>
          <cell r="F190">
            <v>489</v>
          </cell>
          <cell r="G190">
            <v>672</v>
          </cell>
          <cell r="H190">
            <v>682</v>
          </cell>
          <cell r="I190">
            <v>572</v>
          </cell>
          <cell r="J190">
            <v>563</v>
          </cell>
          <cell r="K190">
            <v>534</v>
          </cell>
          <cell r="L190">
            <v>472</v>
          </cell>
          <cell r="M190">
            <v>410</v>
          </cell>
          <cell r="N190">
            <v>217</v>
          </cell>
          <cell r="O190">
            <v>177</v>
          </cell>
          <cell r="P190">
            <v>165</v>
          </cell>
          <cell r="Q190">
            <v>141</v>
          </cell>
          <cell r="R190">
            <v>163</v>
          </cell>
        </row>
        <row r="191">
          <cell r="B191" t="str">
            <v>新營里</v>
          </cell>
          <cell r="C191">
            <v>7003</v>
          </cell>
          <cell r="D191">
            <v>487</v>
          </cell>
          <cell r="E191">
            <v>414</v>
          </cell>
          <cell r="F191">
            <v>565</v>
          </cell>
          <cell r="G191">
            <v>769</v>
          </cell>
          <cell r="H191">
            <v>956</v>
          </cell>
          <cell r="I191">
            <v>889</v>
          </cell>
          <cell r="J191">
            <v>709</v>
          </cell>
          <cell r="K191">
            <v>560</v>
          </cell>
          <cell r="L191">
            <v>548</v>
          </cell>
          <cell r="M191">
            <v>369</v>
          </cell>
          <cell r="N191">
            <v>204</v>
          </cell>
          <cell r="O191">
            <v>195</v>
          </cell>
          <cell r="P191">
            <v>147</v>
          </cell>
          <cell r="Q191">
            <v>113</v>
          </cell>
          <cell r="R191">
            <v>78</v>
          </cell>
        </row>
        <row r="192">
          <cell r="B192" t="str">
            <v>建國里</v>
          </cell>
          <cell r="C192">
            <v>1196</v>
          </cell>
          <cell r="D192">
            <v>84</v>
          </cell>
          <cell r="E192">
            <v>82</v>
          </cell>
          <cell r="F192">
            <v>109</v>
          </cell>
          <cell r="G192">
            <v>153</v>
          </cell>
          <cell r="H192">
            <v>172</v>
          </cell>
          <cell r="I192">
            <v>115</v>
          </cell>
          <cell r="J192">
            <v>110</v>
          </cell>
          <cell r="K192">
            <v>92</v>
          </cell>
          <cell r="L192">
            <v>85</v>
          </cell>
          <cell r="M192">
            <v>72</v>
          </cell>
          <cell r="N192">
            <v>38</v>
          </cell>
          <cell r="O192">
            <v>29</v>
          </cell>
          <cell r="P192">
            <v>15</v>
          </cell>
          <cell r="Q192">
            <v>25</v>
          </cell>
          <cell r="R192">
            <v>15</v>
          </cell>
        </row>
        <row r="193">
          <cell r="B193" t="str">
            <v>光復里</v>
          </cell>
          <cell r="C193">
            <v>3115</v>
          </cell>
          <cell r="D193">
            <v>209</v>
          </cell>
          <cell r="E193">
            <v>189</v>
          </cell>
          <cell r="F193">
            <v>302</v>
          </cell>
          <cell r="G193">
            <v>339</v>
          </cell>
          <cell r="H193">
            <v>320</v>
          </cell>
          <cell r="I193">
            <v>325</v>
          </cell>
          <cell r="J193">
            <v>306</v>
          </cell>
          <cell r="K193">
            <v>283</v>
          </cell>
          <cell r="L193">
            <v>260</v>
          </cell>
          <cell r="M193">
            <v>201</v>
          </cell>
          <cell r="N193">
            <v>129</v>
          </cell>
          <cell r="O193">
            <v>96</v>
          </cell>
          <cell r="P193">
            <v>72</v>
          </cell>
          <cell r="Q193">
            <v>50</v>
          </cell>
          <cell r="R193">
            <v>34</v>
          </cell>
        </row>
        <row r="194">
          <cell r="B194" t="str">
            <v>黎明里</v>
          </cell>
          <cell r="C194">
            <v>2725</v>
          </cell>
          <cell r="D194">
            <v>177</v>
          </cell>
          <cell r="E194">
            <v>164</v>
          </cell>
          <cell r="F194">
            <v>247</v>
          </cell>
          <cell r="G194">
            <v>295</v>
          </cell>
          <cell r="H194">
            <v>298</v>
          </cell>
          <cell r="I194">
            <v>316</v>
          </cell>
          <cell r="J194">
            <v>242</v>
          </cell>
          <cell r="K194">
            <v>247</v>
          </cell>
          <cell r="L194">
            <v>235</v>
          </cell>
          <cell r="M194">
            <v>180</v>
          </cell>
          <cell r="N194">
            <v>100</v>
          </cell>
          <cell r="O194">
            <v>87</v>
          </cell>
          <cell r="P194">
            <v>68</v>
          </cell>
          <cell r="Q194">
            <v>47</v>
          </cell>
          <cell r="R194">
            <v>22</v>
          </cell>
        </row>
        <row r="195">
          <cell r="B195" t="str">
            <v>梅花里</v>
          </cell>
          <cell r="C195">
            <v>2821</v>
          </cell>
          <cell r="D195">
            <v>156</v>
          </cell>
          <cell r="E195">
            <v>171</v>
          </cell>
          <cell r="F195">
            <v>254</v>
          </cell>
          <cell r="G195">
            <v>278</v>
          </cell>
          <cell r="H195">
            <v>248</v>
          </cell>
          <cell r="I195">
            <v>251</v>
          </cell>
          <cell r="J195">
            <v>261</v>
          </cell>
          <cell r="K195">
            <v>272</v>
          </cell>
          <cell r="L195">
            <v>247</v>
          </cell>
          <cell r="M195">
            <v>238</v>
          </cell>
          <cell r="N195">
            <v>138</v>
          </cell>
          <cell r="O195">
            <v>111</v>
          </cell>
          <cell r="P195">
            <v>97</v>
          </cell>
          <cell r="Q195">
            <v>59</v>
          </cell>
          <cell r="R195">
            <v>40</v>
          </cell>
        </row>
        <row r="196">
          <cell r="B196" t="str">
            <v>幸福里</v>
          </cell>
          <cell r="C196">
            <v>3841</v>
          </cell>
          <cell r="D196">
            <v>223</v>
          </cell>
          <cell r="E196">
            <v>261</v>
          </cell>
          <cell r="F196">
            <v>356</v>
          </cell>
          <cell r="G196">
            <v>392</v>
          </cell>
          <cell r="H196">
            <v>382</v>
          </cell>
          <cell r="I196">
            <v>376</v>
          </cell>
          <cell r="J196">
            <v>338</v>
          </cell>
          <cell r="K196">
            <v>380</v>
          </cell>
          <cell r="L196">
            <v>379</v>
          </cell>
          <cell r="M196">
            <v>253</v>
          </cell>
          <cell r="N196">
            <v>156</v>
          </cell>
          <cell r="O196">
            <v>141</v>
          </cell>
          <cell r="P196">
            <v>99</v>
          </cell>
          <cell r="Q196">
            <v>67</v>
          </cell>
          <cell r="R196">
            <v>38</v>
          </cell>
        </row>
        <row r="197">
          <cell r="B197" t="str">
            <v>幸市里</v>
          </cell>
          <cell r="C197">
            <v>3914</v>
          </cell>
          <cell r="D197">
            <v>245</v>
          </cell>
          <cell r="E197">
            <v>256</v>
          </cell>
          <cell r="F197">
            <v>315</v>
          </cell>
          <cell r="G197">
            <v>377</v>
          </cell>
          <cell r="H197">
            <v>327</v>
          </cell>
          <cell r="I197">
            <v>313</v>
          </cell>
          <cell r="J197">
            <v>350</v>
          </cell>
          <cell r="K197">
            <v>411</v>
          </cell>
          <cell r="L197">
            <v>360</v>
          </cell>
          <cell r="M197">
            <v>334</v>
          </cell>
          <cell r="N197">
            <v>213</v>
          </cell>
          <cell r="O197">
            <v>163</v>
          </cell>
          <cell r="P197">
            <v>122</v>
          </cell>
          <cell r="Q197">
            <v>76</v>
          </cell>
          <cell r="R197">
            <v>52</v>
          </cell>
        </row>
        <row r="198">
          <cell r="B198" t="str">
            <v>東門里</v>
          </cell>
          <cell r="C198">
            <v>3394</v>
          </cell>
          <cell r="D198">
            <v>228</v>
          </cell>
          <cell r="E198">
            <v>223</v>
          </cell>
          <cell r="F198">
            <v>309</v>
          </cell>
          <cell r="G198">
            <v>393</v>
          </cell>
          <cell r="H198">
            <v>313</v>
          </cell>
          <cell r="I198">
            <v>335</v>
          </cell>
          <cell r="J198">
            <v>312</v>
          </cell>
          <cell r="K198">
            <v>286</v>
          </cell>
          <cell r="L198">
            <v>338</v>
          </cell>
          <cell r="M198">
            <v>232</v>
          </cell>
          <cell r="N198">
            <v>139</v>
          </cell>
          <cell r="O198">
            <v>104</v>
          </cell>
          <cell r="P198">
            <v>83</v>
          </cell>
          <cell r="Q198">
            <v>51</v>
          </cell>
          <cell r="R198">
            <v>48</v>
          </cell>
        </row>
        <row r="199">
          <cell r="B199" t="str">
            <v>文北里</v>
          </cell>
          <cell r="C199">
            <v>4646</v>
          </cell>
          <cell r="D199">
            <v>280</v>
          </cell>
          <cell r="E199">
            <v>299</v>
          </cell>
          <cell r="F199">
            <v>352</v>
          </cell>
          <cell r="G199">
            <v>432</v>
          </cell>
          <cell r="H199">
            <v>395</v>
          </cell>
          <cell r="I199">
            <v>430</v>
          </cell>
          <cell r="J199">
            <v>442</v>
          </cell>
          <cell r="K199">
            <v>443</v>
          </cell>
          <cell r="L199">
            <v>457</v>
          </cell>
          <cell r="M199">
            <v>380</v>
          </cell>
          <cell r="N199">
            <v>244</v>
          </cell>
          <cell r="O199">
            <v>188</v>
          </cell>
          <cell r="P199">
            <v>148</v>
          </cell>
          <cell r="Q199">
            <v>92</v>
          </cell>
          <cell r="R199">
            <v>64</v>
          </cell>
        </row>
        <row r="200">
          <cell r="B200" t="str">
            <v>文祥里</v>
          </cell>
          <cell r="C200">
            <v>6222</v>
          </cell>
          <cell r="D200">
            <v>433</v>
          </cell>
          <cell r="E200">
            <v>382</v>
          </cell>
          <cell r="F200">
            <v>484</v>
          </cell>
          <cell r="G200">
            <v>648</v>
          </cell>
          <cell r="H200">
            <v>676</v>
          </cell>
          <cell r="I200">
            <v>750</v>
          </cell>
          <cell r="J200">
            <v>607</v>
          </cell>
          <cell r="K200">
            <v>565</v>
          </cell>
          <cell r="L200">
            <v>541</v>
          </cell>
          <cell r="M200">
            <v>411</v>
          </cell>
          <cell r="N200">
            <v>218</v>
          </cell>
          <cell r="O200">
            <v>191</v>
          </cell>
          <cell r="P200">
            <v>152</v>
          </cell>
          <cell r="Q200">
            <v>98</v>
          </cell>
          <cell r="R200">
            <v>66</v>
          </cell>
        </row>
        <row r="201">
          <cell r="B201" t="str">
            <v>三愛里</v>
          </cell>
          <cell r="C201">
            <v>7050</v>
          </cell>
          <cell r="D201">
            <v>441</v>
          </cell>
          <cell r="E201">
            <v>417</v>
          </cell>
          <cell r="F201">
            <v>538</v>
          </cell>
          <cell r="G201">
            <v>677</v>
          </cell>
          <cell r="H201">
            <v>718</v>
          </cell>
          <cell r="I201">
            <v>701</v>
          </cell>
          <cell r="J201">
            <v>645</v>
          </cell>
          <cell r="K201">
            <v>645</v>
          </cell>
          <cell r="L201">
            <v>624</v>
          </cell>
          <cell r="M201">
            <v>535</v>
          </cell>
          <cell r="N201">
            <v>343</v>
          </cell>
          <cell r="O201">
            <v>307</v>
          </cell>
          <cell r="P201">
            <v>210</v>
          </cell>
          <cell r="Q201">
            <v>161</v>
          </cell>
          <cell r="R201">
            <v>88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abSelected="1" workbookViewId="0">
      <selection activeCell="A6" sqref="A6:A36"/>
    </sheetView>
  </sheetViews>
  <sheetFormatPr defaultRowHeight="16.5" x14ac:dyDescent="0.25"/>
  <sheetData>
    <row r="1" spans="1:28" x14ac:dyDescent="0.25">
      <c r="G1" t="s">
        <v>178</v>
      </c>
      <c r="H1" s="12">
        <f>CORREL(H$6:H$56,$G$6:$G$56)</f>
        <v>-0.12959351329707977</v>
      </c>
      <c r="I1" s="12">
        <f t="shared" ref="I1:V1" si="0">CORREL(I$6:I$56,$G$6:$G$56)</f>
        <v>-0.10762270721237806</v>
      </c>
      <c r="J1" s="12">
        <f t="shared" si="0"/>
        <v>2.4095578040590898E-2</v>
      </c>
      <c r="K1" s="12">
        <f t="shared" si="0"/>
        <v>0.31431094850032859</v>
      </c>
      <c r="L1" s="12">
        <f t="shared" si="0"/>
        <v>0.1884442529939207</v>
      </c>
      <c r="M1" s="12">
        <f t="shared" si="0"/>
        <v>0.15275900701297937</v>
      </c>
      <c r="N1" s="12">
        <f t="shared" si="0"/>
        <v>-3.1721291334017208E-2</v>
      </c>
      <c r="O1" s="12">
        <f t="shared" si="0"/>
        <v>-0.36919436584339765</v>
      </c>
      <c r="P1" s="12">
        <f t="shared" si="0"/>
        <v>-1.0183605800793144E-2</v>
      </c>
      <c r="Q1" s="12">
        <f t="shared" si="0"/>
        <v>-0.14595593494279566</v>
      </c>
      <c r="R1" s="12">
        <f t="shared" si="0"/>
        <v>-0.29860528612098292</v>
      </c>
      <c r="S1" s="12">
        <f t="shared" si="0"/>
        <v>-0.3047461976123948</v>
      </c>
      <c r="T1" s="12">
        <f t="shared" si="0"/>
        <v>-0.45533461538564951</v>
      </c>
      <c r="U1" s="12">
        <f t="shared" si="0"/>
        <v>0.13869984471049832</v>
      </c>
      <c r="V1" s="12">
        <f t="shared" si="0"/>
        <v>0.12167983558710015</v>
      </c>
    </row>
    <row r="2" spans="1:28" x14ac:dyDescent="0.25">
      <c r="G2" t="s">
        <v>179</v>
      </c>
      <c r="H2" s="12">
        <f>CORREL(H$6:H$56,$F$6:$F$56)</f>
        <v>0.15583018040263383</v>
      </c>
      <c r="I2" s="12">
        <f t="shared" ref="I2:V2" si="1">CORREL(I$6:I$56,$F$6:$F$56)</f>
        <v>5.8156538209745041E-2</v>
      </c>
      <c r="J2" s="12">
        <f t="shared" si="1"/>
        <v>-9.4568870610877057E-2</v>
      </c>
      <c r="K2" s="12">
        <f t="shared" si="1"/>
        <v>-0.35824803612979383</v>
      </c>
      <c r="L2" s="12">
        <f t="shared" si="1"/>
        <v>-0.15969292322479156</v>
      </c>
      <c r="M2" s="12">
        <f t="shared" si="1"/>
        <v>-9.4935051048270672E-2</v>
      </c>
      <c r="N2" s="12">
        <f t="shared" si="1"/>
        <v>0.10913380655007855</v>
      </c>
      <c r="O2" s="12">
        <f t="shared" si="1"/>
        <v>0.37783343957353216</v>
      </c>
      <c r="P2" s="12">
        <f t="shared" si="1"/>
        <v>9.7658645820392423E-3</v>
      </c>
      <c r="Q2" s="12">
        <f t="shared" si="1"/>
        <v>0.14075645602497439</v>
      </c>
      <c r="R2" s="12">
        <f t="shared" si="1"/>
        <v>0.28494590525784952</v>
      </c>
      <c r="S2" s="12">
        <f t="shared" si="1"/>
        <v>0.26776903782571543</v>
      </c>
      <c r="T2" s="12">
        <f t="shared" si="1"/>
        <v>0.42243515324208053</v>
      </c>
      <c r="U2" s="12">
        <f t="shared" si="1"/>
        <v>-8.2692784162773092E-2</v>
      </c>
      <c r="V2" s="12">
        <f t="shared" si="1"/>
        <v>-7.4804801512609501E-2</v>
      </c>
    </row>
    <row r="3" spans="1:28" x14ac:dyDescent="0.25">
      <c r="G3" t="s">
        <v>180</v>
      </c>
      <c r="H3" s="12">
        <f>CORREL(H$6:H$56,$E$6:$E$56)</f>
        <v>-9.9617787647756209E-2</v>
      </c>
      <c r="I3" s="12">
        <f t="shared" ref="I3:V3" si="2">CORREL(I$6:I$56,$E$6:$E$56)</f>
        <v>-0.15382911357753445</v>
      </c>
      <c r="J3" s="12">
        <f t="shared" si="2"/>
        <v>-4.6930595366190604E-2</v>
      </c>
      <c r="K3" s="12">
        <f t="shared" si="2"/>
        <v>0.26126255966179235</v>
      </c>
      <c r="L3" s="12">
        <f t="shared" si="2"/>
        <v>0.2116133839331332</v>
      </c>
      <c r="M3" s="12">
        <f t="shared" si="2"/>
        <v>0.20598295580739193</v>
      </c>
      <c r="N3" s="12">
        <f t="shared" si="2"/>
        <v>4.6452416356379589E-2</v>
      </c>
      <c r="O3" s="12">
        <f t="shared" si="2"/>
        <v>-0.34975978320411361</v>
      </c>
      <c r="P3" s="12">
        <f t="shared" si="2"/>
        <v>-1.0302147576922738E-2</v>
      </c>
      <c r="Q3" s="12">
        <f t="shared" si="2"/>
        <v>-0.14686886466421253</v>
      </c>
      <c r="R3" s="12">
        <f t="shared" si="2"/>
        <v>-0.3034884338935574</v>
      </c>
      <c r="S3" s="12">
        <f t="shared" si="2"/>
        <v>-0.3327166523739461</v>
      </c>
      <c r="T3" s="12">
        <f t="shared" si="2"/>
        <v>-0.47482526080669563</v>
      </c>
      <c r="U3" s="12">
        <f t="shared" si="2"/>
        <v>0.19052265428452175</v>
      </c>
      <c r="V3" s="12">
        <f t="shared" si="2"/>
        <v>0.16488897505289668</v>
      </c>
    </row>
    <row r="4" spans="1:28" x14ac:dyDescent="0.25"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</row>
    <row r="5" spans="1:28" x14ac:dyDescent="0.25">
      <c r="A5" t="s">
        <v>181</v>
      </c>
      <c r="B5" t="s">
        <v>182</v>
      </c>
      <c r="C5" t="s">
        <v>183</v>
      </c>
      <c r="D5" t="s">
        <v>184</v>
      </c>
      <c r="E5" t="s">
        <v>185</v>
      </c>
      <c r="F5" t="s">
        <v>186</v>
      </c>
      <c r="G5" t="s">
        <v>187</v>
      </c>
      <c r="H5">
        <v>20</v>
      </c>
      <c r="I5">
        <v>25</v>
      </c>
      <c r="J5">
        <v>30</v>
      </c>
      <c r="K5">
        <v>35</v>
      </c>
      <c r="L5">
        <v>40</v>
      </c>
      <c r="M5">
        <v>45</v>
      </c>
      <c r="N5">
        <v>50</v>
      </c>
      <c r="O5">
        <v>55</v>
      </c>
      <c r="P5">
        <v>60</v>
      </c>
      <c r="Q5">
        <v>65</v>
      </c>
      <c r="R5">
        <v>70</v>
      </c>
      <c r="S5">
        <v>75</v>
      </c>
      <c r="T5">
        <v>80</v>
      </c>
      <c r="U5">
        <v>85</v>
      </c>
      <c r="V5">
        <v>90</v>
      </c>
      <c r="W5" t="s">
        <v>188</v>
      </c>
    </row>
    <row r="6" spans="1:28" x14ac:dyDescent="0.25">
      <c r="A6" t="s">
        <v>147</v>
      </c>
      <c r="B6">
        <f>VLOOKUP($A6,工作表2!$X$6:$AA$96,2,FALSE)</f>
        <v>773</v>
      </c>
      <c r="C6">
        <f>VLOOKUP($A6,工作表2!$X$6:$AA$96,3,FALSE)</f>
        <v>720</v>
      </c>
      <c r="D6">
        <f>VLOOKUP($A6,工作表2!$X$6:$AA$96,4,FALSE)</f>
        <v>1678</v>
      </c>
      <c r="E6" s="6">
        <f>B6/$D6</f>
        <v>0.4606674612634088</v>
      </c>
      <c r="F6" s="6">
        <f>C6/$D6</f>
        <v>0.42908224076281287</v>
      </c>
      <c r="G6" s="7">
        <f>E6-F6</f>
        <v>3.1585220500595923E-2</v>
      </c>
      <c r="H6" s="8">
        <f>VLOOKUP($A6,'[1]5Y區隔'!$B$171:$R$201,H$4,FALSE)/VLOOKUP($A6,'[1]5Y區隔'!$B$171:$R$201,2,FALSE)</f>
        <v>6.3117870722433467E-2</v>
      </c>
      <c r="I6" s="8">
        <f>VLOOKUP($A6,'[1]5Y區隔'!$B$171:$R$201,I$4,FALSE)/VLOOKUP($A6,'[1]5Y區隔'!$B$171:$R$201,2,FALSE)</f>
        <v>7.1863117870722429E-2</v>
      </c>
      <c r="J6" s="8">
        <f>VLOOKUP($A6,'[1]5Y區隔'!$B$171:$R$201,J$4,FALSE)/VLOOKUP($A6,'[1]5Y區隔'!$B$171:$R$201,2,FALSE)</f>
        <v>9.8479087452471484E-2</v>
      </c>
      <c r="K6" s="8">
        <f>VLOOKUP($A6,'[1]5Y區隔'!$B$171:$R$201,K$4,FALSE)/VLOOKUP($A6,'[1]5Y區隔'!$B$171:$R$201,2,FALSE)</f>
        <v>9.6197718631178708E-2</v>
      </c>
      <c r="L6" s="8">
        <f>VLOOKUP($A6,'[1]5Y區隔'!$B$171:$R$201,L$4,FALSE)/VLOOKUP($A6,'[1]5Y區隔'!$B$171:$R$201,2,FALSE)</f>
        <v>8.0608365019011405E-2</v>
      </c>
      <c r="M6" s="8">
        <f>VLOOKUP($A6,'[1]5Y區隔'!$B$171:$R$201,M$4,FALSE)/VLOOKUP($A6,'[1]5Y區隔'!$B$171:$R$201,2,FALSE)</f>
        <v>8.8973384030418254E-2</v>
      </c>
      <c r="N6" s="8">
        <f>VLOOKUP($A6,'[1]5Y區隔'!$B$171:$R$201,N$4,FALSE)/VLOOKUP($A6,'[1]5Y區隔'!$B$171:$R$201,2,FALSE)</f>
        <v>9.0874524714828903E-2</v>
      </c>
      <c r="O6" s="8">
        <f>VLOOKUP($A6,'[1]5Y區隔'!$B$171:$R$201,O$4,FALSE)/VLOOKUP($A6,'[1]5Y區隔'!$B$171:$R$201,2,FALSE)</f>
        <v>9.3916349809885932E-2</v>
      </c>
      <c r="P6" s="8">
        <f>VLOOKUP($A6,'[1]5Y區隔'!$B$171:$R$201,P$4,FALSE)/VLOOKUP($A6,'[1]5Y區隔'!$B$171:$R$201,2,FALSE)</f>
        <v>7.9847908745247151E-2</v>
      </c>
      <c r="Q6" s="8">
        <f>VLOOKUP($A6,'[1]5Y區隔'!$B$171:$R$201,Q$4,FALSE)/VLOOKUP($A6,'[1]5Y區隔'!$B$171:$R$201,2,FALSE)</f>
        <v>7.0342205323193921E-2</v>
      </c>
      <c r="R6" s="8">
        <f>VLOOKUP($A6,'[1]5Y區隔'!$B$171:$R$201,R$4,FALSE)/VLOOKUP($A6,'[1]5Y區隔'!$B$171:$R$201,2,FALSE)</f>
        <v>5.3992395437262357E-2</v>
      </c>
      <c r="S6" s="8">
        <f>VLOOKUP($A6,'[1]5Y區隔'!$B$171:$R$201,S$4,FALSE)/VLOOKUP($A6,'[1]5Y區隔'!$B$171:$R$201,2,FALSE)</f>
        <v>4.6387832699619769E-2</v>
      </c>
      <c r="T6" s="8">
        <f>VLOOKUP($A6,'[1]5Y區隔'!$B$171:$R$201,T$4,FALSE)/VLOOKUP($A6,'[1]5Y區隔'!$B$171:$R$201,2,FALSE)</f>
        <v>3.0418250950570342E-2</v>
      </c>
      <c r="U6" s="8">
        <f>VLOOKUP($A6,'[1]5Y區隔'!$B$171:$R$201,U$4,FALSE)/VLOOKUP($A6,'[1]5Y區隔'!$B$171:$R$201,2,FALSE)</f>
        <v>2.1292775665399239E-2</v>
      </c>
      <c r="V6" s="8">
        <f>VLOOKUP($A6,'[1]5Y區隔'!$B$171:$R$201,V$4,FALSE)/VLOOKUP($A6,'[1]5Y區隔'!$B$171:$R$201,2,FALSE)</f>
        <v>1.3688212927756654E-2</v>
      </c>
      <c r="W6" s="9">
        <f>SUMPRODUCT(H$5:V$5,H6:V6)</f>
        <v>48.414448669201519</v>
      </c>
      <c r="X6" s="10">
        <f>G6</f>
        <v>3.1585220500595923E-2</v>
      </c>
      <c r="Y6" s="11"/>
      <c r="Z6" s="11" t="s">
        <v>189</v>
      </c>
      <c r="AA6" s="11" t="s">
        <v>190</v>
      </c>
      <c r="AB6" s="11" t="s">
        <v>191</v>
      </c>
    </row>
    <row r="7" spans="1:28" x14ac:dyDescent="0.25">
      <c r="A7" t="s">
        <v>148</v>
      </c>
      <c r="B7">
        <f>VLOOKUP($A7,工作表2!$X$6:$AA$96,2,FALSE)</f>
        <v>830</v>
      </c>
      <c r="C7">
        <f>VLOOKUP($A7,工作表2!$X$6:$AA$96,3,FALSE)</f>
        <v>335</v>
      </c>
      <c r="D7">
        <f>VLOOKUP($A7,工作表2!$X$6:$AA$96,4,FALSE)</f>
        <v>1340</v>
      </c>
      <c r="E7" s="6">
        <f t="shared" ref="E7:E36" si="3">B7/$D7</f>
        <v>0.61940298507462688</v>
      </c>
      <c r="F7" s="6">
        <f t="shared" ref="F7:F36" si="4">C7/$D7</f>
        <v>0.25</v>
      </c>
      <c r="G7" s="7">
        <f t="shared" ref="G7:G36" si="5">E7-F7</f>
        <v>0.36940298507462688</v>
      </c>
      <c r="H7" s="8">
        <f>VLOOKUP($A7,'[1]5Y區隔'!$B$171:$R$201,H$4,FALSE)/VLOOKUP($A7,'[1]5Y區隔'!$B$171:$R$201,2,FALSE)</f>
        <v>5.9701492537313432E-2</v>
      </c>
      <c r="I7" s="8">
        <f>VLOOKUP($A7,'[1]5Y區隔'!$B$171:$R$201,I$4,FALSE)/VLOOKUP($A7,'[1]5Y區隔'!$B$171:$R$201,2,FALSE)</f>
        <v>6.436567164179105E-2</v>
      </c>
      <c r="J7" s="8">
        <f>VLOOKUP($A7,'[1]5Y區隔'!$B$171:$R$201,J$4,FALSE)/VLOOKUP($A7,'[1]5Y區隔'!$B$171:$R$201,2,FALSE)</f>
        <v>0.11567164179104478</v>
      </c>
      <c r="K7" s="8">
        <f>VLOOKUP($A7,'[1]5Y區隔'!$B$171:$R$201,K$4,FALSE)/VLOOKUP($A7,'[1]5Y區隔'!$B$171:$R$201,2,FALSE)</f>
        <v>0.15111940298507462</v>
      </c>
      <c r="L7" s="8">
        <f>VLOOKUP($A7,'[1]5Y區隔'!$B$171:$R$201,L$4,FALSE)/VLOOKUP($A7,'[1]5Y區隔'!$B$171:$R$201,2,FALSE)</f>
        <v>9.7014925373134331E-2</v>
      </c>
      <c r="M7" s="8">
        <f>VLOOKUP($A7,'[1]5Y區隔'!$B$171:$R$201,M$4,FALSE)/VLOOKUP($A7,'[1]5Y區隔'!$B$171:$R$201,2,FALSE)</f>
        <v>8.9085820895522388E-2</v>
      </c>
      <c r="N7" s="8">
        <f>VLOOKUP($A7,'[1]5Y區隔'!$B$171:$R$201,N$4,FALSE)/VLOOKUP($A7,'[1]5Y區隔'!$B$171:$R$201,2,FALSE)</f>
        <v>8.8152985074626863E-2</v>
      </c>
      <c r="O7" s="8">
        <f>VLOOKUP($A7,'[1]5Y區隔'!$B$171:$R$201,O$4,FALSE)/VLOOKUP($A7,'[1]5Y區隔'!$B$171:$R$201,2,FALSE)</f>
        <v>8.2555970149253727E-2</v>
      </c>
      <c r="P7" s="8">
        <f>VLOOKUP($A7,'[1]5Y區隔'!$B$171:$R$201,P$4,FALSE)/VLOOKUP($A7,'[1]5Y區隔'!$B$171:$R$201,2,FALSE)</f>
        <v>7.6492537313432835E-2</v>
      </c>
      <c r="Q7" s="8">
        <f>VLOOKUP($A7,'[1]5Y區隔'!$B$171:$R$201,Q$4,FALSE)/VLOOKUP($A7,'[1]5Y區隔'!$B$171:$R$201,2,FALSE)</f>
        <v>5.9701492537313432E-2</v>
      </c>
      <c r="R7" s="8">
        <f>VLOOKUP($A7,'[1]5Y區隔'!$B$171:$R$201,R$4,FALSE)/VLOOKUP($A7,'[1]5Y區隔'!$B$171:$R$201,2,FALSE)</f>
        <v>3.8246268656716417E-2</v>
      </c>
      <c r="S7" s="8">
        <f>VLOOKUP($A7,'[1]5Y區隔'!$B$171:$R$201,S$4,FALSE)/VLOOKUP($A7,'[1]5Y區隔'!$B$171:$R$201,2,FALSE)</f>
        <v>2.9850746268656716E-2</v>
      </c>
      <c r="T7" s="8">
        <f>VLOOKUP($A7,'[1]5Y區隔'!$B$171:$R$201,T$4,FALSE)/VLOOKUP($A7,'[1]5Y區隔'!$B$171:$R$201,2,FALSE)</f>
        <v>1.5858208955223881E-2</v>
      </c>
      <c r="U7" s="8">
        <f>VLOOKUP($A7,'[1]5Y區隔'!$B$171:$R$201,U$4,FALSE)/VLOOKUP($A7,'[1]5Y區隔'!$B$171:$R$201,2,FALSE)</f>
        <v>1.9589552238805971E-2</v>
      </c>
      <c r="V7" s="8">
        <f>VLOOKUP($A7,'[1]5Y區隔'!$B$171:$R$201,V$4,FALSE)/VLOOKUP($A7,'[1]5Y區隔'!$B$171:$R$201,2,FALSE)</f>
        <v>1.2593283582089552E-2</v>
      </c>
      <c r="W7" s="9">
        <f t="shared" ref="W7:W36" si="6">SUMPRODUCT(H$5:V$5,H7:V7)</f>
        <v>45.853544776119392</v>
      </c>
      <c r="X7" s="10">
        <f t="shared" ref="X7:X36" si="7">G7</f>
        <v>0.36940298507462688</v>
      </c>
      <c r="Y7" s="13">
        <v>20</v>
      </c>
      <c r="Z7" s="12">
        <f>CORREL(H$6:H$56,$G$6:$G$56)</f>
        <v>-0.12959351329707977</v>
      </c>
      <c r="AA7" s="12">
        <f>CORREL(H$6:H$56,$F$6:$F$56)</f>
        <v>0.15583018040263383</v>
      </c>
      <c r="AB7" s="12">
        <f>CORREL(H$6:H$56,$E$6:$E$56)</f>
        <v>-9.9617787647756209E-2</v>
      </c>
    </row>
    <row r="8" spans="1:28" x14ac:dyDescent="0.25">
      <c r="A8" t="s">
        <v>149</v>
      </c>
      <c r="B8">
        <f>VLOOKUP($A8,工作表2!$X$6:$AA$96,2,FALSE)</f>
        <v>743</v>
      </c>
      <c r="C8">
        <f>VLOOKUP($A8,工作表2!$X$6:$AA$96,3,FALSE)</f>
        <v>665</v>
      </c>
      <c r="D8">
        <f>VLOOKUP($A8,工作表2!$X$6:$AA$96,4,FALSE)</f>
        <v>1622</v>
      </c>
      <c r="E8" s="6">
        <f t="shared" si="3"/>
        <v>0.45807644882860665</v>
      </c>
      <c r="F8" s="6">
        <f t="shared" si="4"/>
        <v>0.40998766954377314</v>
      </c>
      <c r="G8" s="7">
        <f t="shared" si="5"/>
        <v>4.8088779284833516E-2</v>
      </c>
      <c r="H8" s="8">
        <f>VLOOKUP($A8,'[1]5Y區隔'!$B$171:$R$201,H$4,FALSE)/VLOOKUP($A8,'[1]5Y區隔'!$B$171:$R$201,2,FALSE)</f>
        <v>6.5830721003134793E-2</v>
      </c>
      <c r="I8" s="8">
        <f>VLOOKUP($A8,'[1]5Y區隔'!$B$171:$R$201,I$4,FALSE)/VLOOKUP($A8,'[1]5Y區隔'!$B$171:$R$201,2,FALSE)</f>
        <v>6.2248096730855351E-2</v>
      </c>
      <c r="J8" s="8">
        <f>VLOOKUP($A8,'[1]5Y區隔'!$B$171:$R$201,J$4,FALSE)/VLOOKUP($A8,'[1]5Y區隔'!$B$171:$R$201,2,FALSE)</f>
        <v>9.1356918943125837E-2</v>
      </c>
      <c r="K8" s="8">
        <f>VLOOKUP($A8,'[1]5Y區隔'!$B$171:$R$201,K$4,FALSE)/VLOOKUP($A8,'[1]5Y區隔'!$B$171:$R$201,2,FALSE)</f>
        <v>9.2700403045230625E-2</v>
      </c>
      <c r="L8" s="8">
        <f>VLOOKUP($A8,'[1]5Y區隔'!$B$171:$R$201,L$4,FALSE)/VLOOKUP($A8,'[1]5Y區隔'!$B$171:$R$201,2,FALSE)</f>
        <v>7.0309001343484098E-2</v>
      </c>
      <c r="M8" s="8">
        <f>VLOOKUP($A8,'[1]5Y區隔'!$B$171:$R$201,M$4,FALSE)/VLOOKUP($A8,'[1]5Y區隔'!$B$171:$R$201,2,FALSE)</f>
        <v>8.7774294670846395E-2</v>
      </c>
      <c r="N8" s="8">
        <f>VLOOKUP($A8,'[1]5Y區隔'!$B$171:$R$201,N$4,FALSE)/VLOOKUP($A8,'[1]5Y區隔'!$B$171:$R$201,2,FALSE)</f>
        <v>9.3148231079265564E-2</v>
      </c>
      <c r="O8" s="8">
        <f>VLOOKUP($A8,'[1]5Y區隔'!$B$171:$R$201,O$4,FALSE)/VLOOKUP($A8,'[1]5Y區隔'!$B$171:$R$201,2,FALSE)</f>
        <v>0.10344827586206896</v>
      </c>
      <c r="P8" s="8">
        <f>VLOOKUP($A8,'[1]5Y區隔'!$B$171:$R$201,P$4,FALSE)/VLOOKUP($A8,'[1]5Y區隔'!$B$171:$R$201,2,FALSE)</f>
        <v>9.0013434841021048E-2</v>
      </c>
      <c r="Q8" s="8">
        <f>VLOOKUP($A8,'[1]5Y區隔'!$B$171:$R$201,Q$4,FALSE)/VLOOKUP($A8,'[1]5Y區隔'!$B$171:$R$201,2,FALSE)</f>
        <v>7.7026421854008056E-2</v>
      </c>
      <c r="R8" s="8">
        <f>VLOOKUP($A8,'[1]5Y區隔'!$B$171:$R$201,R$4,FALSE)/VLOOKUP($A8,'[1]5Y區隔'!$B$171:$R$201,2,FALSE)</f>
        <v>5.0604567845947156E-2</v>
      </c>
      <c r="S8" s="8">
        <f>VLOOKUP($A8,'[1]5Y區隔'!$B$171:$R$201,S$4,FALSE)/VLOOKUP($A8,'[1]5Y區隔'!$B$171:$R$201,2,FALSE)</f>
        <v>4.6574115539632782E-2</v>
      </c>
      <c r="T8" s="8">
        <f>VLOOKUP($A8,'[1]5Y區隔'!$B$171:$R$201,T$4,FALSE)/VLOOKUP($A8,'[1]5Y區隔'!$B$171:$R$201,2,FALSE)</f>
        <v>3.4034930586654723E-2</v>
      </c>
      <c r="U8" s="8">
        <f>VLOOKUP($A8,'[1]5Y區隔'!$B$171:$R$201,U$4,FALSE)/VLOOKUP($A8,'[1]5Y區隔'!$B$171:$R$201,2,FALSE)</f>
        <v>2.1943573667711599E-2</v>
      </c>
      <c r="V8" s="8">
        <f>VLOOKUP($A8,'[1]5Y區隔'!$B$171:$R$201,V$4,FALSE)/VLOOKUP($A8,'[1]5Y區隔'!$B$171:$R$201,2,FALSE)</f>
        <v>1.2987012987012988E-2</v>
      </c>
      <c r="W8" s="9">
        <f t="shared" si="6"/>
        <v>49.167039856695034</v>
      </c>
      <c r="X8" s="10">
        <f t="shared" si="7"/>
        <v>4.8088779284833516E-2</v>
      </c>
      <c r="Y8" s="11">
        <v>25</v>
      </c>
      <c r="Z8" s="12">
        <f>CORREL(I$6:I$56,$G$6:$G$56)</f>
        <v>-0.10762270721237806</v>
      </c>
      <c r="AA8" s="12">
        <f>CORREL(I$6:I$56,$F$6:$F$56)</f>
        <v>5.8156538209745041E-2</v>
      </c>
      <c r="AB8" s="12">
        <f>CORREL(I$6:I$56,$E$6:$E$56)</f>
        <v>-0.15382911357753445</v>
      </c>
    </row>
    <row r="9" spans="1:28" x14ac:dyDescent="0.25">
      <c r="A9" t="s">
        <v>150</v>
      </c>
      <c r="B9">
        <f>VLOOKUP($A9,工作表2!$X$6:$AA$96,2,FALSE)</f>
        <v>1530</v>
      </c>
      <c r="C9">
        <f>VLOOKUP($A9,工作表2!$X$6:$AA$96,3,FALSE)</f>
        <v>885</v>
      </c>
      <c r="D9">
        <f>VLOOKUP($A9,工作表2!$X$6:$AA$96,4,FALSE)</f>
        <v>2708</v>
      </c>
      <c r="E9" s="6">
        <f t="shared" si="3"/>
        <v>0.56499261447562776</v>
      </c>
      <c r="F9" s="6">
        <f t="shared" si="4"/>
        <v>0.32680945347119644</v>
      </c>
      <c r="G9" s="7">
        <f t="shared" si="5"/>
        <v>0.23818316100443132</v>
      </c>
      <c r="H9" s="8">
        <f>VLOOKUP($A9,'[1]5Y區隔'!$B$171:$R$201,H$4,FALSE)/VLOOKUP($A9,'[1]5Y區隔'!$B$171:$R$201,2,FALSE)</f>
        <v>5.8898197512058902E-2</v>
      </c>
      <c r="I9" s="8">
        <f>VLOOKUP($A9,'[1]5Y區隔'!$B$171:$R$201,I$4,FALSE)/VLOOKUP($A9,'[1]5Y區隔'!$B$171:$R$201,2,FALSE)</f>
        <v>5.7121096725057122E-2</v>
      </c>
      <c r="J9" s="8">
        <f>VLOOKUP($A9,'[1]5Y區隔'!$B$171:$R$201,J$4,FALSE)/VLOOKUP($A9,'[1]5Y區隔'!$B$171:$R$201,2,FALSE)</f>
        <v>9.2155369383092156E-2</v>
      </c>
      <c r="K9" s="8">
        <f>VLOOKUP($A9,'[1]5Y區隔'!$B$171:$R$201,K$4,FALSE)/VLOOKUP($A9,'[1]5Y區隔'!$B$171:$R$201,2,FALSE)</f>
        <v>0.12490479817212491</v>
      </c>
      <c r="L9" s="8">
        <f>VLOOKUP($A9,'[1]5Y區隔'!$B$171:$R$201,L$4,FALSE)/VLOOKUP($A9,'[1]5Y區隔'!$B$171:$R$201,2,FALSE)</f>
        <v>9.6725057121096719E-2</v>
      </c>
      <c r="M9" s="8">
        <f>VLOOKUP($A9,'[1]5Y區隔'!$B$171:$R$201,M$4,FALSE)/VLOOKUP($A9,'[1]5Y區隔'!$B$171:$R$201,2,FALSE)</f>
        <v>0.1012947448591013</v>
      </c>
      <c r="N9" s="8">
        <f>VLOOKUP($A9,'[1]5Y區隔'!$B$171:$R$201,N$4,FALSE)/VLOOKUP($A9,'[1]5Y區隔'!$B$171:$R$201,2,FALSE)</f>
        <v>8.8347296268088349E-2</v>
      </c>
      <c r="O9" s="8">
        <f>VLOOKUP($A9,'[1]5Y區隔'!$B$171:$R$201,O$4,FALSE)/VLOOKUP($A9,'[1]5Y區隔'!$B$171:$R$201,2,FALSE)</f>
        <v>8.7585681645087579E-2</v>
      </c>
      <c r="P9" s="8">
        <f>VLOOKUP($A9,'[1]5Y區隔'!$B$171:$R$201,P$4,FALSE)/VLOOKUP($A9,'[1]5Y區隔'!$B$171:$R$201,2,FALSE)</f>
        <v>8.8855039350088857E-2</v>
      </c>
      <c r="Q9" s="8">
        <f>VLOOKUP($A9,'[1]5Y區隔'!$B$171:$R$201,Q$4,FALSE)/VLOOKUP($A9,'[1]5Y區隔'!$B$171:$R$201,2,FALSE)</f>
        <v>6.321401370906321E-2</v>
      </c>
      <c r="R9" s="8">
        <f>VLOOKUP($A9,'[1]5Y區隔'!$B$171:$R$201,R$4,FALSE)/VLOOKUP($A9,'[1]5Y區隔'!$B$171:$R$201,2,FALSE)</f>
        <v>4.4427519675044429E-2</v>
      </c>
      <c r="S9" s="8">
        <f>VLOOKUP($A9,'[1]5Y區隔'!$B$171:$R$201,S$4,FALSE)/VLOOKUP($A9,'[1]5Y區隔'!$B$171:$R$201,2,FALSE)</f>
        <v>3.7065244986037069E-2</v>
      </c>
      <c r="T9" s="8">
        <f>VLOOKUP($A9,'[1]5Y區隔'!$B$171:$R$201,T$4,FALSE)/VLOOKUP($A9,'[1]5Y區隔'!$B$171:$R$201,2,FALSE)</f>
        <v>2.6148768723026149E-2</v>
      </c>
      <c r="U9" s="8">
        <f>VLOOKUP($A9,'[1]5Y區隔'!$B$171:$R$201,U$4,FALSE)/VLOOKUP($A9,'[1]5Y區隔'!$B$171:$R$201,2,FALSE)</f>
        <v>2.0817466362020816E-2</v>
      </c>
      <c r="V9" s="8">
        <f>VLOOKUP($A9,'[1]5Y區隔'!$B$171:$R$201,V$4,FALSE)/VLOOKUP($A9,'[1]5Y區隔'!$B$171:$R$201,2,FALSE)</f>
        <v>1.243970550901244E-2</v>
      </c>
      <c r="W9" s="9">
        <f t="shared" si="6"/>
        <v>47.71515613099772</v>
      </c>
      <c r="X9" s="10">
        <f t="shared" si="7"/>
        <v>0.23818316100443132</v>
      </c>
      <c r="Y9" s="11">
        <v>30</v>
      </c>
      <c r="Z9" s="12">
        <f>CORREL(J$6:J$56,$G$6:$G$56)</f>
        <v>2.4095578040590898E-2</v>
      </c>
      <c r="AA9" s="12">
        <f>CORREL(J$6:J$56,$F$6:$F$56)</f>
        <v>-9.4568870610877057E-2</v>
      </c>
      <c r="AB9" s="12">
        <f>CORREL(J$6:J$56,$E$6:$E$56)</f>
        <v>-4.6930595366190604E-2</v>
      </c>
    </row>
    <row r="10" spans="1:28" x14ac:dyDescent="0.25">
      <c r="A10" t="s">
        <v>151</v>
      </c>
      <c r="B10">
        <f>VLOOKUP($A10,工作表2!$X$6:$AA$96,2,FALSE)</f>
        <v>1435</v>
      </c>
      <c r="C10">
        <f>VLOOKUP($A10,工作表2!$X$6:$AA$96,3,FALSE)</f>
        <v>926</v>
      </c>
      <c r="D10">
        <f>VLOOKUP($A10,工作表2!$X$6:$AA$96,4,FALSE)</f>
        <v>2755</v>
      </c>
      <c r="E10" s="6">
        <f t="shared" si="3"/>
        <v>0.52087114337568063</v>
      </c>
      <c r="F10" s="6">
        <f t="shared" si="4"/>
        <v>0.33611615245009074</v>
      </c>
      <c r="G10" s="7">
        <f t="shared" si="5"/>
        <v>0.18475499092558989</v>
      </c>
      <c r="H10" s="8">
        <f>VLOOKUP($A10,'[1]5Y區隔'!$B$171:$R$201,H$4,FALSE)/VLOOKUP($A10,'[1]5Y區隔'!$B$171:$R$201,2,FALSE)</f>
        <v>6.4294478527607363E-2</v>
      </c>
      <c r="I10" s="8">
        <f>VLOOKUP($A10,'[1]5Y區隔'!$B$171:$R$201,I$4,FALSE)/VLOOKUP($A10,'[1]5Y區隔'!$B$171:$R$201,2,FALSE)</f>
        <v>6.7730061349693255E-2</v>
      </c>
      <c r="J10" s="8">
        <f>VLOOKUP($A10,'[1]5Y區隔'!$B$171:$R$201,J$4,FALSE)/VLOOKUP($A10,'[1]5Y區隔'!$B$171:$R$201,2,FALSE)</f>
        <v>9.2515337423312888E-2</v>
      </c>
      <c r="K10" s="8">
        <f>VLOOKUP($A10,'[1]5Y區隔'!$B$171:$R$201,K$4,FALSE)/VLOOKUP($A10,'[1]5Y區隔'!$B$171:$R$201,2,FALSE)</f>
        <v>0.10429447852760736</v>
      </c>
      <c r="L10" s="8">
        <f>VLOOKUP($A10,'[1]5Y區隔'!$B$171:$R$201,L$4,FALSE)/VLOOKUP($A10,'[1]5Y區隔'!$B$171:$R$201,2,FALSE)</f>
        <v>7.8282208588957056E-2</v>
      </c>
      <c r="M10" s="8">
        <f>VLOOKUP($A10,'[1]5Y區隔'!$B$171:$R$201,M$4,FALSE)/VLOOKUP($A10,'[1]5Y區隔'!$B$171:$R$201,2,FALSE)</f>
        <v>7.4601226993865025E-2</v>
      </c>
      <c r="N10" s="8">
        <f>VLOOKUP($A10,'[1]5Y區隔'!$B$171:$R$201,N$4,FALSE)/VLOOKUP($A10,'[1]5Y區隔'!$B$171:$R$201,2,FALSE)</f>
        <v>9.4723926380368098E-2</v>
      </c>
      <c r="O10" s="8">
        <f>VLOOKUP($A10,'[1]5Y區隔'!$B$171:$R$201,O$4,FALSE)/VLOOKUP($A10,'[1]5Y區隔'!$B$171:$R$201,2,FALSE)</f>
        <v>9.4233128834355834E-2</v>
      </c>
      <c r="P10" s="8">
        <f>VLOOKUP($A10,'[1]5Y區隔'!$B$171:$R$201,P$4,FALSE)/VLOOKUP($A10,'[1]5Y區隔'!$B$171:$R$201,2,FALSE)</f>
        <v>9.9877300613496936E-2</v>
      </c>
      <c r="Q10" s="8">
        <f>VLOOKUP($A10,'[1]5Y區隔'!$B$171:$R$201,Q$4,FALSE)/VLOOKUP($A10,'[1]5Y區隔'!$B$171:$R$201,2,FALSE)</f>
        <v>7.7055214723926374E-2</v>
      </c>
      <c r="R10" s="8">
        <f>VLOOKUP($A10,'[1]5Y區隔'!$B$171:$R$201,R$4,FALSE)/VLOOKUP($A10,'[1]5Y區隔'!$B$171:$R$201,2,FALSE)</f>
        <v>4.0490797546012272E-2</v>
      </c>
      <c r="S10" s="8">
        <f>VLOOKUP($A10,'[1]5Y區隔'!$B$171:$R$201,S$4,FALSE)/VLOOKUP($A10,'[1]5Y區隔'!$B$171:$R$201,2,FALSE)</f>
        <v>3.9754601226993862E-2</v>
      </c>
      <c r="T10" s="8">
        <f>VLOOKUP($A10,'[1]5Y區隔'!$B$171:$R$201,T$4,FALSE)/VLOOKUP($A10,'[1]5Y區隔'!$B$171:$R$201,2,FALSE)</f>
        <v>3.5337423312883434E-2</v>
      </c>
      <c r="U10" s="8">
        <f>VLOOKUP($A10,'[1]5Y區隔'!$B$171:$R$201,U$4,FALSE)/VLOOKUP($A10,'[1]5Y區隔'!$B$171:$R$201,2,FALSE)</f>
        <v>2.2576687116564416E-2</v>
      </c>
      <c r="V10" s="8">
        <f>VLOOKUP($A10,'[1]5Y區隔'!$B$171:$R$201,V$4,FALSE)/VLOOKUP($A10,'[1]5Y區隔'!$B$171:$R$201,2,FALSE)</f>
        <v>1.4233128834355829E-2</v>
      </c>
      <c r="W10" s="9">
        <f t="shared" si="6"/>
        <v>48.656441717791409</v>
      </c>
      <c r="X10" s="10">
        <f t="shared" si="7"/>
        <v>0.18475499092558989</v>
      </c>
      <c r="Y10" s="11">
        <v>35</v>
      </c>
      <c r="Z10" s="12">
        <f>CORREL(K$6:K$56,$G$6:$G$56)</f>
        <v>0.31431094850032859</v>
      </c>
      <c r="AA10" s="12">
        <f>CORREL(K$6:K$56,$F$6:$F$56)</f>
        <v>-0.35824803612979383</v>
      </c>
      <c r="AB10" s="12">
        <f>CORREL(K$6:K$56,$E$6:$E$56)</f>
        <v>0.26126255966179235</v>
      </c>
    </row>
    <row r="11" spans="1:28" x14ac:dyDescent="0.25">
      <c r="A11" t="s">
        <v>152</v>
      </c>
      <c r="B11">
        <f>VLOOKUP($A11,工作表2!$X$6:$AA$96,2,FALSE)</f>
        <v>1787</v>
      </c>
      <c r="C11">
        <f>VLOOKUP($A11,工作表2!$X$6:$AA$96,3,FALSE)</f>
        <v>1415</v>
      </c>
      <c r="D11">
        <f>VLOOKUP($A11,工作表2!$X$6:$AA$96,4,FALSE)</f>
        <v>3688</v>
      </c>
      <c r="E11" s="6">
        <f t="shared" si="3"/>
        <v>0.48454446854663774</v>
      </c>
      <c r="F11" s="6">
        <f t="shared" si="4"/>
        <v>0.38367678958785251</v>
      </c>
      <c r="G11" s="7">
        <f t="shared" si="5"/>
        <v>0.10086767895878523</v>
      </c>
      <c r="H11" s="8">
        <f>VLOOKUP($A11,'[1]5Y區隔'!$B$171:$R$201,H$4,FALSE)/VLOOKUP($A11,'[1]5Y區隔'!$B$171:$R$201,2,FALSE)</f>
        <v>5.8429475251209527E-2</v>
      </c>
      <c r="I11" s="8">
        <f>VLOOKUP($A11,'[1]5Y區隔'!$B$171:$R$201,I$4,FALSE)/VLOOKUP($A11,'[1]5Y區隔'!$B$171:$R$201,2,FALSE)</f>
        <v>7.1641235578712312E-2</v>
      </c>
      <c r="J11" s="8">
        <f>VLOOKUP($A11,'[1]5Y區隔'!$B$171:$R$201,J$4,FALSE)/VLOOKUP($A11,'[1]5Y區隔'!$B$171:$R$201,2,FALSE)</f>
        <v>0.10011164867882397</v>
      </c>
      <c r="K11" s="8">
        <f>VLOOKUP($A11,'[1]5Y區隔'!$B$171:$R$201,K$4,FALSE)/VLOOKUP($A11,'[1]5Y區隔'!$B$171:$R$201,2,FALSE)</f>
        <v>0.10997394864160774</v>
      </c>
      <c r="L11" s="8">
        <f>VLOOKUP($A11,'[1]5Y區隔'!$B$171:$R$201,L$4,FALSE)/VLOOKUP($A11,'[1]5Y區隔'!$B$171:$R$201,2,FALSE)</f>
        <v>8.6899888351321175E-2</v>
      </c>
      <c r="M11" s="8">
        <f>VLOOKUP($A11,'[1]5Y區隔'!$B$171:$R$201,M$4,FALSE)/VLOOKUP($A11,'[1]5Y區隔'!$B$171:$R$201,2,FALSE)</f>
        <v>7.9642724227763306E-2</v>
      </c>
      <c r="N11" s="8">
        <f>VLOOKUP($A11,'[1]5Y區隔'!$B$171:$R$201,N$4,FALSE)/VLOOKUP($A11,'[1]5Y區隔'!$B$171:$R$201,2,FALSE)</f>
        <v>8.5039077037588395E-2</v>
      </c>
      <c r="O11" s="8">
        <f>VLOOKUP($A11,'[1]5Y區隔'!$B$171:$R$201,O$4,FALSE)/VLOOKUP($A11,'[1]5Y區隔'!$B$171:$R$201,2,FALSE)</f>
        <v>8.9691105321920359E-2</v>
      </c>
      <c r="P11" s="8">
        <f>VLOOKUP($A11,'[1]5Y區隔'!$B$171:$R$201,P$4,FALSE)/VLOOKUP($A11,'[1]5Y區隔'!$B$171:$R$201,2,FALSE)</f>
        <v>9.9553405284704133E-2</v>
      </c>
      <c r="Q11" s="8">
        <f>VLOOKUP($A11,'[1]5Y區隔'!$B$171:$R$201,Q$4,FALSE)/VLOOKUP($A11,'[1]5Y區隔'!$B$171:$R$201,2,FALSE)</f>
        <v>7.0152586527726088E-2</v>
      </c>
      <c r="R11" s="8">
        <f>VLOOKUP($A11,'[1]5Y區隔'!$B$171:$R$201,R$4,FALSE)/VLOOKUP($A11,'[1]5Y區隔'!$B$171:$R$201,2,FALSE)</f>
        <v>4.7078526237439522E-2</v>
      </c>
      <c r="S11" s="8">
        <f>VLOOKUP($A11,'[1]5Y區隔'!$B$171:$R$201,S$4,FALSE)/VLOOKUP($A11,'[1]5Y區隔'!$B$171:$R$201,2,FALSE)</f>
        <v>4.2240416821734274E-2</v>
      </c>
      <c r="T11" s="8">
        <f>VLOOKUP($A11,'[1]5Y區隔'!$B$171:$R$201,T$4,FALSE)/VLOOKUP($A11,'[1]5Y區隔'!$B$171:$R$201,2,FALSE)</f>
        <v>3.0517305545217716E-2</v>
      </c>
      <c r="U11" s="8">
        <f>VLOOKUP($A11,'[1]5Y區隔'!$B$171:$R$201,U$4,FALSE)/VLOOKUP($A11,'[1]5Y區隔'!$B$171:$R$201,2,FALSE)</f>
        <v>1.8794194268701155E-2</v>
      </c>
      <c r="V11" s="8">
        <f>VLOOKUP($A11,'[1]5Y區隔'!$B$171:$R$201,V$4,FALSE)/VLOOKUP($A11,'[1]5Y區隔'!$B$171:$R$201,2,FALSE)</f>
        <v>1.0234462225530332E-2</v>
      </c>
      <c r="W11" s="9">
        <f t="shared" si="6"/>
        <v>48.01358392259025</v>
      </c>
      <c r="X11" s="10">
        <f t="shared" si="7"/>
        <v>0.10086767895878523</v>
      </c>
      <c r="Y11" s="11">
        <v>40</v>
      </c>
      <c r="Z11" s="12">
        <f>CORREL(L$6:L$56,$G$6:$G$56)</f>
        <v>0.1884442529939207</v>
      </c>
      <c r="AA11" s="12">
        <f>CORREL(L$6:L$56,$F$6:$F$56)</f>
        <v>-0.15969292322479156</v>
      </c>
      <c r="AB11" s="12">
        <f>CORREL(L$6:L$56,$E$6:$E$56)</f>
        <v>0.2116133839331332</v>
      </c>
    </row>
    <row r="12" spans="1:28" x14ac:dyDescent="0.25">
      <c r="A12" t="s">
        <v>153</v>
      </c>
      <c r="B12">
        <f>VLOOKUP($A12,工作表2!$X$6:$AA$96,2,FALSE)</f>
        <v>1724</v>
      </c>
      <c r="C12">
        <f>VLOOKUP($A12,工作表2!$X$6:$AA$96,3,FALSE)</f>
        <v>1370</v>
      </c>
      <c r="D12">
        <f>VLOOKUP($A12,工作表2!$X$6:$AA$96,4,FALSE)</f>
        <v>3630</v>
      </c>
      <c r="E12" s="6">
        <f t="shared" si="3"/>
        <v>0.474931129476584</v>
      </c>
      <c r="F12" s="6">
        <f t="shared" si="4"/>
        <v>0.37741046831955921</v>
      </c>
      <c r="G12" s="7">
        <f t="shared" si="5"/>
        <v>9.7520661157024791E-2</v>
      </c>
      <c r="H12" s="8">
        <f>VLOOKUP($A12,'[1]5Y區隔'!$B$171:$R$201,H$4,FALSE)/VLOOKUP($A12,'[1]5Y區隔'!$B$171:$R$201,2,FALSE)</f>
        <v>6.5230166503428014E-2</v>
      </c>
      <c r="I12" s="8">
        <f>VLOOKUP($A12,'[1]5Y區隔'!$B$171:$R$201,I$4,FALSE)/VLOOKUP($A12,'[1]5Y區隔'!$B$171:$R$201,2,FALSE)</f>
        <v>7.61998041136141E-2</v>
      </c>
      <c r="J12" s="8">
        <f>VLOOKUP($A12,'[1]5Y區隔'!$B$171:$R$201,J$4,FALSE)/VLOOKUP($A12,'[1]5Y區隔'!$B$171:$R$201,2,FALSE)</f>
        <v>9.9902056807051914E-2</v>
      </c>
      <c r="K12" s="8">
        <f>VLOOKUP($A12,'[1]5Y區隔'!$B$171:$R$201,K$4,FALSE)/VLOOKUP($A12,'[1]5Y區隔'!$B$171:$R$201,2,FALSE)</f>
        <v>0.11106758080313418</v>
      </c>
      <c r="L12" s="8">
        <f>VLOOKUP($A12,'[1]5Y區隔'!$B$171:$R$201,L$4,FALSE)/VLOOKUP($A12,'[1]5Y區隔'!$B$171:$R$201,2,FALSE)</f>
        <v>8.0313418217433888E-2</v>
      </c>
      <c r="M12" s="8">
        <f>VLOOKUP($A12,'[1]5Y區隔'!$B$171:$R$201,M$4,FALSE)/VLOOKUP($A12,'[1]5Y區隔'!$B$171:$R$201,2,FALSE)</f>
        <v>8.0705190989226253E-2</v>
      </c>
      <c r="N12" s="8">
        <f>VLOOKUP($A12,'[1]5Y區隔'!$B$171:$R$201,N$4,FALSE)/VLOOKUP($A12,'[1]5Y區隔'!$B$171:$R$201,2,FALSE)</f>
        <v>8.9128305582761996E-2</v>
      </c>
      <c r="O12" s="8">
        <f>VLOOKUP($A12,'[1]5Y區隔'!$B$171:$R$201,O$4,FALSE)/VLOOKUP($A12,'[1]5Y區隔'!$B$171:$R$201,2,FALSE)</f>
        <v>9.6963761018609207E-2</v>
      </c>
      <c r="P12" s="8">
        <f>VLOOKUP($A12,'[1]5Y區隔'!$B$171:$R$201,P$4,FALSE)/VLOOKUP($A12,'[1]5Y區隔'!$B$171:$R$201,2,FALSE)</f>
        <v>9.637610186092066E-2</v>
      </c>
      <c r="Q12" s="8">
        <f>VLOOKUP($A12,'[1]5Y區隔'!$B$171:$R$201,Q$4,FALSE)/VLOOKUP($A12,'[1]5Y區隔'!$B$171:$R$201,2,FALSE)</f>
        <v>6.8560235063663072E-2</v>
      </c>
      <c r="R12" s="8">
        <f>VLOOKUP($A12,'[1]5Y區隔'!$B$171:$R$201,R$4,FALSE)/VLOOKUP($A12,'[1]5Y區隔'!$B$171:$R$201,2,FALSE)</f>
        <v>4.4074436826640549E-2</v>
      </c>
      <c r="S12" s="8">
        <f>VLOOKUP($A12,'[1]5Y區隔'!$B$171:$R$201,S$4,FALSE)/VLOOKUP($A12,'[1]5Y區隔'!$B$171:$R$201,2,FALSE)</f>
        <v>3.5455435847208616E-2</v>
      </c>
      <c r="T12" s="8">
        <f>VLOOKUP($A12,'[1]5Y區隔'!$B$171:$R$201,T$4,FALSE)/VLOOKUP($A12,'[1]5Y區隔'!$B$171:$R$201,2,FALSE)</f>
        <v>2.801175318315377E-2</v>
      </c>
      <c r="U12" s="8">
        <f>VLOOKUP($A12,'[1]5Y區隔'!$B$171:$R$201,U$4,FALSE)/VLOOKUP($A12,'[1]5Y區隔'!$B$171:$R$201,2,FALSE)</f>
        <v>1.6454456415279137E-2</v>
      </c>
      <c r="V12" s="8">
        <f>VLOOKUP($A12,'[1]5Y區隔'!$B$171:$R$201,V$4,FALSE)/VLOOKUP($A12,'[1]5Y區隔'!$B$171:$R$201,2,FALSE)</f>
        <v>1.1557296767874634E-2</v>
      </c>
      <c r="W12" s="9">
        <f t="shared" si="6"/>
        <v>47.390793339862874</v>
      </c>
      <c r="X12" s="10">
        <f t="shared" si="7"/>
        <v>9.7520661157024791E-2</v>
      </c>
      <c r="Y12" s="11">
        <v>45</v>
      </c>
      <c r="Z12" s="12">
        <f>CORREL(M$6:M$56,$G$6:$G$56)</f>
        <v>0.15275900701297937</v>
      </c>
      <c r="AA12" s="12">
        <f>CORREL(M$6:M$56,$F$6:$F$56)</f>
        <v>-9.4935051048270672E-2</v>
      </c>
      <c r="AB12" s="12">
        <f>CORREL(M$6:M$56,$E$6:$E$56)</f>
        <v>0.20598295580739193</v>
      </c>
    </row>
    <row r="13" spans="1:28" x14ac:dyDescent="0.25">
      <c r="A13" t="s">
        <v>154</v>
      </c>
      <c r="B13">
        <f>VLOOKUP($A13,工作表2!$X$6:$AA$96,2,FALSE)</f>
        <v>1011</v>
      </c>
      <c r="C13">
        <f>VLOOKUP($A13,工作表2!$X$6:$AA$96,3,FALSE)</f>
        <v>778</v>
      </c>
      <c r="D13">
        <f>VLOOKUP($A13,工作表2!$X$6:$AA$96,4,FALSE)</f>
        <v>2074</v>
      </c>
      <c r="E13" s="6">
        <f t="shared" si="3"/>
        <v>0.48746383799421406</v>
      </c>
      <c r="F13" s="6">
        <f t="shared" si="4"/>
        <v>0.37512054001928641</v>
      </c>
      <c r="G13" s="7">
        <f t="shared" si="5"/>
        <v>0.11234329797492765</v>
      </c>
      <c r="H13" s="8">
        <f>VLOOKUP($A13,'[1]5Y區隔'!$B$171:$R$201,H$4,FALSE)/VLOOKUP($A13,'[1]5Y區隔'!$B$171:$R$201,2,FALSE)</f>
        <v>5.536799459824443E-2</v>
      </c>
      <c r="I13" s="8">
        <f>VLOOKUP($A13,'[1]5Y區隔'!$B$171:$R$201,I$4,FALSE)/VLOOKUP($A13,'[1]5Y區隔'!$B$171:$R$201,2,FALSE)</f>
        <v>6.5833896016205262E-2</v>
      </c>
      <c r="J13" s="8">
        <f>VLOOKUP($A13,'[1]5Y區隔'!$B$171:$R$201,J$4,FALSE)/VLOOKUP($A13,'[1]5Y區隔'!$B$171:$R$201,2,FALSE)</f>
        <v>0.11073598919648886</v>
      </c>
      <c r="K13" s="8">
        <f>VLOOKUP($A13,'[1]5Y區隔'!$B$171:$R$201,K$4,FALSE)/VLOOKUP($A13,'[1]5Y區隔'!$B$171:$R$201,2,FALSE)</f>
        <v>0.12356515867656989</v>
      </c>
      <c r="L13" s="8">
        <f>VLOOKUP($A13,'[1]5Y區隔'!$B$171:$R$201,L$4,FALSE)/VLOOKUP($A13,'[1]5Y區隔'!$B$171:$R$201,2,FALSE)</f>
        <v>7.8663065496286294E-2</v>
      </c>
      <c r="M13" s="8">
        <f>VLOOKUP($A13,'[1]5Y區隔'!$B$171:$R$201,M$4,FALSE)/VLOOKUP($A13,'[1]5Y區隔'!$B$171:$R$201,2,FALSE)</f>
        <v>7.1573261309925723E-2</v>
      </c>
      <c r="N13" s="8">
        <f>VLOOKUP($A13,'[1]5Y區隔'!$B$171:$R$201,N$4,FALSE)/VLOOKUP($A13,'[1]5Y區隔'!$B$171:$R$201,2,FALSE)</f>
        <v>8.4064821066846721E-2</v>
      </c>
      <c r="O13" s="8">
        <f>VLOOKUP($A13,'[1]5Y區隔'!$B$171:$R$201,O$4,FALSE)/VLOOKUP($A13,'[1]5Y區隔'!$B$171:$R$201,2,FALSE)</f>
        <v>9.4868332207967587E-2</v>
      </c>
      <c r="P13" s="8">
        <f>VLOOKUP($A13,'[1]5Y區隔'!$B$171:$R$201,P$4,FALSE)/VLOOKUP($A13,'[1]5Y區隔'!$B$171:$R$201,2,FALSE)</f>
        <v>9.5205941931127622E-2</v>
      </c>
      <c r="Q13" s="8">
        <f>VLOOKUP($A13,'[1]5Y區隔'!$B$171:$R$201,Q$4,FALSE)/VLOOKUP($A13,'[1]5Y區隔'!$B$171:$R$201,2,FALSE)</f>
        <v>7.7312626603646184E-2</v>
      </c>
      <c r="R13" s="8">
        <f>VLOOKUP($A13,'[1]5Y區隔'!$B$171:$R$201,R$4,FALSE)/VLOOKUP($A13,'[1]5Y區隔'!$B$171:$R$201,2,FALSE)</f>
        <v>4.4226873733963536E-2</v>
      </c>
      <c r="S13" s="8">
        <f>VLOOKUP($A13,'[1]5Y區隔'!$B$171:$R$201,S$4,FALSE)/VLOOKUP($A13,'[1]5Y區隔'!$B$171:$R$201,2,FALSE)</f>
        <v>3.8487508440243082E-2</v>
      </c>
      <c r="T13" s="8">
        <f>VLOOKUP($A13,'[1]5Y區隔'!$B$171:$R$201,T$4,FALSE)/VLOOKUP($A13,'[1]5Y區隔'!$B$171:$R$201,2,FALSE)</f>
        <v>2.5995948683322081E-2</v>
      </c>
      <c r="U13" s="8">
        <f>VLOOKUP($A13,'[1]5Y區隔'!$B$171:$R$201,U$4,FALSE)/VLOOKUP($A13,'[1]5Y區隔'!$B$171:$R$201,2,FALSE)</f>
        <v>2.0594193112761647E-2</v>
      </c>
      <c r="V13" s="8">
        <f>VLOOKUP($A13,'[1]5Y區隔'!$B$171:$R$201,V$4,FALSE)/VLOOKUP($A13,'[1]5Y區隔'!$B$171:$R$201,2,FALSE)</f>
        <v>1.350438892640108E-2</v>
      </c>
      <c r="W13" s="9">
        <f t="shared" si="6"/>
        <v>47.954085077650234</v>
      </c>
      <c r="X13" s="10">
        <f t="shared" si="7"/>
        <v>0.11234329797492765</v>
      </c>
      <c r="Y13" s="11">
        <v>50</v>
      </c>
      <c r="Z13" s="12">
        <f>CORREL(N$6:N$56,$G$6:$G$56)</f>
        <v>-3.1721291334017208E-2</v>
      </c>
      <c r="AA13" s="12">
        <f>CORREL(N$6:N$56,$F$6:$F$56)</f>
        <v>0.10913380655007855</v>
      </c>
      <c r="AB13" s="12">
        <f>CORREL(N$6:N$56,$E$6:$E$56)</f>
        <v>4.6452416356379589E-2</v>
      </c>
    </row>
    <row r="14" spans="1:28" x14ac:dyDescent="0.25">
      <c r="A14" t="s">
        <v>155</v>
      </c>
      <c r="B14">
        <f>VLOOKUP($A14,工作表2!$X$6:$AA$96,2,FALSE)</f>
        <v>1624</v>
      </c>
      <c r="C14">
        <f>VLOOKUP($A14,工作表2!$X$6:$AA$96,3,FALSE)</f>
        <v>1237</v>
      </c>
      <c r="D14">
        <f>VLOOKUP($A14,工作表2!$X$6:$AA$96,4,FALSE)</f>
        <v>3299</v>
      </c>
      <c r="E14" s="6">
        <f t="shared" si="3"/>
        <v>0.49227038496514097</v>
      </c>
      <c r="F14" s="6">
        <f t="shared" si="4"/>
        <v>0.37496210973022126</v>
      </c>
      <c r="G14" s="7">
        <f t="shared" si="5"/>
        <v>0.11730827523491971</v>
      </c>
      <c r="H14" s="8">
        <f>VLOOKUP($A14,'[1]5Y區隔'!$B$171:$R$201,H$4,FALSE)/VLOOKUP($A14,'[1]5Y區隔'!$B$171:$R$201,2,FALSE)</f>
        <v>6.3336120401337792E-2</v>
      </c>
      <c r="I14" s="8">
        <f>VLOOKUP($A14,'[1]5Y區隔'!$B$171:$R$201,I$4,FALSE)/VLOOKUP($A14,'[1]5Y區隔'!$B$171:$R$201,2,FALSE)</f>
        <v>7.0652173913043473E-2</v>
      </c>
      <c r="J14" s="8">
        <f>VLOOKUP($A14,'[1]5Y區隔'!$B$171:$R$201,J$4,FALSE)/VLOOKUP($A14,'[1]5Y區隔'!$B$171:$R$201,2,FALSE)</f>
        <v>0.10367892976588629</v>
      </c>
      <c r="K14" s="8">
        <f>VLOOKUP($A14,'[1]5Y區隔'!$B$171:$R$201,K$4,FALSE)/VLOOKUP($A14,'[1]5Y區隔'!$B$171:$R$201,2,FALSE)</f>
        <v>0.1072324414715719</v>
      </c>
      <c r="L14" s="8">
        <f>VLOOKUP($A14,'[1]5Y區隔'!$B$171:$R$201,L$4,FALSE)/VLOOKUP($A14,'[1]5Y區隔'!$B$171:$R$201,2,FALSE)</f>
        <v>8.3193979933110368E-2</v>
      </c>
      <c r="M14" s="8">
        <f>VLOOKUP($A14,'[1]5Y區隔'!$B$171:$R$201,M$4,FALSE)/VLOOKUP($A14,'[1]5Y區隔'!$B$171:$R$201,2,FALSE)</f>
        <v>8.9255852842809361E-2</v>
      </c>
      <c r="N14" s="8">
        <f>VLOOKUP($A14,'[1]5Y區隔'!$B$171:$R$201,N$4,FALSE)/VLOOKUP($A14,'[1]5Y區隔'!$B$171:$R$201,2,FALSE)</f>
        <v>8.3821070234113712E-2</v>
      </c>
      <c r="O14" s="8">
        <f>VLOOKUP($A14,'[1]5Y區隔'!$B$171:$R$201,O$4,FALSE)/VLOOKUP($A14,'[1]5Y區隔'!$B$171:$R$201,2,FALSE)</f>
        <v>9.0510033444816049E-2</v>
      </c>
      <c r="P14" s="8">
        <f>VLOOKUP($A14,'[1]5Y區隔'!$B$171:$R$201,P$4,FALSE)/VLOOKUP($A14,'[1]5Y區隔'!$B$171:$R$201,2,FALSE)</f>
        <v>8.403010033444816E-2</v>
      </c>
      <c r="Q14" s="8">
        <f>VLOOKUP($A14,'[1]5Y區隔'!$B$171:$R$201,Q$4,FALSE)/VLOOKUP($A14,'[1]5Y區隔'!$B$171:$R$201,2,FALSE)</f>
        <v>7.880434782608696E-2</v>
      </c>
      <c r="R14" s="8">
        <f>VLOOKUP($A14,'[1]5Y區隔'!$B$171:$R$201,R$4,FALSE)/VLOOKUP($A14,'[1]5Y區隔'!$B$171:$R$201,2,FALSE)</f>
        <v>5.1839464882943144E-2</v>
      </c>
      <c r="S14" s="8">
        <f>VLOOKUP($A14,'[1]5Y區隔'!$B$171:$R$201,S$4,FALSE)/VLOOKUP($A14,'[1]5Y區隔'!$B$171:$R$201,2,FALSE)</f>
        <v>3.7416387959866224E-2</v>
      </c>
      <c r="T14" s="8">
        <f>VLOOKUP($A14,'[1]5Y區隔'!$B$171:$R$201,T$4,FALSE)/VLOOKUP($A14,'[1]5Y區隔'!$B$171:$R$201,2,FALSE)</f>
        <v>2.508361204013378E-2</v>
      </c>
      <c r="U14" s="8">
        <f>VLOOKUP($A14,'[1]5Y區隔'!$B$171:$R$201,U$4,FALSE)/VLOOKUP($A14,'[1]5Y區隔'!$B$171:$R$201,2,FALSE)</f>
        <v>1.9857859531772576E-2</v>
      </c>
      <c r="V14" s="8">
        <f>VLOOKUP($A14,'[1]5Y區隔'!$B$171:$R$201,V$4,FALSE)/VLOOKUP($A14,'[1]5Y區隔'!$B$171:$R$201,2,FALSE)</f>
        <v>1.12876254180602E-2</v>
      </c>
      <c r="W14" s="9">
        <f t="shared" si="6"/>
        <v>47.71948160535117</v>
      </c>
      <c r="X14" s="10">
        <f t="shared" si="7"/>
        <v>0.11730827523491971</v>
      </c>
      <c r="Y14" s="11">
        <v>55</v>
      </c>
      <c r="Z14" s="12">
        <f>CORREL(O$6:O$56,$G$6:$G$56)</f>
        <v>-0.36919436584339765</v>
      </c>
      <c r="AA14" s="12">
        <f>CORREL(O$6:O$56,$F$6:$F$56)</f>
        <v>0.37783343957353216</v>
      </c>
      <c r="AB14" s="12">
        <f>CORREL(O$6:O$56,$E$6:$E$56)</f>
        <v>-0.34975978320411361</v>
      </c>
    </row>
    <row r="15" spans="1:28" x14ac:dyDescent="0.25">
      <c r="A15" t="s">
        <v>156</v>
      </c>
      <c r="B15">
        <f>VLOOKUP($A15,工作表2!$X$6:$AA$96,2,FALSE)</f>
        <v>1370</v>
      </c>
      <c r="C15">
        <f>VLOOKUP($A15,工作表2!$X$6:$AA$96,3,FALSE)</f>
        <v>1094</v>
      </c>
      <c r="D15">
        <f>VLOOKUP($A15,工作表2!$X$6:$AA$96,4,FALSE)</f>
        <v>2851</v>
      </c>
      <c r="E15" s="6">
        <f t="shared" si="3"/>
        <v>0.48053314626446858</v>
      </c>
      <c r="F15" s="6">
        <f t="shared" si="4"/>
        <v>0.38372500876885302</v>
      </c>
      <c r="G15" s="7">
        <f t="shared" si="5"/>
        <v>9.6808137495615565E-2</v>
      </c>
      <c r="H15" s="8">
        <f>VLOOKUP($A15,'[1]5Y區隔'!$B$171:$R$201,H$4,FALSE)/VLOOKUP($A15,'[1]5Y區隔'!$B$171:$R$201,2,FALSE)</f>
        <v>7.0704510897110995E-2</v>
      </c>
      <c r="I15" s="8">
        <f>VLOOKUP($A15,'[1]5Y區隔'!$B$171:$R$201,I$4,FALSE)/VLOOKUP($A15,'[1]5Y區隔'!$B$171:$R$201,2,FALSE)</f>
        <v>7.6533198175367467E-2</v>
      </c>
      <c r="J15" s="8">
        <f>VLOOKUP($A15,'[1]5Y區隔'!$B$171:$R$201,J$4,FALSE)/VLOOKUP($A15,'[1]5Y區隔'!$B$171:$R$201,2,FALSE)</f>
        <v>0.10086163203243791</v>
      </c>
      <c r="K15" s="8">
        <f>VLOOKUP($A15,'[1]5Y區隔'!$B$171:$R$201,K$4,FALSE)/VLOOKUP($A15,'[1]5Y區隔'!$B$171:$R$201,2,FALSE)</f>
        <v>0.10745058286872783</v>
      </c>
      <c r="L15" s="8">
        <f>VLOOKUP($A15,'[1]5Y區隔'!$B$171:$R$201,L$4,FALSE)/VLOOKUP($A15,'[1]5Y區隔'!$B$171:$R$201,2,FALSE)</f>
        <v>8.337557019766853E-2</v>
      </c>
      <c r="M15" s="8">
        <f>VLOOKUP($A15,'[1]5Y區隔'!$B$171:$R$201,M$4,FALSE)/VLOOKUP($A15,'[1]5Y區隔'!$B$171:$R$201,2,FALSE)</f>
        <v>8.2108464267612771E-2</v>
      </c>
      <c r="N15" s="8">
        <f>VLOOKUP($A15,'[1]5Y區隔'!$B$171:$R$201,N$4,FALSE)/VLOOKUP($A15,'[1]5Y區隔'!$B$171:$R$201,2,FALSE)</f>
        <v>9.1231626964014198E-2</v>
      </c>
      <c r="O15" s="8">
        <f>VLOOKUP($A15,'[1]5Y區隔'!$B$171:$R$201,O$4,FALSE)/VLOOKUP($A15,'[1]5Y區隔'!$B$171:$R$201,2,FALSE)</f>
        <v>9.1231626964014198E-2</v>
      </c>
      <c r="P15" s="8">
        <f>VLOOKUP($A15,'[1]5Y區隔'!$B$171:$R$201,P$4,FALSE)/VLOOKUP($A15,'[1]5Y區隔'!$B$171:$R$201,2,FALSE)</f>
        <v>8.9711099847947284E-2</v>
      </c>
      <c r="Q15" s="8">
        <f>VLOOKUP($A15,'[1]5Y區隔'!$B$171:$R$201,Q$4,FALSE)/VLOOKUP($A15,'[1]5Y區隔'!$B$171:$R$201,2,FALSE)</f>
        <v>6.5889508362899141E-2</v>
      </c>
      <c r="R15" s="8">
        <f>VLOOKUP($A15,'[1]5Y區隔'!$B$171:$R$201,R$4,FALSE)/VLOOKUP($A15,'[1]5Y區隔'!$B$171:$R$201,2,FALSE)</f>
        <v>4.5615813482007099E-2</v>
      </c>
      <c r="S15" s="8">
        <f>VLOOKUP($A15,'[1]5Y區隔'!$B$171:$R$201,S$4,FALSE)/VLOOKUP($A15,'[1]5Y區隔'!$B$171:$R$201,2,FALSE)</f>
        <v>4.0293968575772936E-2</v>
      </c>
      <c r="T15" s="8">
        <f>VLOOKUP($A15,'[1]5Y區隔'!$B$171:$R$201,T$4,FALSE)/VLOOKUP($A15,'[1]5Y區隔'!$B$171:$R$201,2,FALSE)</f>
        <v>2.7369488089204256E-2</v>
      </c>
      <c r="U15" s="8">
        <f>VLOOKUP($A15,'[1]5Y區隔'!$B$171:$R$201,U$4,FALSE)/VLOOKUP($A15,'[1]5Y區隔'!$B$171:$R$201,2,FALSE)</f>
        <v>1.6979219462747084E-2</v>
      </c>
      <c r="V15" s="8">
        <f>VLOOKUP($A15,'[1]5Y區隔'!$B$171:$R$201,V$4,FALSE)/VLOOKUP($A15,'[1]5Y區隔'!$B$171:$R$201,2,FALSE)</f>
        <v>1.0643689812468323E-2</v>
      </c>
      <c r="W15" s="9">
        <f t="shared" si="6"/>
        <v>47.194627470856574</v>
      </c>
      <c r="X15" s="10">
        <f t="shared" si="7"/>
        <v>9.6808137495615565E-2</v>
      </c>
      <c r="Y15" s="11">
        <v>60</v>
      </c>
      <c r="Z15" s="12">
        <f>CORREL(P$6:P$56,$G$6:$G$56)</f>
        <v>-1.0183605800793144E-2</v>
      </c>
      <c r="AA15" s="12">
        <f>CORREL(P$6:P$56,$F$6:$F$56)</f>
        <v>9.7658645820392423E-3</v>
      </c>
      <c r="AB15" s="12">
        <f>CORREL(P$6:P$56,$E$6:$E$56)</f>
        <v>-1.0302147576922738E-2</v>
      </c>
    </row>
    <row r="16" spans="1:28" x14ac:dyDescent="0.25">
      <c r="A16" t="s">
        <v>157</v>
      </c>
      <c r="B16">
        <f>VLOOKUP($A16,工作表2!$X$6:$AA$96,2,FALSE)</f>
        <v>1588</v>
      </c>
      <c r="C16">
        <f>VLOOKUP($A16,工作表2!$X$6:$AA$96,3,FALSE)</f>
        <v>1686</v>
      </c>
      <c r="D16">
        <f>VLOOKUP($A16,工作表2!$X$6:$AA$96,4,FALSE)</f>
        <v>3782</v>
      </c>
      <c r="E16" s="6">
        <f t="shared" si="3"/>
        <v>0.41988365943945005</v>
      </c>
      <c r="F16" s="6">
        <f t="shared" si="4"/>
        <v>0.44579587519830777</v>
      </c>
      <c r="G16" s="7">
        <f t="shared" si="5"/>
        <v>-2.5912215758857715E-2</v>
      </c>
      <c r="H16" s="8">
        <f>VLOOKUP($A16,'[1]5Y區隔'!$B$171:$R$201,H$4,FALSE)/VLOOKUP($A16,'[1]5Y區隔'!$B$171:$R$201,2,FALSE)</f>
        <v>7.1020563594821021E-2</v>
      </c>
      <c r="I16" s="8">
        <f>VLOOKUP($A16,'[1]5Y區隔'!$B$171:$R$201,I$4,FALSE)/VLOOKUP($A16,'[1]5Y區隔'!$B$171:$R$201,2,FALSE)</f>
        <v>6.8354912414318361E-2</v>
      </c>
      <c r="J16" s="8">
        <f>VLOOKUP($A16,'[1]5Y區隔'!$B$171:$R$201,J$4,FALSE)/VLOOKUP($A16,'[1]5Y區隔'!$B$171:$R$201,2,FALSE)</f>
        <v>9.9390708301599393E-2</v>
      </c>
      <c r="K16" s="8">
        <f>VLOOKUP($A16,'[1]5Y區隔'!$B$171:$R$201,K$4,FALSE)/VLOOKUP($A16,'[1]5Y區隔'!$B$171:$R$201,2,FALSE)</f>
        <v>0.12166793602437166</v>
      </c>
      <c r="L16" s="8">
        <f>VLOOKUP($A16,'[1]5Y區隔'!$B$171:$R$201,L$4,FALSE)/VLOOKUP($A16,'[1]5Y區隔'!$B$171:$R$201,2,FALSE)</f>
        <v>0.1012947448591013</v>
      </c>
      <c r="M16" s="8">
        <f>VLOOKUP($A16,'[1]5Y區隔'!$B$171:$R$201,M$4,FALSE)/VLOOKUP($A16,'[1]5Y區隔'!$B$171:$R$201,2,FALSE)</f>
        <v>9.0060929169840057E-2</v>
      </c>
      <c r="N16" s="8">
        <f>VLOOKUP($A16,'[1]5Y區隔'!$B$171:$R$201,N$4,FALSE)/VLOOKUP($A16,'[1]5Y區隔'!$B$171:$R$201,2,FALSE)</f>
        <v>9.6725057121096719E-2</v>
      </c>
      <c r="O16" s="8">
        <f>VLOOKUP($A16,'[1]5Y區隔'!$B$171:$R$201,O$4,FALSE)/VLOOKUP($A16,'[1]5Y區隔'!$B$171:$R$201,2,FALSE)</f>
        <v>8.1873571972581868E-2</v>
      </c>
      <c r="P16" s="8">
        <f>VLOOKUP($A16,'[1]5Y區隔'!$B$171:$R$201,P$4,FALSE)/VLOOKUP($A16,'[1]5Y區隔'!$B$171:$R$201,2,FALSE)</f>
        <v>7.7875095201827879E-2</v>
      </c>
      <c r="Q16" s="8">
        <f>VLOOKUP($A16,'[1]5Y區隔'!$B$171:$R$201,Q$4,FALSE)/VLOOKUP($A16,'[1]5Y區隔'!$B$171:$R$201,2,FALSE)</f>
        <v>6.1881188118811881E-2</v>
      </c>
      <c r="R16" s="8">
        <f>VLOOKUP($A16,'[1]5Y區隔'!$B$171:$R$201,R$4,FALSE)/VLOOKUP($A16,'[1]5Y區隔'!$B$171:$R$201,2,FALSE)</f>
        <v>3.9032749428789031E-2</v>
      </c>
      <c r="S16" s="8">
        <f>VLOOKUP($A16,'[1]5Y區隔'!$B$171:$R$201,S$4,FALSE)/VLOOKUP($A16,'[1]5Y區隔'!$B$171:$R$201,2,FALSE)</f>
        <v>3.9794364051789793E-2</v>
      </c>
      <c r="T16" s="8">
        <f>VLOOKUP($A16,'[1]5Y區隔'!$B$171:$R$201,T$4,FALSE)/VLOOKUP($A16,'[1]5Y區隔'!$B$171:$R$201,2,FALSE)</f>
        <v>2.5133282559025132E-2</v>
      </c>
      <c r="U16" s="8">
        <f>VLOOKUP($A16,'[1]5Y區隔'!$B$171:$R$201,U$4,FALSE)/VLOOKUP($A16,'[1]5Y區隔'!$B$171:$R$201,2,FALSE)</f>
        <v>1.6184310738766184E-2</v>
      </c>
      <c r="V16" s="8">
        <f>VLOOKUP($A16,'[1]5Y區隔'!$B$171:$R$201,V$4,FALSE)/VLOOKUP($A16,'[1]5Y區隔'!$B$171:$R$201,2,FALSE)</f>
        <v>9.7105864432597104E-3</v>
      </c>
      <c r="W16" s="9">
        <f t="shared" si="6"/>
        <v>46.485148514851488</v>
      </c>
      <c r="X16" s="10">
        <f t="shared" si="7"/>
        <v>-2.5912215758857715E-2</v>
      </c>
      <c r="Y16" s="11">
        <v>65</v>
      </c>
      <c r="Z16" s="12">
        <f>CORREL(Q$6:Q$56,$G$6:$G$56)</f>
        <v>-0.14595593494279566</v>
      </c>
      <c r="AA16" s="12">
        <f>CORREL(Q$6:Q$56,$F$6:$F$56)</f>
        <v>0.14075645602497439</v>
      </c>
      <c r="AB16" s="12">
        <f>CORREL(Q$6:Q$56,$E$6:$E$56)</f>
        <v>-0.14686886466421253</v>
      </c>
    </row>
    <row r="17" spans="1:28" x14ac:dyDescent="0.25">
      <c r="A17" t="s">
        <v>158</v>
      </c>
      <c r="B17">
        <f>VLOOKUP($A17,工作表2!$X$6:$AA$96,2,FALSE)</f>
        <v>1483</v>
      </c>
      <c r="C17">
        <f>VLOOKUP($A17,工作表2!$X$6:$AA$96,3,FALSE)</f>
        <v>1266</v>
      </c>
      <c r="D17">
        <f>VLOOKUP($A17,工作表2!$X$6:$AA$96,4,FALSE)</f>
        <v>3199</v>
      </c>
      <c r="E17" s="6">
        <f t="shared" si="3"/>
        <v>0.46358236949046577</v>
      </c>
      <c r="F17" s="6">
        <f t="shared" si="4"/>
        <v>0.39574867145983122</v>
      </c>
      <c r="G17" s="7">
        <f t="shared" si="5"/>
        <v>6.7833698030634548E-2</v>
      </c>
      <c r="H17" s="8">
        <f>VLOOKUP($A17,'[1]5Y區隔'!$B$171:$R$201,H$4,FALSE)/VLOOKUP($A17,'[1]5Y區隔'!$B$171:$R$201,2,FALSE)</f>
        <v>6.9601956860128975E-2</v>
      </c>
      <c r="I17" s="8">
        <f>VLOOKUP($A17,'[1]5Y區隔'!$B$171:$R$201,I$4,FALSE)/VLOOKUP($A17,'[1]5Y區隔'!$B$171:$R$201,2,FALSE)</f>
        <v>7.4716477651767851E-2</v>
      </c>
      <c r="J17" s="8">
        <f>VLOOKUP($A17,'[1]5Y區隔'!$B$171:$R$201,J$4,FALSE)/VLOOKUP($A17,'[1]5Y區隔'!$B$171:$R$201,2,FALSE)</f>
        <v>0.10340226817878585</v>
      </c>
      <c r="K17" s="8">
        <f>VLOOKUP($A17,'[1]5Y區隔'!$B$171:$R$201,K$4,FALSE)/VLOOKUP($A17,'[1]5Y區隔'!$B$171:$R$201,2,FALSE)</f>
        <v>0.10651545474760951</v>
      </c>
      <c r="L17" s="8">
        <f>VLOOKUP($A17,'[1]5Y區隔'!$B$171:$R$201,L$4,FALSE)/VLOOKUP($A17,'[1]5Y區隔'!$B$171:$R$201,2,FALSE)</f>
        <v>7.7384923282188128E-2</v>
      </c>
      <c r="M17" s="8">
        <f>VLOOKUP($A17,'[1]5Y區隔'!$B$171:$R$201,M$4,FALSE)/VLOOKUP($A17,'[1]5Y區隔'!$B$171:$R$201,2,FALSE)</f>
        <v>8.0942850789415169E-2</v>
      </c>
      <c r="N17" s="8">
        <f>VLOOKUP($A17,'[1]5Y區隔'!$B$171:$R$201,N$4,FALSE)/VLOOKUP($A17,'[1]5Y區隔'!$B$171:$R$201,2,FALSE)</f>
        <v>9.4062708472314877E-2</v>
      </c>
      <c r="O17" s="8">
        <f>VLOOKUP($A17,'[1]5Y區隔'!$B$171:$R$201,O$4,FALSE)/VLOOKUP($A17,'[1]5Y區隔'!$B$171:$R$201,2,FALSE)</f>
        <v>9.4062708472314877E-2</v>
      </c>
      <c r="P17" s="8">
        <f>VLOOKUP($A17,'[1]5Y區隔'!$B$171:$R$201,P$4,FALSE)/VLOOKUP($A17,'[1]5Y區隔'!$B$171:$R$201,2,FALSE)</f>
        <v>8.6057371581054032E-2</v>
      </c>
      <c r="Q17" s="8">
        <f>VLOOKUP($A17,'[1]5Y區隔'!$B$171:$R$201,Q$4,FALSE)/VLOOKUP($A17,'[1]5Y區隔'!$B$171:$R$201,2,FALSE)</f>
        <v>6.8712474983322211E-2</v>
      </c>
      <c r="R17" s="8">
        <f>VLOOKUP($A17,'[1]5Y區隔'!$B$171:$R$201,R$4,FALSE)/VLOOKUP($A17,'[1]5Y區隔'!$B$171:$R$201,2,FALSE)</f>
        <v>4.9810985101178561E-2</v>
      </c>
      <c r="S17" s="8">
        <f>VLOOKUP($A17,'[1]5Y區隔'!$B$171:$R$201,S$4,FALSE)/VLOOKUP($A17,'[1]5Y區隔'!$B$171:$R$201,2,FALSE)</f>
        <v>4.3584611963531243E-2</v>
      </c>
      <c r="T17" s="8">
        <f>VLOOKUP($A17,'[1]5Y區隔'!$B$171:$R$201,T$4,FALSE)/VLOOKUP($A17,'[1]5Y區隔'!$B$171:$R$201,2,FALSE)</f>
        <v>2.8463420057816321E-2</v>
      </c>
      <c r="U17" s="8">
        <f>VLOOKUP($A17,'[1]5Y區隔'!$B$171:$R$201,U$4,FALSE)/VLOOKUP($A17,'[1]5Y區隔'!$B$171:$R$201,2,FALSE)</f>
        <v>1.4009339559706471E-2</v>
      </c>
      <c r="V17" s="8">
        <f>VLOOKUP($A17,'[1]5Y區隔'!$B$171:$R$201,V$4,FALSE)/VLOOKUP($A17,'[1]5Y區隔'!$B$171:$R$201,2,FALSE)</f>
        <v>8.6724482988659105E-3</v>
      </c>
      <c r="W17" s="9">
        <f t="shared" si="6"/>
        <v>47.338225483655769</v>
      </c>
      <c r="X17" s="10">
        <f t="shared" si="7"/>
        <v>6.7833698030634548E-2</v>
      </c>
      <c r="Y17" s="11">
        <v>70</v>
      </c>
      <c r="Z17" s="12">
        <f>CORREL(R$6:R$56,$G$6:$G$56)</f>
        <v>-0.29860528612098292</v>
      </c>
      <c r="AA17" s="12">
        <f>CORREL(R$6:R$56,$F$6:$F$56)</f>
        <v>0.28494590525784952</v>
      </c>
      <c r="AB17" s="12">
        <f>CORREL(R$6:R$56,$E$6:$E$56)</f>
        <v>-0.3034884338935574</v>
      </c>
    </row>
    <row r="18" spans="1:28" x14ac:dyDescent="0.25">
      <c r="A18" t="s">
        <v>159</v>
      </c>
      <c r="B18">
        <f>VLOOKUP($A18,工作表2!$X$6:$AA$96,2,FALSE)</f>
        <v>1037</v>
      </c>
      <c r="C18">
        <f>VLOOKUP($A18,工作表2!$X$6:$AA$96,3,FALSE)</f>
        <v>918</v>
      </c>
      <c r="D18">
        <f>VLOOKUP($A18,工作表2!$X$6:$AA$96,4,FALSE)</f>
        <v>2324</v>
      </c>
      <c r="E18" s="6">
        <f t="shared" si="3"/>
        <v>0.44621342512908779</v>
      </c>
      <c r="F18" s="6">
        <f t="shared" si="4"/>
        <v>0.39500860585197933</v>
      </c>
      <c r="G18" s="7">
        <f t="shared" si="5"/>
        <v>5.120481927710846E-2</v>
      </c>
      <c r="H18" s="8">
        <f>VLOOKUP($A18,'[1]5Y區隔'!$B$171:$R$201,H$4,FALSE)/VLOOKUP($A18,'[1]5Y區隔'!$B$171:$R$201,2,FALSE)</f>
        <v>6.4353312302839111E-2</v>
      </c>
      <c r="I18" s="8">
        <f>VLOOKUP($A18,'[1]5Y區隔'!$B$171:$R$201,I$4,FALSE)/VLOOKUP($A18,'[1]5Y區隔'!$B$171:$R$201,2,FALSE)</f>
        <v>5.867507886435331E-2</v>
      </c>
      <c r="J18" s="8">
        <f>VLOOKUP($A18,'[1]5Y區隔'!$B$171:$R$201,J$4,FALSE)/VLOOKUP($A18,'[1]5Y區隔'!$B$171:$R$201,2,FALSE)</f>
        <v>0.11356466876971609</v>
      </c>
      <c r="K18" s="8">
        <f>VLOOKUP($A18,'[1]5Y區隔'!$B$171:$R$201,K$4,FALSE)/VLOOKUP($A18,'[1]5Y區隔'!$B$171:$R$201,2,FALSE)</f>
        <v>0.16088328075709779</v>
      </c>
      <c r="L18" s="8">
        <f>VLOOKUP($A18,'[1]5Y區隔'!$B$171:$R$201,L$4,FALSE)/VLOOKUP($A18,'[1]5Y區隔'!$B$171:$R$201,2,FALSE)</f>
        <v>0.12586750788643533</v>
      </c>
      <c r="M18" s="8">
        <f>VLOOKUP($A18,'[1]5Y區隔'!$B$171:$R$201,M$4,FALSE)/VLOOKUP($A18,'[1]5Y區隔'!$B$171:$R$201,2,FALSE)</f>
        <v>0.10094637223974763</v>
      </c>
      <c r="N18" s="8">
        <f>VLOOKUP($A18,'[1]5Y區隔'!$B$171:$R$201,N$4,FALSE)/VLOOKUP($A18,'[1]5Y區隔'!$B$171:$R$201,2,FALSE)</f>
        <v>7.3501577287066244E-2</v>
      </c>
      <c r="O18" s="8">
        <f>VLOOKUP($A18,'[1]5Y區隔'!$B$171:$R$201,O$4,FALSE)/VLOOKUP($A18,'[1]5Y區隔'!$B$171:$R$201,2,FALSE)</f>
        <v>7.5709779179810727E-2</v>
      </c>
      <c r="P18" s="8">
        <f>VLOOKUP($A18,'[1]5Y區隔'!$B$171:$R$201,P$4,FALSE)/VLOOKUP($A18,'[1]5Y區隔'!$B$171:$R$201,2,FALSE)</f>
        <v>6.5615141955835968E-2</v>
      </c>
      <c r="Q18" s="8">
        <f>VLOOKUP($A18,'[1]5Y區隔'!$B$171:$R$201,Q$4,FALSE)/VLOOKUP($A18,'[1]5Y區隔'!$B$171:$R$201,2,FALSE)</f>
        <v>5.2050473186119876E-2</v>
      </c>
      <c r="R18" s="8">
        <f>VLOOKUP($A18,'[1]5Y區隔'!$B$171:$R$201,R$4,FALSE)/VLOOKUP($A18,'[1]5Y區隔'!$B$171:$R$201,2,FALSE)</f>
        <v>3.7539432176656153E-2</v>
      </c>
      <c r="S18" s="8">
        <f>VLOOKUP($A18,'[1]5Y區隔'!$B$171:$R$201,S$4,FALSE)/VLOOKUP($A18,'[1]5Y區隔'!$B$171:$R$201,2,FALSE)</f>
        <v>3.0283911671924291E-2</v>
      </c>
      <c r="T18" s="8">
        <f>VLOOKUP($A18,'[1]5Y區隔'!$B$171:$R$201,T$4,FALSE)/VLOOKUP($A18,'[1]5Y區隔'!$B$171:$R$201,2,FALSE)</f>
        <v>2.082018927444795E-2</v>
      </c>
      <c r="U18" s="8">
        <f>VLOOKUP($A18,'[1]5Y區隔'!$B$171:$R$201,U$4,FALSE)/VLOOKUP($A18,'[1]5Y區隔'!$B$171:$R$201,2,FALSE)</f>
        <v>1.1356466876971609E-2</v>
      </c>
      <c r="V18" s="8">
        <f>VLOOKUP($A18,'[1]5Y區隔'!$B$171:$R$201,V$4,FALSE)/VLOOKUP($A18,'[1]5Y區隔'!$B$171:$R$201,2,FALSE)</f>
        <v>8.8328075709779175E-3</v>
      </c>
      <c r="W18" s="9">
        <f t="shared" si="6"/>
        <v>44.853312302839115</v>
      </c>
      <c r="X18" s="10">
        <f t="shared" si="7"/>
        <v>5.120481927710846E-2</v>
      </c>
      <c r="Y18" s="11">
        <v>75</v>
      </c>
      <c r="Z18" s="12">
        <f>CORREL(S$6:S$56,$G$6:$G$56)</f>
        <v>-0.3047461976123948</v>
      </c>
      <c r="AA18" s="12">
        <f>CORREL(S$6:S$56,$F$6:$F$56)</f>
        <v>0.26776903782571543</v>
      </c>
      <c r="AB18" s="12">
        <f>CORREL(S$6:S$56,$E$6:$E$56)</f>
        <v>-0.3327166523739461</v>
      </c>
    </row>
    <row r="19" spans="1:28" x14ac:dyDescent="0.25">
      <c r="A19" t="s">
        <v>160</v>
      </c>
      <c r="B19">
        <f>VLOOKUP($A19,工作表2!$X$6:$AA$96,2,FALSE)</f>
        <v>1858</v>
      </c>
      <c r="C19">
        <f>VLOOKUP($A19,工作表2!$X$6:$AA$96,3,FALSE)</f>
        <v>1434</v>
      </c>
      <c r="D19">
        <f>VLOOKUP($A19,工作表2!$X$6:$AA$96,4,FALSE)</f>
        <v>3851</v>
      </c>
      <c r="E19" s="6">
        <f t="shared" si="3"/>
        <v>0.48247208517268242</v>
      </c>
      <c r="F19" s="6">
        <f t="shared" si="4"/>
        <v>0.37237081277590234</v>
      </c>
      <c r="G19" s="7">
        <f t="shared" si="5"/>
        <v>0.11010127239678008</v>
      </c>
      <c r="H19" s="8">
        <f>VLOOKUP($A19,'[1]5Y區隔'!$B$171:$R$201,H$4,FALSE)/VLOOKUP($A19,'[1]5Y區隔'!$B$171:$R$201,2,FALSE)</f>
        <v>6.1158979557357662E-2</v>
      </c>
      <c r="I19" s="8">
        <f>VLOOKUP($A19,'[1]5Y區隔'!$B$171:$R$201,I$4,FALSE)/VLOOKUP($A19,'[1]5Y區隔'!$B$171:$R$201,2,FALSE)</f>
        <v>7.2140564284507519E-2</v>
      </c>
      <c r="J19" s="8">
        <f>VLOOKUP($A19,'[1]5Y區隔'!$B$171:$R$201,J$4,FALSE)/VLOOKUP($A19,'[1]5Y區隔'!$B$171:$R$201,2,FALSE)</f>
        <v>0.10457847609393478</v>
      </c>
      <c r="K19" s="8">
        <f>VLOOKUP($A19,'[1]5Y區隔'!$B$171:$R$201,K$4,FALSE)/VLOOKUP($A19,'[1]5Y區隔'!$B$171:$R$201,2,FALSE)</f>
        <v>9.8158472714985637E-2</v>
      </c>
      <c r="L19" s="8">
        <f>VLOOKUP($A19,'[1]5Y區隔'!$B$171:$R$201,L$4,FALSE)/VLOOKUP($A19,'[1]5Y區隔'!$B$171:$R$201,2,FALSE)</f>
        <v>8.7007940530495015E-2</v>
      </c>
      <c r="M19" s="8">
        <f>VLOOKUP($A19,'[1]5Y區隔'!$B$171:$R$201,M$4,FALSE)/VLOOKUP($A19,'[1]5Y區隔'!$B$171:$R$201,2,FALSE)</f>
        <v>9.1907416793377258E-2</v>
      </c>
      <c r="N19" s="8">
        <f>VLOOKUP($A19,'[1]5Y區隔'!$B$171:$R$201,N$4,FALSE)/VLOOKUP($A19,'[1]5Y區隔'!$B$171:$R$201,2,FALSE)</f>
        <v>9.9847947288393316E-2</v>
      </c>
      <c r="O19" s="8">
        <f>VLOOKUP($A19,'[1]5Y區隔'!$B$171:$R$201,O$4,FALSE)/VLOOKUP($A19,'[1]5Y區隔'!$B$171:$R$201,2,FALSE)</f>
        <v>0.10339584389254941</v>
      </c>
      <c r="P19" s="8">
        <f>VLOOKUP($A19,'[1]5Y區隔'!$B$171:$R$201,P$4,FALSE)/VLOOKUP($A19,'[1]5Y區隔'!$B$171:$R$201,2,FALSE)</f>
        <v>8.2784254096975846E-2</v>
      </c>
      <c r="Q19" s="8">
        <f>VLOOKUP($A19,'[1]5Y區隔'!$B$171:$R$201,Q$4,FALSE)/VLOOKUP($A19,'[1]5Y區隔'!$B$171:$R$201,2,FALSE)</f>
        <v>5.6935293123838486E-2</v>
      </c>
      <c r="R19" s="8">
        <f>VLOOKUP($A19,'[1]5Y區隔'!$B$171:$R$201,R$4,FALSE)/VLOOKUP($A19,'[1]5Y區隔'!$B$171:$R$201,2,FALSE)</f>
        <v>4.3081601621895588E-2</v>
      </c>
      <c r="S19" s="8">
        <f>VLOOKUP($A19,'[1]5Y區隔'!$B$171:$R$201,S$4,FALSE)/VLOOKUP($A19,'[1]5Y區隔'!$B$171:$R$201,2,FALSE)</f>
        <v>4.1561074505828688E-2</v>
      </c>
      <c r="T19" s="8">
        <f>VLOOKUP($A19,'[1]5Y區隔'!$B$171:$R$201,T$4,FALSE)/VLOOKUP($A19,'[1]5Y區隔'!$B$171:$R$201,2,FALSE)</f>
        <v>2.7707383003885793E-2</v>
      </c>
      <c r="U19" s="8">
        <f>VLOOKUP($A19,'[1]5Y區隔'!$B$171:$R$201,U$4,FALSE)/VLOOKUP($A19,'[1]5Y區隔'!$B$171:$R$201,2,FALSE)</f>
        <v>1.9091062679506672E-2</v>
      </c>
      <c r="V19" s="8">
        <f>VLOOKUP($A19,'[1]5Y區隔'!$B$171:$R$201,V$4,FALSE)/VLOOKUP($A19,'[1]5Y區隔'!$B$171:$R$201,2,FALSE)</f>
        <v>1.0643689812468323E-2</v>
      </c>
      <c r="W19" s="9">
        <f t="shared" si="6"/>
        <v>47.492819733063016</v>
      </c>
      <c r="X19" s="10">
        <f t="shared" si="7"/>
        <v>0.11010127239678008</v>
      </c>
      <c r="Y19" s="11">
        <v>80</v>
      </c>
      <c r="Z19" s="12">
        <f>CORREL(T$6:T$56,$G$6:$G$56)</f>
        <v>-0.45533461538564951</v>
      </c>
      <c r="AA19" s="12">
        <f>CORREL(T$6:T$56,$F$6:$F$56)</f>
        <v>0.42243515324208053</v>
      </c>
      <c r="AB19" s="12">
        <f>CORREL(T$6:T$56,$E$6:$E$56)</f>
        <v>-0.47482526080669563</v>
      </c>
    </row>
    <row r="20" spans="1:28" x14ac:dyDescent="0.25">
      <c r="A20" t="s">
        <v>161</v>
      </c>
      <c r="B20">
        <f>VLOOKUP($A20,工作表2!$X$6:$AA$96,2,FALSE)</f>
        <v>1056</v>
      </c>
      <c r="C20">
        <f>VLOOKUP($A20,工作表2!$X$6:$AA$96,3,FALSE)</f>
        <v>958</v>
      </c>
      <c r="D20">
        <f>VLOOKUP($A20,工作表2!$X$6:$AA$96,4,FALSE)</f>
        <v>2325</v>
      </c>
      <c r="E20" s="6">
        <f t="shared" si="3"/>
        <v>0.4541935483870968</v>
      </c>
      <c r="F20" s="6">
        <f t="shared" si="4"/>
        <v>0.41204301075268818</v>
      </c>
      <c r="G20" s="7">
        <f t="shared" si="5"/>
        <v>4.2150537634408625E-2</v>
      </c>
      <c r="H20" s="8">
        <f>VLOOKUP($A20,'[1]5Y區隔'!$B$171:$R$201,H$4,FALSE)/VLOOKUP($A20,'[1]5Y區隔'!$B$171:$R$201,2,FALSE)</f>
        <v>6.1331775700934579E-2</v>
      </c>
      <c r="I20" s="8">
        <f>VLOOKUP($A20,'[1]5Y區隔'!$B$171:$R$201,I$4,FALSE)/VLOOKUP($A20,'[1]5Y區隔'!$B$171:$R$201,2,FALSE)</f>
        <v>7.0385514018691586E-2</v>
      </c>
      <c r="J20" s="8">
        <f>VLOOKUP($A20,'[1]5Y區隔'!$B$171:$R$201,J$4,FALSE)/VLOOKUP($A20,'[1]5Y區隔'!$B$171:$R$201,2,FALSE)</f>
        <v>0.11711448598130841</v>
      </c>
      <c r="K20" s="8">
        <f>VLOOKUP($A20,'[1]5Y區隔'!$B$171:$R$201,K$4,FALSE)/VLOOKUP($A20,'[1]5Y區隔'!$B$171:$R$201,2,FALSE)</f>
        <v>0.14573598130841123</v>
      </c>
      <c r="L20" s="8">
        <f>VLOOKUP($A20,'[1]5Y區隔'!$B$171:$R$201,L$4,FALSE)/VLOOKUP($A20,'[1]5Y區隔'!$B$171:$R$201,2,FALSE)</f>
        <v>0.11682242990654206</v>
      </c>
      <c r="M20" s="8">
        <f>VLOOKUP($A20,'[1]5Y區隔'!$B$171:$R$201,M$4,FALSE)/VLOOKUP($A20,'[1]5Y區隔'!$B$171:$R$201,2,FALSE)</f>
        <v>9.8130841121495324E-2</v>
      </c>
      <c r="N20" s="8">
        <f>VLOOKUP($A20,'[1]5Y區隔'!$B$171:$R$201,N$4,FALSE)/VLOOKUP($A20,'[1]5Y區隔'!$B$171:$R$201,2,FALSE)</f>
        <v>7.6518691588785048E-2</v>
      </c>
      <c r="O20" s="8">
        <f>VLOOKUP($A20,'[1]5Y區隔'!$B$171:$R$201,O$4,FALSE)/VLOOKUP($A20,'[1]5Y區隔'!$B$171:$R$201,2,FALSE)</f>
        <v>9.1413551401869159E-2</v>
      </c>
      <c r="P20" s="8">
        <f>VLOOKUP($A20,'[1]5Y區隔'!$B$171:$R$201,P$4,FALSE)/VLOOKUP($A20,'[1]5Y區隔'!$B$171:$R$201,2,FALSE)</f>
        <v>7.7978971962616828E-2</v>
      </c>
      <c r="Q20" s="8">
        <f>VLOOKUP($A20,'[1]5Y區隔'!$B$171:$R$201,Q$4,FALSE)/VLOOKUP($A20,'[1]5Y區隔'!$B$171:$R$201,2,FALSE)</f>
        <v>4.9649532710280372E-2</v>
      </c>
      <c r="R20" s="8">
        <f>VLOOKUP($A20,'[1]5Y區隔'!$B$171:$R$201,R$4,FALSE)/VLOOKUP($A20,'[1]5Y區隔'!$B$171:$R$201,2,FALSE)</f>
        <v>3.066588785046729E-2</v>
      </c>
      <c r="S20" s="8">
        <f>VLOOKUP($A20,'[1]5Y區隔'!$B$171:$R$201,S$4,FALSE)/VLOOKUP($A20,'[1]5Y區隔'!$B$171:$R$201,2,FALSE)</f>
        <v>2.1904205607476634E-2</v>
      </c>
      <c r="T20" s="8">
        <f>VLOOKUP($A20,'[1]5Y區隔'!$B$171:$R$201,T$4,FALSE)/VLOOKUP($A20,'[1]5Y區隔'!$B$171:$R$201,2,FALSE)</f>
        <v>2.4240654205607476E-2</v>
      </c>
      <c r="U20" s="8">
        <f>VLOOKUP($A20,'[1]5Y區隔'!$B$171:$R$201,U$4,FALSE)/VLOOKUP($A20,'[1]5Y區隔'!$B$171:$R$201,2,FALSE)</f>
        <v>1.4018691588785047E-2</v>
      </c>
      <c r="V20" s="8">
        <f>VLOOKUP($A20,'[1]5Y區隔'!$B$171:$R$201,V$4,FALSE)/VLOOKUP($A20,'[1]5Y區隔'!$B$171:$R$201,2,FALSE)</f>
        <v>4.0887850467289715E-3</v>
      </c>
      <c r="W20" s="9">
        <f t="shared" si="6"/>
        <v>44.737149532710269</v>
      </c>
      <c r="X20" s="10">
        <f t="shared" si="7"/>
        <v>4.2150537634408625E-2</v>
      </c>
      <c r="Y20" s="11">
        <v>85</v>
      </c>
      <c r="Z20" s="12">
        <f>CORREL(U$6:U$56,$G$6:$G$56)</f>
        <v>0.13869984471049832</v>
      </c>
      <c r="AA20" s="12">
        <f>CORREL(U$6:U$56,$F$6:$F$56)</f>
        <v>-8.2692784162773092E-2</v>
      </c>
      <c r="AB20" s="12">
        <f>CORREL(U$6:U$56,$E$6:$E$56)</f>
        <v>0.19052265428452175</v>
      </c>
    </row>
    <row r="21" spans="1:28" x14ac:dyDescent="0.25">
      <c r="A21" t="s">
        <v>162</v>
      </c>
      <c r="B21">
        <f>VLOOKUP($A21,工作表2!$X$6:$AA$96,2,FALSE)</f>
        <v>884</v>
      </c>
      <c r="C21">
        <f>VLOOKUP($A21,工作表2!$X$6:$AA$96,3,FALSE)</f>
        <v>802</v>
      </c>
      <c r="D21">
        <f>VLOOKUP($A21,工作表2!$X$6:$AA$96,4,FALSE)</f>
        <v>1919</v>
      </c>
      <c r="E21" s="6">
        <f t="shared" si="3"/>
        <v>0.46065659197498698</v>
      </c>
      <c r="F21" s="6">
        <f t="shared" si="4"/>
        <v>0.41792600312662848</v>
      </c>
      <c r="G21" s="7">
        <f t="shared" si="5"/>
        <v>4.2730588848358508E-2</v>
      </c>
      <c r="H21" s="8">
        <f>VLOOKUP($A21,'[1]5Y區隔'!$B$171:$R$201,H$4,FALSE)/VLOOKUP($A21,'[1]5Y區隔'!$B$171:$R$201,2,FALSE)</f>
        <v>6.7887109077040431E-2</v>
      </c>
      <c r="I21" s="8">
        <f>VLOOKUP($A21,'[1]5Y區隔'!$B$171:$R$201,I$4,FALSE)/VLOOKUP($A21,'[1]5Y區隔'!$B$171:$R$201,2,FALSE)</f>
        <v>6.0640732265446223E-2</v>
      </c>
      <c r="J21" s="8">
        <f>VLOOKUP($A21,'[1]5Y區隔'!$B$171:$R$201,J$4,FALSE)/VLOOKUP($A21,'[1]5Y區隔'!$B$171:$R$201,2,FALSE)</f>
        <v>9.0389016018306637E-2</v>
      </c>
      <c r="K21" s="8">
        <f>VLOOKUP($A21,'[1]5Y區隔'!$B$171:$R$201,K$4,FALSE)/VLOOKUP($A21,'[1]5Y區隔'!$B$171:$R$201,2,FALSE)</f>
        <v>0.11289092295957284</v>
      </c>
      <c r="L21" s="8">
        <f>VLOOKUP($A21,'[1]5Y區隔'!$B$171:$R$201,L$4,FALSE)/VLOOKUP($A21,'[1]5Y區隔'!$B$171:$R$201,2,FALSE)</f>
        <v>0.11250953470633104</v>
      </c>
      <c r="M21" s="8">
        <f>VLOOKUP($A21,'[1]5Y區隔'!$B$171:$R$201,M$4,FALSE)/VLOOKUP($A21,'[1]5Y區隔'!$B$171:$R$201,2,FALSE)</f>
        <v>9.916094584286804E-2</v>
      </c>
      <c r="N21" s="8">
        <f>VLOOKUP($A21,'[1]5Y區隔'!$B$171:$R$201,N$4,FALSE)/VLOOKUP($A21,'[1]5Y區隔'!$B$171:$R$201,2,FALSE)</f>
        <v>8.924485125858124E-2</v>
      </c>
      <c r="O21" s="8">
        <f>VLOOKUP($A21,'[1]5Y區隔'!$B$171:$R$201,O$4,FALSE)/VLOOKUP($A21,'[1]5Y區隔'!$B$171:$R$201,2,FALSE)</f>
        <v>8.1235697940503435E-2</v>
      </c>
      <c r="P21" s="8">
        <f>VLOOKUP($A21,'[1]5Y區隔'!$B$171:$R$201,P$4,FALSE)/VLOOKUP($A21,'[1]5Y區隔'!$B$171:$R$201,2,FALSE)</f>
        <v>9.1914569031273832E-2</v>
      </c>
      <c r="Q21" s="8">
        <f>VLOOKUP($A21,'[1]5Y區隔'!$B$171:$R$201,Q$4,FALSE)/VLOOKUP($A21,'[1]5Y區隔'!$B$171:$R$201,2,FALSE)</f>
        <v>6.4836003051106025E-2</v>
      </c>
      <c r="R21" s="8">
        <f>VLOOKUP($A21,'[1]5Y區隔'!$B$171:$R$201,R$4,FALSE)/VLOOKUP($A21,'[1]5Y區隔'!$B$171:$R$201,2,FALSE)</f>
        <v>3.8138825324180017E-2</v>
      </c>
      <c r="S21" s="8">
        <f>VLOOKUP($A21,'[1]5Y區隔'!$B$171:$R$201,S$4,FALSE)/VLOOKUP($A21,'[1]5Y區隔'!$B$171:$R$201,2,FALSE)</f>
        <v>3.5850495804729217E-2</v>
      </c>
      <c r="T21" s="8">
        <f>VLOOKUP($A21,'[1]5Y區隔'!$B$171:$R$201,T$4,FALSE)/VLOOKUP($A21,'[1]5Y區隔'!$B$171:$R$201,2,FALSE)</f>
        <v>2.6315789473684209E-2</v>
      </c>
      <c r="U21" s="8">
        <f>VLOOKUP($A21,'[1]5Y區隔'!$B$171:$R$201,U$4,FALSE)/VLOOKUP($A21,'[1]5Y區隔'!$B$171:$R$201,2,FALSE)</f>
        <v>1.9069412662090009E-2</v>
      </c>
      <c r="V21" s="8">
        <f>VLOOKUP($A21,'[1]5Y區隔'!$B$171:$R$201,V$4,FALSE)/VLOOKUP($A21,'[1]5Y區隔'!$B$171:$R$201,2,FALSE)</f>
        <v>9.9160945842868033E-3</v>
      </c>
      <c r="W21" s="9">
        <f t="shared" si="6"/>
        <v>47.135774218154083</v>
      </c>
      <c r="X21" s="10">
        <f t="shared" si="7"/>
        <v>4.2730588848358508E-2</v>
      </c>
      <c r="Y21" s="11">
        <v>90</v>
      </c>
      <c r="Z21" s="12">
        <f>CORREL(V$6:V$56,$G$6:$G$56)</f>
        <v>0.12167983558710015</v>
      </c>
      <c r="AA21" s="12">
        <f>CORREL(V$6:V$56,$F$6:$F$56)</f>
        <v>-7.4804801512609501E-2</v>
      </c>
      <c r="AB21" s="12">
        <f>CORREL(V$6:V$56,$E$6:$E$56)</f>
        <v>0.16488897505289668</v>
      </c>
    </row>
    <row r="22" spans="1:28" x14ac:dyDescent="0.25">
      <c r="A22" t="s">
        <v>163</v>
      </c>
      <c r="B22">
        <f>VLOOKUP($A22,工作表2!$X$6:$AA$96,2,FALSE)</f>
        <v>855</v>
      </c>
      <c r="C22">
        <f>VLOOKUP($A22,工作表2!$X$6:$AA$96,3,FALSE)</f>
        <v>502</v>
      </c>
      <c r="D22">
        <f>VLOOKUP($A22,工作表2!$X$6:$AA$96,4,FALSE)</f>
        <v>1594</v>
      </c>
      <c r="E22" s="6">
        <f t="shared" si="3"/>
        <v>0.53638644918444167</v>
      </c>
      <c r="F22" s="6">
        <f t="shared" si="4"/>
        <v>0.31493099121706397</v>
      </c>
      <c r="G22" s="7">
        <f t="shared" si="5"/>
        <v>0.2214554579673777</v>
      </c>
      <c r="H22" s="8">
        <f>VLOOKUP($A22,'[1]5Y區隔'!$B$171:$R$201,H$4,FALSE)/VLOOKUP($A22,'[1]5Y區隔'!$B$171:$R$201,2,FALSE)</f>
        <v>6.2670299727520432E-2</v>
      </c>
      <c r="I22" s="8">
        <f>VLOOKUP($A22,'[1]5Y區隔'!$B$171:$R$201,I$4,FALSE)/VLOOKUP($A22,'[1]5Y區隔'!$B$171:$R$201,2,FALSE)</f>
        <v>6.8119891008174394E-2</v>
      </c>
      <c r="J22" s="8">
        <f>VLOOKUP($A22,'[1]5Y區隔'!$B$171:$R$201,J$4,FALSE)/VLOOKUP($A22,'[1]5Y區隔'!$B$171:$R$201,2,FALSE)</f>
        <v>7.7656675749318796E-2</v>
      </c>
      <c r="K22" s="8">
        <f>VLOOKUP($A22,'[1]5Y區隔'!$B$171:$R$201,K$4,FALSE)/VLOOKUP($A22,'[1]5Y區隔'!$B$171:$R$201,2,FALSE)</f>
        <v>0.11035422343324251</v>
      </c>
      <c r="L22" s="8">
        <f>VLOOKUP($A22,'[1]5Y區隔'!$B$171:$R$201,L$4,FALSE)/VLOOKUP($A22,'[1]5Y區隔'!$B$171:$R$201,2,FALSE)</f>
        <v>0.11353315168029064</v>
      </c>
      <c r="M22" s="8">
        <f>VLOOKUP($A22,'[1]5Y區隔'!$B$171:$R$201,M$4,FALSE)/VLOOKUP($A22,'[1]5Y區隔'!$B$171:$R$201,2,FALSE)</f>
        <v>9.8546775658492278E-2</v>
      </c>
      <c r="N22" s="8">
        <f>VLOOKUP($A22,'[1]5Y區隔'!$B$171:$R$201,N$4,FALSE)/VLOOKUP($A22,'[1]5Y區隔'!$B$171:$R$201,2,FALSE)</f>
        <v>8.4922797456857407E-2</v>
      </c>
      <c r="O22" s="8">
        <f>VLOOKUP($A22,'[1]5Y區隔'!$B$171:$R$201,O$4,FALSE)/VLOOKUP($A22,'[1]5Y區隔'!$B$171:$R$201,2,FALSE)</f>
        <v>7.4477747502270666E-2</v>
      </c>
      <c r="P22" s="8">
        <f>VLOOKUP($A22,'[1]5Y區隔'!$B$171:$R$201,P$4,FALSE)/VLOOKUP($A22,'[1]5Y區隔'!$B$171:$R$201,2,FALSE)</f>
        <v>8.8555858310626706E-2</v>
      </c>
      <c r="Q22" s="8">
        <f>VLOOKUP($A22,'[1]5Y區隔'!$B$171:$R$201,Q$4,FALSE)/VLOOKUP($A22,'[1]5Y區隔'!$B$171:$R$201,2,FALSE)</f>
        <v>7.8110808356039965E-2</v>
      </c>
      <c r="R22" s="8">
        <f>VLOOKUP($A22,'[1]5Y區隔'!$B$171:$R$201,R$4,FALSE)/VLOOKUP($A22,'[1]5Y區隔'!$B$171:$R$201,2,FALSE)</f>
        <v>4.2234332425068119E-2</v>
      </c>
      <c r="S22" s="8">
        <f>VLOOKUP($A22,'[1]5Y區隔'!$B$171:$R$201,S$4,FALSE)/VLOOKUP($A22,'[1]5Y區隔'!$B$171:$R$201,2,FALSE)</f>
        <v>4.1780199818346957E-2</v>
      </c>
      <c r="T22" s="8">
        <f>VLOOKUP($A22,'[1]5Y區隔'!$B$171:$R$201,T$4,FALSE)/VLOOKUP($A22,'[1]5Y區隔'!$B$171:$R$201,2,FALSE)</f>
        <v>2.6793823796548592E-2</v>
      </c>
      <c r="U22" s="8">
        <f>VLOOKUP($A22,'[1]5Y區隔'!$B$171:$R$201,U$4,FALSE)/VLOOKUP($A22,'[1]5Y區隔'!$B$171:$R$201,2,FALSE)</f>
        <v>1.8165304268846504E-2</v>
      </c>
      <c r="V22" s="8">
        <f>VLOOKUP($A22,'[1]5Y區隔'!$B$171:$R$201,V$4,FALSE)/VLOOKUP($A22,'[1]5Y區隔'!$B$171:$R$201,2,FALSE)</f>
        <v>1.407811080835604E-2</v>
      </c>
      <c r="W22" s="9">
        <f t="shared" si="6"/>
        <v>47.901907356948222</v>
      </c>
      <c r="X22" s="10">
        <f t="shared" si="7"/>
        <v>0.2214554579673777</v>
      </c>
    </row>
    <row r="23" spans="1:28" x14ac:dyDescent="0.25">
      <c r="A23" t="s">
        <v>164</v>
      </c>
      <c r="B23">
        <f>VLOOKUP($A23,工作表2!$X$6:$AA$96,2,FALSE)</f>
        <v>953</v>
      </c>
      <c r="C23">
        <f>VLOOKUP($A23,工作表2!$X$6:$AA$96,3,FALSE)</f>
        <v>711</v>
      </c>
      <c r="D23">
        <f>VLOOKUP($A23,工作表2!$X$6:$AA$96,4,FALSE)</f>
        <v>1958</v>
      </c>
      <c r="E23" s="6">
        <f t="shared" si="3"/>
        <v>0.48672114402451483</v>
      </c>
      <c r="F23" s="6">
        <f t="shared" si="4"/>
        <v>0.36312563840653728</v>
      </c>
      <c r="G23" s="7">
        <f t="shared" si="5"/>
        <v>0.12359550561797755</v>
      </c>
      <c r="H23" s="8">
        <f>VLOOKUP($A23,'[1]5Y區隔'!$B$171:$R$201,H$4,FALSE)/VLOOKUP($A23,'[1]5Y區隔'!$B$171:$R$201,2,FALSE)</f>
        <v>6.2977793957044045E-2</v>
      </c>
      <c r="I23" s="8">
        <f>VLOOKUP($A23,'[1]5Y區隔'!$B$171:$R$201,I$4,FALSE)/VLOOKUP($A23,'[1]5Y區隔'!$B$171:$R$201,2,FALSE)</f>
        <v>5.4969057153258102E-2</v>
      </c>
      <c r="J23" s="8">
        <f>VLOOKUP($A23,'[1]5Y區隔'!$B$171:$R$201,J$4,FALSE)/VLOOKUP($A23,'[1]5Y區隔'!$B$171:$R$201,2,FALSE)</f>
        <v>9.9745176556243167E-2</v>
      </c>
      <c r="K23" s="8">
        <f>VLOOKUP($A23,'[1]5Y區隔'!$B$171:$R$201,K$4,FALSE)/VLOOKUP($A23,'[1]5Y區隔'!$B$171:$R$201,2,FALSE)</f>
        <v>0.13178012377138698</v>
      </c>
      <c r="L23" s="8">
        <f>VLOOKUP($A23,'[1]5Y區隔'!$B$171:$R$201,L$4,FALSE)/VLOOKUP($A23,'[1]5Y區隔'!$B$171:$R$201,2,FALSE)</f>
        <v>0.12449945394976338</v>
      </c>
      <c r="M23" s="8">
        <f>VLOOKUP($A23,'[1]5Y區隔'!$B$171:$R$201,M$4,FALSE)/VLOOKUP($A23,'[1]5Y區隔'!$B$171:$R$201,2,FALSE)</f>
        <v>9.8289042591918452E-2</v>
      </c>
      <c r="N23" s="8">
        <f>VLOOKUP($A23,'[1]5Y區隔'!$B$171:$R$201,N$4,FALSE)/VLOOKUP($A23,'[1]5Y區隔'!$B$171:$R$201,2,FALSE)</f>
        <v>7.7175100109210054E-2</v>
      </c>
      <c r="O23" s="8">
        <f>VLOOKUP($A23,'[1]5Y區隔'!$B$171:$R$201,O$4,FALSE)/VLOOKUP($A23,'[1]5Y區隔'!$B$171:$R$201,2,FALSE)</f>
        <v>8.1179468511103026E-2</v>
      </c>
      <c r="P23" s="8">
        <f>VLOOKUP($A23,'[1]5Y區隔'!$B$171:$R$201,P$4,FALSE)/VLOOKUP($A23,'[1]5Y區隔'!$B$171:$R$201,2,FALSE)</f>
        <v>7.0986530760830002E-2</v>
      </c>
      <c r="Q23" s="8">
        <f>VLOOKUP($A23,'[1]5Y區隔'!$B$171:$R$201,Q$4,FALSE)/VLOOKUP($A23,'[1]5Y區隔'!$B$171:$R$201,2,FALSE)</f>
        <v>6.6982162358937017E-2</v>
      </c>
      <c r="R23" s="8">
        <f>VLOOKUP($A23,'[1]5Y區隔'!$B$171:$R$201,R$4,FALSE)/VLOOKUP($A23,'[1]5Y區隔'!$B$171:$R$201,2,FALSE)</f>
        <v>4.1135784492173283E-2</v>
      </c>
      <c r="S23" s="8">
        <f>VLOOKUP($A23,'[1]5Y區隔'!$B$171:$R$201,S$4,FALSE)/VLOOKUP($A23,'[1]5Y區隔'!$B$171:$R$201,2,FALSE)</f>
        <v>3.7495449581361487E-2</v>
      </c>
      <c r="T23" s="8">
        <f>VLOOKUP($A23,'[1]5Y區隔'!$B$171:$R$201,T$4,FALSE)/VLOOKUP($A23,'[1]5Y區隔'!$B$171:$R$201,2,FALSE)</f>
        <v>2.6938478340007281E-2</v>
      </c>
      <c r="U23" s="8">
        <f>VLOOKUP($A23,'[1]5Y區隔'!$B$171:$R$201,U$4,FALSE)/VLOOKUP($A23,'[1]5Y區隔'!$B$171:$R$201,2,FALSE)</f>
        <v>1.4925373134328358E-2</v>
      </c>
      <c r="V23" s="8">
        <f>VLOOKUP($A23,'[1]5Y區隔'!$B$171:$R$201,V$4,FALSE)/VLOOKUP($A23,'[1]5Y區隔'!$B$171:$R$201,2,FALSE)</f>
        <v>1.0921004732435385E-2</v>
      </c>
      <c r="W23" s="9">
        <f t="shared" si="6"/>
        <v>46.676374226428827</v>
      </c>
      <c r="X23" s="10">
        <f t="shared" si="7"/>
        <v>0.12359550561797755</v>
      </c>
    </row>
    <row r="24" spans="1:28" x14ac:dyDescent="0.25">
      <c r="A24" t="s">
        <v>165</v>
      </c>
      <c r="B24">
        <f>VLOOKUP($A24,工作表2!$X$6:$AA$96,2,FALSE)</f>
        <v>2662</v>
      </c>
      <c r="C24">
        <f>VLOOKUP($A24,工作表2!$X$6:$AA$96,3,FALSE)</f>
        <v>2254</v>
      </c>
      <c r="D24">
        <f>VLOOKUP($A24,工作表2!$X$6:$AA$96,4,FALSE)</f>
        <v>5590</v>
      </c>
      <c r="E24" s="6">
        <f t="shared" si="3"/>
        <v>0.47620751341681572</v>
      </c>
      <c r="F24" s="6">
        <f t="shared" si="4"/>
        <v>0.40322003577817533</v>
      </c>
      <c r="G24" s="7">
        <f t="shared" si="5"/>
        <v>7.2987477638640386E-2</v>
      </c>
      <c r="H24" s="8">
        <f>VLOOKUP($A24,'[1]5Y區隔'!$B$171:$R$201,H$4,FALSE)/VLOOKUP($A24,'[1]5Y區隔'!$B$171:$R$201,2,FALSE)</f>
        <v>7.1751619606405082E-2</v>
      </c>
      <c r="I24" s="8">
        <f>VLOOKUP($A24,'[1]5Y區隔'!$B$171:$R$201,I$4,FALSE)/VLOOKUP($A24,'[1]5Y區隔'!$B$171:$R$201,2,FALSE)</f>
        <v>6.1606160616061605E-2</v>
      </c>
      <c r="J24" s="8">
        <f>VLOOKUP($A24,'[1]5Y區隔'!$B$171:$R$201,J$4,FALSE)/VLOOKUP($A24,'[1]5Y區隔'!$B$171:$R$201,2,FALSE)</f>
        <v>7.9207920792079209E-2</v>
      </c>
      <c r="K24" s="8">
        <f>VLOOKUP($A24,'[1]5Y區隔'!$B$171:$R$201,K$4,FALSE)/VLOOKUP($A24,'[1]5Y區隔'!$B$171:$R$201,2,FALSE)</f>
        <v>0.10059894878376727</v>
      </c>
      <c r="L24" s="8">
        <f>VLOOKUP($A24,'[1]5Y區隔'!$B$171:$R$201,L$4,FALSE)/VLOOKUP($A24,'[1]5Y區隔'!$B$171:$R$201,2,FALSE)</f>
        <v>0.1289573401784623</v>
      </c>
      <c r="M24" s="8">
        <f>VLOOKUP($A24,'[1]5Y區隔'!$B$171:$R$201,M$4,FALSE)/VLOOKUP($A24,'[1]5Y區隔'!$B$171:$R$201,2,FALSE)</f>
        <v>0.12296785234078964</v>
      </c>
      <c r="N24" s="8">
        <f>VLOOKUP($A24,'[1]5Y區隔'!$B$171:$R$201,N$4,FALSE)/VLOOKUP($A24,'[1]5Y區隔'!$B$171:$R$201,2,FALSE)</f>
        <v>0.10548832661043882</v>
      </c>
      <c r="O24" s="8">
        <f>VLOOKUP($A24,'[1]5Y區隔'!$B$171:$R$201,O$4,FALSE)/VLOOKUP($A24,'[1]5Y區隔'!$B$171:$R$201,2,FALSE)</f>
        <v>8.6541987532086542E-2</v>
      </c>
      <c r="P24" s="8">
        <f>VLOOKUP($A24,'[1]5Y區隔'!$B$171:$R$201,P$4,FALSE)/VLOOKUP($A24,'[1]5Y區隔'!$B$171:$R$201,2,FALSE)</f>
        <v>7.49297151937416E-2</v>
      </c>
      <c r="Q24" s="8">
        <f>VLOOKUP($A24,'[1]5Y區隔'!$B$171:$R$201,Q$4,FALSE)/VLOOKUP($A24,'[1]5Y區隔'!$B$171:$R$201,2,FALSE)</f>
        <v>5.9039237257059042E-2</v>
      </c>
      <c r="R24" s="8">
        <f>VLOOKUP($A24,'[1]5Y區隔'!$B$171:$R$201,R$4,FALSE)/VLOOKUP($A24,'[1]5Y區隔'!$B$171:$R$201,2,FALSE)</f>
        <v>3.1780955873365116E-2</v>
      </c>
      <c r="S24" s="8">
        <f>VLOOKUP($A24,'[1]5Y區隔'!$B$171:$R$201,S$4,FALSE)/VLOOKUP($A24,'[1]5Y區隔'!$B$171:$R$201,2,FALSE)</f>
        <v>3.0436376971030438E-2</v>
      </c>
      <c r="T24" s="8">
        <f>VLOOKUP($A24,'[1]5Y區隔'!$B$171:$R$201,T$4,FALSE)/VLOOKUP($A24,'[1]5Y區隔'!$B$171:$R$201,2,FALSE)</f>
        <v>2.3591248013690259E-2</v>
      </c>
      <c r="U24" s="8">
        <f>VLOOKUP($A24,'[1]5Y區隔'!$B$171:$R$201,U$4,FALSE)/VLOOKUP($A24,'[1]5Y區隔'!$B$171:$R$201,2,FALSE)</f>
        <v>1.3690257914680357E-2</v>
      </c>
      <c r="V24" s="8">
        <f>VLOOKUP($A24,'[1]5Y區隔'!$B$171:$R$201,V$4,FALSE)/VLOOKUP($A24,'[1]5Y區隔'!$B$171:$R$201,2,FALSE)</f>
        <v>9.412052316342746E-3</v>
      </c>
      <c r="W24" s="9">
        <f t="shared" si="6"/>
        <v>46.337244835594674</v>
      </c>
      <c r="X24" s="10">
        <f t="shared" si="7"/>
        <v>7.2987477638640386E-2</v>
      </c>
    </row>
    <row r="25" spans="1:28" x14ac:dyDescent="0.25">
      <c r="A25" t="s">
        <v>166</v>
      </c>
      <c r="B25">
        <f>VLOOKUP($A25,工作表2!$X$6:$AA$96,2,FALSE)</f>
        <v>1685</v>
      </c>
      <c r="C25">
        <f>VLOOKUP($A25,工作表2!$X$6:$AA$96,3,FALSE)</f>
        <v>1406</v>
      </c>
      <c r="D25">
        <f>VLOOKUP($A25,工作表2!$X$6:$AA$96,4,FALSE)</f>
        <v>3482</v>
      </c>
      <c r="E25" s="6">
        <f t="shared" si="3"/>
        <v>0.48391728891441699</v>
      </c>
      <c r="F25" s="6">
        <f t="shared" si="4"/>
        <v>0.4037909247558874</v>
      </c>
      <c r="G25" s="7">
        <f t="shared" si="5"/>
        <v>8.0126364158529584E-2</v>
      </c>
      <c r="H25" s="8">
        <f>VLOOKUP($A25,'[1]5Y區隔'!$B$171:$R$201,H$4,FALSE)/VLOOKUP($A25,'[1]5Y區隔'!$B$171:$R$201,2,FALSE)</f>
        <v>6.3516004692475286E-2</v>
      </c>
      <c r="I25" s="8">
        <f>VLOOKUP($A25,'[1]5Y區隔'!$B$171:$R$201,I$4,FALSE)/VLOOKUP($A25,'[1]5Y區隔'!$B$171:$R$201,2,FALSE)</f>
        <v>5.5471761354114295E-2</v>
      </c>
      <c r="J25" s="8">
        <f>VLOOKUP($A25,'[1]5Y區隔'!$B$171:$R$201,J$4,FALSE)/VLOOKUP($A25,'[1]5Y區隔'!$B$171:$R$201,2,FALSE)</f>
        <v>8.1950729009552539E-2</v>
      </c>
      <c r="K25" s="8">
        <f>VLOOKUP($A25,'[1]5Y區隔'!$B$171:$R$201,K$4,FALSE)/VLOOKUP($A25,'[1]5Y區隔'!$B$171:$R$201,2,FALSE)</f>
        <v>0.1126194067370538</v>
      </c>
      <c r="L25" s="8">
        <f>VLOOKUP($A25,'[1]5Y區隔'!$B$171:$R$201,L$4,FALSE)/VLOOKUP($A25,'[1]5Y區隔'!$B$171:$R$201,2,FALSE)</f>
        <v>0.11429529076587901</v>
      </c>
      <c r="M25" s="8">
        <f>VLOOKUP($A25,'[1]5Y區隔'!$B$171:$R$201,M$4,FALSE)/VLOOKUP($A25,'[1]5Y區隔'!$B$171:$R$201,2,FALSE)</f>
        <v>9.586056644880174E-2</v>
      </c>
      <c r="N25" s="8">
        <f>VLOOKUP($A25,'[1]5Y區隔'!$B$171:$R$201,N$4,FALSE)/VLOOKUP($A25,'[1]5Y區隔'!$B$171:$R$201,2,FALSE)</f>
        <v>9.4352270822859061E-2</v>
      </c>
      <c r="O25" s="8">
        <f>VLOOKUP($A25,'[1]5Y區隔'!$B$171:$R$201,O$4,FALSE)/VLOOKUP($A25,'[1]5Y區隔'!$B$171:$R$201,2,FALSE)</f>
        <v>8.9492207139265964E-2</v>
      </c>
      <c r="P25" s="8">
        <f>VLOOKUP($A25,'[1]5Y區隔'!$B$171:$R$201,P$4,FALSE)/VLOOKUP($A25,'[1]5Y區隔'!$B$171:$R$201,2,FALSE)</f>
        <v>7.9101726160549696E-2</v>
      </c>
      <c r="Q25" s="8">
        <f>VLOOKUP($A25,'[1]5Y區隔'!$B$171:$R$201,Q$4,FALSE)/VLOOKUP($A25,'[1]5Y區隔'!$B$171:$R$201,2,FALSE)</f>
        <v>6.8711245181833414E-2</v>
      </c>
      <c r="R25" s="8">
        <f>VLOOKUP($A25,'[1]5Y區隔'!$B$171:$R$201,R$4,FALSE)/VLOOKUP($A25,'[1]5Y區隔'!$B$171:$R$201,2,FALSE)</f>
        <v>3.6366683425506953E-2</v>
      </c>
      <c r="S25" s="8">
        <f>VLOOKUP($A25,'[1]5Y區隔'!$B$171:$R$201,S$4,FALSE)/VLOOKUP($A25,'[1]5Y區隔'!$B$171:$R$201,2,FALSE)</f>
        <v>2.9663147310206132E-2</v>
      </c>
      <c r="T25" s="8">
        <f>VLOOKUP($A25,'[1]5Y區隔'!$B$171:$R$201,T$4,FALSE)/VLOOKUP($A25,'[1]5Y區隔'!$B$171:$R$201,2,FALSE)</f>
        <v>2.7652086475615886E-2</v>
      </c>
      <c r="U25" s="8">
        <f>VLOOKUP($A25,'[1]5Y區隔'!$B$171:$R$201,U$4,FALSE)/VLOOKUP($A25,'[1]5Y區隔'!$B$171:$R$201,2,FALSE)</f>
        <v>2.3629964806435394E-2</v>
      </c>
      <c r="V25" s="8">
        <f>VLOOKUP($A25,'[1]5Y區隔'!$B$171:$R$201,V$4,FALSE)/VLOOKUP($A25,'[1]5Y區隔'!$B$171:$R$201,2,FALSE)</f>
        <v>2.7316909669850845E-2</v>
      </c>
      <c r="W25" s="9">
        <f t="shared" si="6"/>
        <v>48.244511479805595</v>
      </c>
      <c r="X25" s="10">
        <f t="shared" si="7"/>
        <v>8.0126364158529584E-2</v>
      </c>
    </row>
    <row r="26" spans="1:28" x14ac:dyDescent="0.25">
      <c r="A26" t="s">
        <v>167</v>
      </c>
      <c r="B26">
        <f>VLOOKUP($A26,工作表2!$X$6:$AA$96,2,FALSE)</f>
        <v>2711</v>
      </c>
      <c r="C26">
        <f>VLOOKUP($A26,工作表2!$X$6:$AA$96,3,FALSE)</f>
        <v>1665</v>
      </c>
      <c r="D26">
        <f>VLOOKUP($A26,工作表2!$X$6:$AA$96,4,FALSE)</f>
        <v>4929</v>
      </c>
      <c r="E26" s="6">
        <f t="shared" si="3"/>
        <v>0.55001014404544535</v>
      </c>
      <c r="F26" s="6">
        <f t="shared" si="4"/>
        <v>0.33779671332927569</v>
      </c>
      <c r="G26" s="7">
        <f t="shared" si="5"/>
        <v>0.21221343071616966</v>
      </c>
      <c r="H26" s="8">
        <f>VLOOKUP($A26,'[1]5Y區隔'!$B$171:$R$201,H$4,FALSE)/VLOOKUP($A26,'[1]5Y區隔'!$B$171:$R$201,2,FALSE)</f>
        <v>6.9541625017849495E-2</v>
      </c>
      <c r="I26" s="8">
        <f>VLOOKUP($A26,'[1]5Y區隔'!$B$171:$R$201,I$4,FALSE)/VLOOKUP($A26,'[1]5Y區隔'!$B$171:$R$201,2,FALSE)</f>
        <v>5.9117521062401826E-2</v>
      </c>
      <c r="J26" s="8">
        <f>VLOOKUP($A26,'[1]5Y區隔'!$B$171:$R$201,J$4,FALSE)/VLOOKUP($A26,'[1]5Y區隔'!$B$171:$R$201,2,FALSE)</f>
        <v>8.0679708696273028E-2</v>
      </c>
      <c r="K26" s="8">
        <f>VLOOKUP($A26,'[1]5Y區隔'!$B$171:$R$201,K$4,FALSE)/VLOOKUP($A26,'[1]5Y區隔'!$B$171:$R$201,2,FALSE)</f>
        <v>0.10981008139368842</v>
      </c>
      <c r="L26" s="8">
        <f>VLOOKUP($A26,'[1]5Y區隔'!$B$171:$R$201,L$4,FALSE)/VLOOKUP($A26,'[1]5Y區隔'!$B$171:$R$201,2,FALSE)</f>
        <v>0.13651292303298587</v>
      </c>
      <c r="M26" s="8">
        <f>VLOOKUP($A26,'[1]5Y區隔'!$B$171:$R$201,M$4,FALSE)/VLOOKUP($A26,'[1]5Y區隔'!$B$171:$R$201,2,FALSE)</f>
        <v>0.12694559474510925</v>
      </c>
      <c r="N26" s="8">
        <f>VLOOKUP($A26,'[1]5Y區隔'!$B$171:$R$201,N$4,FALSE)/VLOOKUP($A26,'[1]5Y區隔'!$B$171:$R$201,2,FALSE)</f>
        <v>0.10124232471797801</v>
      </c>
      <c r="O26" s="8">
        <f>VLOOKUP($A26,'[1]5Y區隔'!$B$171:$R$201,O$4,FALSE)/VLOOKUP($A26,'[1]5Y區隔'!$B$171:$R$201,2,FALSE)</f>
        <v>7.9965728973297165E-2</v>
      </c>
      <c r="P26" s="8">
        <f>VLOOKUP($A26,'[1]5Y區隔'!$B$171:$R$201,P$4,FALSE)/VLOOKUP($A26,'[1]5Y區隔'!$B$171:$R$201,2,FALSE)</f>
        <v>7.8252177638155077E-2</v>
      </c>
      <c r="Q26" s="8">
        <f>VLOOKUP($A26,'[1]5Y區隔'!$B$171:$R$201,Q$4,FALSE)/VLOOKUP($A26,'[1]5Y區隔'!$B$171:$R$201,2,FALSE)</f>
        <v>5.2691703555619022E-2</v>
      </c>
      <c r="R26" s="8">
        <f>VLOOKUP($A26,'[1]5Y區隔'!$B$171:$R$201,R$4,FALSE)/VLOOKUP($A26,'[1]5Y區隔'!$B$171:$R$201,2,FALSE)</f>
        <v>2.9130372697415394E-2</v>
      </c>
      <c r="S26" s="8">
        <f>VLOOKUP($A26,'[1]5Y區隔'!$B$171:$R$201,S$4,FALSE)/VLOOKUP($A26,'[1]5Y區隔'!$B$171:$R$201,2,FALSE)</f>
        <v>2.7845209196058832E-2</v>
      </c>
      <c r="T26" s="8">
        <f>VLOOKUP($A26,'[1]5Y區隔'!$B$171:$R$201,T$4,FALSE)/VLOOKUP($A26,'[1]5Y區隔'!$B$171:$R$201,2,FALSE)</f>
        <v>2.0991003855490502E-2</v>
      </c>
      <c r="U26" s="8">
        <f>VLOOKUP($A26,'[1]5Y區隔'!$B$171:$R$201,U$4,FALSE)/VLOOKUP($A26,'[1]5Y區隔'!$B$171:$R$201,2,FALSE)</f>
        <v>1.6135941739254606E-2</v>
      </c>
      <c r="V26" s="8">
        <f>VLOOKUP($A26,'[1]5Y區隔'!$B$171:$R$201,V$4,FALSE)/VLOOKUP($A26,'[1]5Y區隔'!$B$171:$R$201,2,FALSE)</f>
        <v>1.1138083678423533E-2</v>
      </c>
      <c r="W26" s="9">
        <f t="shared" si="6"/>
        <v>46.066685706125938</v>
      </c>
      <c r="X26" s="10">
        <f t="shared" si="7"/>
        <v>0.21221343071616966</v>
      </c>
    </row>
    <row r="27" spans="1:28" x14ac:dyDescent="0.25">
      <c r="A27" t="s">
        <v>168</v>
      </c>
      <c r="B27">
        <f>VLOOKUP($A27,工作表2!$X$6:$AA$96,2,FALSE)</f>
        <v>447</v>
      </c>
      <c r="C27">
        <f>VLOOKUP($A27,工作表2!$X$6:$AA$96,3,FALSE)</f>
        <v>281</v>
      </c>
      <c r="D27">
        <f>VLOOKUP($A27,工作表2!$X$6:$AA$96,4,FALSE)</f>
        <v>824</v>
      </c>
      <c r="E27" s="6">
        <f t="shared" si="3"/>
        <v>0.54247572815533984</v>
      </c>
      <c r="F27" s="6">
        <f t="shared" si="4"/>
        <v>0.34101941747572817</v>
      </c>
      <c r="G27" s="7">
        <f t="shared" si="5"/>
        <v>0.20145631067961167</v>
      </c>
      <c r="H27" s="8">
        <f>VLOOKUP($A27,'[1]5Y區隔'!$B$171:$R$201,H$4,FALSE)/VLOOKUP($A27,'[1]5Y區隔'!$B$171:$R$201,2,FALSE)</f>
        <v>7.0234113712374577E-2</v>
      </c>
      <c r="I27" s="8">
        <f>VLOOKUP($A27,'[1]5Y區隔'!$B$171:$R$201,I$4,FALSE)/VLOOKUP($A27,'[1]5Y區隔'!$B$171:$R$201,2,FALSE)</f>
        <v>6.8561872909698993E-2</v>
      </c>
      <c r="J27" s="8">
        <f>VLOOKUP($A27,'[1]5Y區隔'!$B$171:$R$201,J$4,FALSE)/VLOOKUP($A27,'[1]5Y區隔'!$B$171:$R$201,2,FALSE)</f>
        <v>9.1137123745819393E-2</v>
      </c>
      <c r="K27" s="8">
        <f>VLOOKUP($A27,'[1]5Y區隔'!$B$171:$R$201,K$4,FALSE)/VLOOKUP($A27,'[1]5Y區隔'!$B$171:$R$201,2,FALSE)</f>
        <v>0.12792642140468227</v>
      </c>
      <c r="L27" s="8">
        <f>VLOOKUP($A27,'[1]5Y區隔'!$B$171:$R$201,L$4,FALSE)/VLOOKUP($A27,'[1]5Y區隔'!$B$171:$R$201,2,FALSE)</f>
        <v>0.14381270903010032</v>
      </c>
      <c r="M27" s="8">
        <f>VLOOKUP($A27,'[1]5Y區隔'!$B$171:$R$201,M$4,FALSE)/VLOOKUP($A27,'[1]5Y區隔'!$B$171:$R$201,2,FALSE)</f>
        <v>9.6153846153846159E-2</v>
      </c>
      <c r="N27" s="8">
        <f>VLOOKUP($A27,'[1]5Y區隔'!$B$171:$R$201,N$4,FALSE)/VLOOKUP($A27,'[1]5Y區隔'!$B$171:$R$201,2,FALSE)</f>
        <v>9.1973244147157185E-2</v>
      </c>
      <c r="O27" s="8">
        <f>VLOOKUP($A27,'[1]5Y區隔'!$B$171:$R$201,O$4,FALSE)/VLOOKUP($A27,'[1]5Y區隔'!$B$171:$R$201,2,FALSE)</f>
        <v>7.6923076923076927E-2</v>
      </c>
      <c r="P27" s="8">
        <f>VLOOKUP($A27,'[1]5Y區隔'!$B$171:$R$201,P$4,FALSE)/VLOOKUP($A27,'[1]5Y區隔'!$B$171:$R$201,2,FALSE)</f>
        <v>7.1070234113712369E-2</v>
      </c>
      <c r="Q27" s="8">
        <f>VLOOKUP($A27,'[1]5Y區隔'!$B$171:$R$201,Q$4,FALSE)/VLOOKUP($A27,'[1]5Y區隔'!$B$171:$R$201,2,FALSE)</f>
        <v>6.0200668896321072E-2</v>
      </c>
      <c r="R27" s="8">
        <f>VLOOKUP($A27,'[1]5Y區隔'!$B$171:$R$201,R$4,FALSE)/VLOOKUP($A27,'[1]5Y區隔'!$B$171:$R$201,2,FALSE)</f>
        <v>3.177257525083612E-2</v>
      </c>
      <c r="S27" s="8">
        <f>VLOOKUP($A27,'[1]5Y區隔'!$B$171:$R$201,S$4,FALSE)/VLOOKUP($A27,'[1]5Y區隔'!$B$171:$R$201,2,FALSE)</f>
        <v>2.4247491638795988E-2</v>
      </c>
      <c r="T27" s="8">
        <f>VLOOKUP($A27,'[1]5Y區隔'!$B$171:$R$201,T$4,FALSE)/VLOOKUP($A27,'[1]5Y區隔'!$B$171:$R$201,2,FALSE)</f>
        <v>1.254180602006689E-2</v>
      </c>
      <c r="U27" s="8">
        <f>VLOOKUP($A27,'[1]5Y區隔'!$B$171:$R$201,U$4,FALSE)/VLOOKUP($A27,'[1]5Y區隔'!$B$171:$R$201,2,FALSE)</f>
        <v>2.0903010033444816E-2</v>
      </c>
      <c r="V27" s="8">
        <f>VLOOKUP($A27,'[1]5Y區隔'!$B$171:$R$201,V$4,FALSE)/VLOOKUP($A27,'[1]5Y區隔'!$B$171:$R$201,2,FALSE)</f>
        <v>1.254180602006689E-2</v>
      </c>
      <c r="W27" s="9">
        <f t="shared" si="6"/>
        <v>45.367892976588621</v>
      </c>
      <c r="X27" s="10">
        <f t="shared" si="7"/>
        <v>0.20145631067961167</v>
      </c>
    </row>
    <row r="28" spans="1:28" x14ac:dyDescent="0.25">
      <c r="A28" t="s">
        <v>169</v>
      </c>
      <c r="B28">
        <f>VLOOKUP($A28,工作表2!$X$6:$AA$96,2,FALSE)</f>
        <v>998</v>
      </c>
      <c r="C28">
        <f>VLOOKUP($A28,工作表2!$X$6:$AA$96,3,FALSE)</f>
        <v>880</v>
      </c>
      <c r="D28">
        <f>VLOOKUP($A28,工作表2!$X$6:$AA$96,4,FALSE)</f>
        <v>2097</v>
      </c>
      <c r="E28" s="6">
        <f t="shared" si="3"/>
        <v>0.47591797806390079</v>
      </c>
      <c r="F28" s="6">
        <f t="shared" si="4"/>
        <v>0.41964711492608486</v>
      </c>
      <c r="G28" s="7">
        <f t="shared" si="5"/>
        <v>5.627086313781593E-2</v>
      </c>
      <c r="H28" s="8">
        <f>VLOOKUP($A28,'[1]5Y區隔'!$B$171:$R$201,H$4,FALSE)/VLOOKUP($A28,'[1]5Y區隔'!$B$171:$R$201,2,FALSE)</f>
        <v>6.709470304975923E-2</v>
      </c>
      <c r="I28" s="8">
        <f>VLOOKUP($A28,'[1]5Y區隔'!$B$171:$R$201,I$4,FALSE)/VLOOKUP($A28,'[1]5Y區隔'!$B$171:$R$201,2,FALSE)</f>
        <v>6.0674157303370786E-2</v>
      </c>
      <c r="J28" s="8">
        <f>VLOOKUP($A28,'[1]5Y區隔'!$B$171:$R$201,J$4,FALSE)/VLOOKUP($A28,'[1]5Y區隔'!$B$171:$R$201,2,FALSE)</f>
        <v>9.695024077046549E-2</v>
      </c>
      <c r="K28" s="8">
        <f>VLOOKUP($A28,'[1]5Y區隔'!$B$171:$R$201,K$4,FALSE)/VLOOKUP($A28,'[1]5Y區隔'!$B$171:$R$201,2,FALSE)</f>
        <v>0.1088282504012841</v>
      </c>
      <c r="L28" s="8">
        <f>VLOOKUP($A28,'[1]5Y區隔'!$B$171:$R$201,L$4,FALSE)/VLOOKUP($A28,'[1]5Y區隔'!$B$171:$R$201,2,FALSE)</f>
        <v>0.10272873194221509</v>
      </c>
      <c r="M28" s="8">
        <f>VLOOKUP($A28,'[1]5Y區隔'!$B$171:$R$201,M$4,FALSE)/VLOOKUP($A28,'[1]5Y區隔'!$B$171:$R$201,2,FALSE)</f>
        <v>0.1043338683788122</v>
      </c>
      <c r="N28" s="8">
        <f>VLOOKUP($A28,'[1]5Y區隔'!$B$171:$R$201,N$4,FALSE)/VLOOKUP($A28,'[1]5Y區隔'!$B$171:$R$201,2,FALSE)</f>
        <v>9.8234349919743183E-2</v>
      </c>
      <c r="O28" s="8">
        <f>VLOOKUP($A28,'[1]5Y區隔'!$B$171:$R$201,O$4,FALSE)/VLOOKUP($A28,'[1]5Y區隔'!$B$171:$R$201,2,FALSE)</f>
        <v>9.0850722311396473E-2</v>
      </c>
      <c r="P28" s="8">
        <f>VLOOKUP($A28,'[1]5Y區隔'!$B$171:$R$201,P$4,FALSE)/VLOOKUP($A28,'[1]5Y區隔'!$B$171:$R$201,2,FALSE)</f>
        <v>8.3467094703049763E-2</v>
      </c>
      <c r="Q28" s="8">
        <f>VLOOKUP($A28,'[1]5Y區隔'!$B$171:$R$201,Q$4,FALSE)/VLOOKUP($A28,'[1]5Y區隔'!$B$171:$R$201,2,FALSE)</f>
        <v>6.4526484751203858E-2</v>
      </c>
      <c r="R28" s="8">
        <f>VLOOKUP($A28,'[1]5Y區隔'!$B$171:$R$201,R$4,FALSE)/VLOOKUP($A28,'[1]5Y區隔'!$B$171:$R$201,2,FALSE)</f>
        <v>4.1412520064205455E-2</v>
      </c>
      <c r="S28" s="8">
        <f>VLOOKUP($A28,'[1]5Y區隔'!$B$171:$R$201,S$4,FALSE)/VLOOKUP($A28,'[1]5Y區隔'!$B$171:$R$201,2,FALSE)</f>
        <v>3.0818619582664526E-2</v>
      </c>
      <c r="T28" s="8">
        <f>VLOOKUP($A28,'[1]5Y區隔'!$B$171:$R$201,T$4,FALSE)/VLOOKUP($A28,'[1]5Y區隔'!$B$171:$R$201,2,FALSE)</f>
        <v>2.3113964686998396E-2</v>
      </c>
      <c r="U28" s="8">
        <f>VLOOKUP($A28,'[1]5Y區隔'!$B$171:$R$201,U$4,FALSE)/VLOOKUP($A28,'[1]5Y區隔'!$B$171:$R$201,2,FALSE)</f>
        <v>1.6051364365971106E-2</v>
      </c>
      <c r="V28" s="8">
        <f>VLOOKUP($A28,'[1]5Y區隔'!$B$171:$R$201,V$4,FALSE)/VLOOKUP($A28,'[1]5Y區隔'!$B$171:$R$201,2,FALSE)</f>
        <v>1.0914927768860353E-2</v>
      </c>
      <c r="W28" s="9">
        <f t="shared" si="6"/>
        <v>46.897271268057793</v>
      </c>
      <c r="X28" s="10">
        <f t="shared" si="7"/>
        <v>5.627086313781593E-2</v>
      </c>
    </row>
    <row r="29" spans="1:28" x14ac:dyDescent="0.25">
      <c r="A29" t="s">
        <v>170</v>
      </c>
      <c r="B29">
        <f>VLOOKUP($A29,工作表2!$X$6:$AA$96,2,FALSE)</f>
        <v>863</v>
      </c>
      <c r="C29">
        <f>VLOOKUP($A29,工作表2!$X$6:$AA$96,3,FALSE)</f>
        <v>577</v>
      </c>
      <c r="D29">
        <f>VLOOKUP($A29,工作表2!$X$6:$AA$96,4,FALSE)</f>
        <v>1663</v>
      </c>
      <c r="E29" s="6">
        <f t="shared" si="3"/>
        <v>0.5189416716776909</v>
      </c>
      <c r="F29" s="6">
        <f t="shared" si="4"/>
        <v>0.34696331930246543</v>
      </c>
      <c r="G29" s="7">
        <f t="shared" si="5"/>
        <v>0.17197835237522546</v>
      </c>
      <c r="H29" s="8">
        <f>VLOOKUP($A29,'[1]5Y區隔'!$B$171:$R$201,H$4,FALSE)/VLOOKUP($A29,'[1]5Y區隔'!$B$171:$R$201,2,FALSE)</f>
        <v>6.4954128440366979E-2</v>
      </c>
      <c r="I29" s="8">
        <f>VLOOKUP($A29,'[1]5Y區隔'!$B$171:$R$201,I$4,FALSE)/VLOOKUP($A29,'[1]5Y區隔'!$B$171:$R$201,2,FALSE)</f>
        <v>6.0183486238532112E-2</v>
      </c>
      <c r="J29" s="8">
        <f>VLOOKUP($A29,'[1]5Y區隔'!$B$171:$R$201,J$4,FALSE)/VLOOKUP($A29,'[1]5Y區隔'!$B$171:$R$201,2,FALSE)</f>
        <v>9.0642201834862379E-2</v>
      </c>
      <c r="K29" s="8">
        <f>VLOOKUP($A29,'[1]5Y區隔'!$B$171:$R$201,K$4,FALSE)/VLOOKUP($A29,'[1]5Y區隔'!$B$171:$R$201,2,FALSE)</f>
        <v>0.10825688073394496</v>
      </c>
      <c r="L29" s="8">
        <f>VLOOKUP($A29,'[1]5Y區隔'!$B$171:$R$201,L$4,FALSE)/VLOOKUP($A29,'[1]5Y區隔'!$B$171:$R$201,2,FALSE)</f>
        <v>0.10935779816513762</v>
      </c>
      <c r="M29" s="8">
        <f>VLOOKUP($A29,'[1]5Y區隔'!$B$171:$R$201,M$4,FALSE)/VLOOKUP($A29,'[1]5Y區隔'!$B$171:$R$201,2,FALSE)</f>
        <v>0.11596330275229358</v>
      </c>
      <c r="N29" s="8">
        <f>VLOOKUP($A29,'[1]5Y區隔'!$B$171:$R$201,N$4,FALSE)/VLOOKUP($A29,'[1]5Y區隔'!$B$171:$R$201,2,FALSE)</f>
        <v>8.8807339449541278E-2</v>
      </c>
      <c r="O29" s="8">
        <f>VLOOKUP($A29,'[1]5Y區隔'!$B$171:$R$201,O$4,FALSE)/VLOOKUP($A29,'[1]5Y區隔'!$B$171:$R$201,2,FALSE)</f>
        <v>9.0642201834862379E-2</v>
      </c>
      <c r="P29" s="8">
        <f>VLOOKUP($A29,'[1]5Y區隔'!$B$171:$R$201,P$4,FALSE)/VLOOKUP($A29,'[1]5Y區隔'!$B$171:$R$201,2,FALSE)</f>
        <v>8.6238532110091748E-2</v>
      </c>
      <c r="Q29" s="8">
        <f>VLOOKUP($A29,'[1]5Y區隔'!$B$171:$R$201,Q$4,FALSE)/VLOOKUP($A29,'[1]5Y區隔'!$B$171:$R$201,2,FALSE)</f>
        <v>6.6055045871559637E-2</v>
      </c>
      <c r="R29" s="8">
        <f>VLOOKUP($A29,'[1]5Y區隔'!$B$171:$R$201,R$4,FALSE)/VLOOKUP($A29,'[1]5Y區隔'!$B$171:$R$201,2,FALSE)</f>
        <v>3.669724770642202E-2</v>
      </c>
      <c r="S29" s="8">
        <f>VLOOKUP($A29,'[1]5Y區隔'!$B$171:$R$201,S$4,FALSE)/VLOOKUP($A29,'[1]5Y區隔'!$B$171:$R$201,2,FALSE)</f>
        <v>3.1926605504587154E-2</v>
      </c>
      <c r="T29" s="8">
        <f>VLOOKUP($A29,'[1]5Y區隔'!$B$171:$R$201,T$4,FALSE)/VLOOKUP($A29,'[1]5Y區隔'!$B$171:$R$201,2,FALSE)</f>
        <v>2.4954128440366971E-2</v>
      </c>
      <c r="U29" s="8">
        <f>VLOOKUP($A29,'[1]5Y區隔'!$B$171:$R$201,U$4,FALSE)/VLOOKUP($A29,'[1]5Y區隔'!$B$171:$R$201,2,FALSE)</f>
        <v>1.7247706422018349E-2</v>
      </c>
      <c r="V29" s="8">
        <f>VLOOKUP($A29,'[1]5Y區隔'!$B$171:$R$201,V$4,FALSE)/VLOOKUP($A29,'[1]5Y區隔'!$B$171:$R$201,2,FALSE)</f>
        <v>8.0733944954128438E-3</v>
      </c>
      <c r="W29" s="9">
        <f t="shared" si="6"/>
        <v>46.950458715596326</v>
      </c>
      <c r="X29" s="10">
        <f t="shared" si="7"/>
        <v>0.17197835237522546</v>
      </c>
    </row>
    <row r="30" spans="1:28" x14ac:dyDescent="0.25">
      <c r="A30" t="s">
        <v>171</v>
      </c>
      <c r="B30">
        <f>VLOOKUP($A30,工作表2!$X$6:$AA$96,2,FALSE)</f>
        <v>836</v>
      </c>
      <c r="C30">
        <f>VLOOKUP($A30,工作表2!$X$6:$AA$96,3,FALSE)</f>
        <v>734</v>
      </c>
      <c r="D30">
        <f>VLOOKUP($A30,工作表2!$X$6:$AA$96,4,FALSE)</f>
        <v>1818</v>
      </c>
      <c r="E30" s="6">
        <f t="shared" si="3"/>
        <v>0.45984598459845982</v>
      </c>
      <c r="F30" s="6">
        <f t="shared" si="4"/>
        <v>0.40374037403740376</v>
      </c>
      <c r="G30" s="7">
        <f t="shared" si="5"/>
        <v>5.6105610561056063E-2</v>
      </c>
      <c r="H30" s="8">
        <f>VLOOKUP($A30,'[1]5Y區隔'!$B$171:$R$201,H$4,FALSE)/VLOOKUP($A30,'[1]5Y區隔'!$B$171:$R$201,2,FALSE)</f>
        <v>5.5299539170506916E-2</v>
      </c>
      <c r="I30" s="8">
        <f>VLOOKUP($A30,'[1]5Y區隔'!$B$171:$R$201,I$4,FALSE)/VLOOKUP($A30,'[1]5Y區隔'!$B$171:$R$201,2,FALSE)</f>
        <v>6.0616802552286422E-2</v>
      </c>
      <c r="J30" s="8">
        <f>VLOOKUP($A30,'[1]5Y區隔'!$B$171:$R$201,J$4,FALSE)/VLOOKUP($A30,'[1]5Y區隔'!$B$171:$R$201,2,FALSE)</f>
        <v>9.0038993264799722E-2</v>
      </c>
      <c r="K30" s="8">
        <f>VLOOKUP($A30,'[1]5Y區隔'!$B$171:$R$201,K$4,FALSE)/VLOOKUP($A30,'[1]5Y區隔'!$B$171:$R$201,2,FALSE)</f>
        <v>9.8546614675646932E-2</v>
      </c>
      <c r="L30" s="8">
        <f>VLOOKUP($A30,'[1]5Y區隔'!$B$171:$R$201,L$4,FALSE)/VLOOKUP($A30,'[1]5Y區隔'!$B$171:$R$201,2,FALSE)</f>
        <v>8.7912087912087919E-2</v>
      </c>
      <c r="M30" s="8">
        <f>VLOOKUP($A30,'[1]5Y區隔'!$B$171:$R$201,M$4,FALSE)/VLOOKUP($A30,'[1]5Y區隔'!$B$171:$R$201,2,FALSE)</f>
        <v>8.8975540588443813E-2</v>
      </c>
      <c r="N30" s="8">
        <f>VLOOKUP($A30,'[1]5Y區隔'!$B$171:$R$201,N$4,FALSE)/VLOOKUP($A30,'[1]5Y區隔'!$B$171:$R$201,2,FALSE)</f>
        <v>9.2520382842963489E-2</v>
      </c>
      <c r="O30" s="8">
        <f>VLOOKUP($A30,'[1]5Y區隔'!$B$171:$R$201,O$4,FALSE)/VLOOKUP($A30,'[1]5Y區隔'!$B$171:$R$201,2,FALSE)</f>
        <v>9.6419709322935129E-2</v>
      </c>
      <c r="P30" s="8">
        <f>VLOOKUP($A30,'[1]5Y區隔'!$B$171:$R$201,P$4,FALSE)/VLOOKUP($A30,'[1]5Y區隔'!$B$171:$R$201,2,FALSE)</f>
        <v>8.755760368663594E-2</v>
      </c>
      <c r="Q30" s="8">
        <f>VLOOKUP($A30,'[1]5Y區隔'!$B$171:$R$201,Q$4,FALSE)/VLOOKUP($A30,'[1]5Y區隔'!$B$171:$R$201,2,FALSE)</f>
        <v>8.4367245657568243E-2</v>
      </c>
      <c r="R30" s="8">
        <f>VLOOKUP($A30,'[1]5Y區隔'!$B$171:$R$201,R$4,FALSE)/VLOOKUP($A30,'[1]5Y區隔'!$B$171:$R$201,2,FALSE)</f>
        <v>4.8918823112371501E-2</v>
      </c>
      <c r="S30" s="8">
        <f>VLOOKUP($A30,'[1]5Y區隔'!$B$171:$R$201,S$4,FALSE)/VLOOKUP($A30,'[1]5Y區隔'!$B$171:$R$201,2,FALSE)</f>
        <v>3.9347749025168383E-2</v>
      </c>
      <c r="T30" s="8">
        <f>VLOOKUP($A30,'[1]5Y區隔'!$B$171:$R$201,T$4,FALSE)/VLOOKUP($A30,'[1]5Y區隔'!$B$171:$R$201,2,FALSE)</f>
        <v>3.4384969868840834E-2</v>
      </c>
      <c r="U30" s="8">
        <f>VLOOKUP($A30,'[1]5Y區隔'!$B$171:$R$201,U$4,FALSE)/VLOOKUP($A30,'[1]5Y區隔'!$B$171:$R$201,2,FALSE)</f>
        <v>2.0914569301666075E-2</v>
      </c>
      <c r="V30" s="8">
        <f>VLOOKUP($A30,'[1]5Y區隔'!$B$171:$R$201,V$4,FALSE)/VLOOKUP($A30,'[1]5Y區隔'!$B$171:$R$201,2,FALSE)</f>
        <v>1.4179369018078695E-2</v>
      </c>
      <c r="W30" s="9">
        <f t="shared" si="6"/>
        <v>49.13860333215171</v>
      </c>
      <c r="X30" s="10">
        <f t="shared" si="7"/>
        <v>5.6105610561056063E-2</v>
      </c>
    </row>
    <row r="31" spans="1:28" x14ac:dyDescent="0.25">
      <c r="A31" t="s">
        <v>172</v>
      </c>
      <c r="B31">
        <f>VLOOKUP($A31,工作表2!$X$6:$AA$96,2,FALSE)</f>
        <v>1239</v>
      </c>
      <c r="C31">
        <f>VLOOKUP($A31,工作表2!$X$6:$AA$96,3,FALSE)</f>
        <v>994</v>
      </c>
      <c r="D31">
        <f>VLOOKUP($A31,工作表2!$X$6:$AA$96,4,FALSE)</f>
        <v>2559</v>
      </c>
      <c r="E31" s="6">
        <f t="shared" si="3"/>
        <v>0.48417350527549824</v>
      </c>
      <c r="F31" s="6">
        <f t="shared" si="4"/>
        <v>0.38843298163345058</v>
      </c>
      <c r="G31" s="7">
        <f t="shared" si="5"/>
        <v>9.5740523642047659E-2</v>
      </c>
      <c r="H31" s="8">
        <f>VLOOKUP($A31,'[1]5Y區隔'!$B$171:$R$201,H$4,FALSE)/VLOOKUP($A31,'[1]5Y區隔'!$B$171:$R$201,2,FALSE)</f>
        <v>5.8057797448581097E-2</v>
      </c>
      <c r="I31" s="8">
        <f>VLOOKUP($A31,'[1]5Y區隔'!$B$171:$R$201,I$4,FALSE)/VLOOKUP($A31,'[1]5Y區隔'!$B$171:$R$201,2,FALSE)</f>
        <v>6.7951054412913298E-2</v>
      </c>
      <c r="J31" s="8">
        <f>VLOOKUP($A31,'[1]5Y區隔'!$B$171:$R$201,J$4,FALSE)/VLOOKUP($A31,'[1]5Y區隔'!$B$171:$R$201,2,FALSE)</f>
        <v>9.268419682374382E-2</v>
      </c>
      <c r="K31" s="8">
        <f>VLOOKUP($A31,'[1]5Y區隔'!$B$171:$R$201,K$4,FALSE)/VLOOKUP($A31,'[1]5Y區隔'!$B$171:$R$201,2,FALSE)</f>
        <v>0.10205675605311117</v>
      </c>
      <c r="L31" s="8">
        <f>VLOOKUP($A31,'[1]5Y區隔'!$B$171:$R$201,L$4,FALSE)/VLOOKUP($A31,'[1]5Y區隔'!$B$171:$R$201,2,FALSE)</f>
        <v>9.94532673782869E-2</v>
      </c>
      <c r="M31" s="8">
        <f>VLOOKUP($A31,'[1]5Y區隔'!$B$171:$R$201,M$4,FALSE)/VLOOKUP($A31,'[1]5Y區隔'!$B$171:$R$201,2,FALSE)</f>
        <v>9.789117417339234E-2</v>
      </c>
      <c r="N31" s="8">
        <f>VLOOKUP($A31,'[1]5Y區隔'!$B$171:$R$201,N$4,FALSE)/VLOOKUP($A31,'[1]5Y區隔'!$B$171:$R$201,2,FALSE)</f>
        <v>8.7997917209060139E-2</v>
      </c>
      <c r="O31" s="8">
        <f>VLOOKUP($A31,'[1]5Y區隔'!$B$171:$R$201,O$4,FALSE)/VLOOKUP($A31,'[1]5Y區隔'!$B$171:$R$201,2,FALSE)</f>
        <v>9.8932569643322046E-2</v>
      </c>
      <c r="P31" s="8">
        <f>VLOOKUP($A31,'[1]5Y區隔'!$B$171:$R$201,P$4,FALSE)/VLOOKUP($A31,'[1]5Y區隔'!$B$171:$R$201,2,FALSE)</f>
        <v>9.867222077583962E-2</v>
      </c>
      <c r="Q31" s="8">
        <f>VLOOKUP($A31,'[1]5Y區隔'!$B$171:$R$201,Q$4,FALSE)/VLOOKUP($A31,'[1]5Y區隔'!$B$171:$R$201,2,FALSE)</f>
        <v>6.5868263473053898E-2</v>
      </c>
      <c r="R31" s="8">
        <f>VLOOKUP($A31,'[1]5Y區隔'!$B$171:$R$201,R$4,FALSE)/VLOOKUP($A31,'[1]5Y區隔'!$B$171:$R$201,2,FALSE)</f>
        <v>4.0614423327258529E-2</v>
      </c>
      <c r="S31" s="8">
        <f>VLOOKUP($A31,'[1]5Y區隔'!$B$171:$R$201,S$4,FALSE)/VLOOKUP($A31,'[1]5Y區隔'!$B$171:$R$201,2,FALSE)</f>
        <v>3.6709190315022129E-2</v>
      </c>
      <c r="T31" s="8">
        <f>VLOOKUP($A31,'[1]5Y區隔'!$B$171:$R$201,T$4,FALSE)/VLOOKUP($A31,'[1]5Y區隔'!$B$171:$R$201,2,FALSE)</f>
        <v>2.5774537880760218E-2</v>
      </c>
      <c r="U31" s="8">
        <f>VLOOKUP($A31,'[1]5Y區隔'!$B$171:$R$201,U$4,FALSE)/VLOOKUP($A31,'[1]5Y區隔'!$B$171:$R$201,2,FALSE)</f>
        <v>1.7443374121322571E-2</v>
      </c>
      <c r="V31" s="8">
        <f>VLOOKUP($A31,'[1]5Y區隔'!$B$171:$R$201,V$4,FALSE)/VLOOKUP($A31,'[1]5Y區隔'!$B$171:$R$201,2,FALSE)</f>
        <v>9.8932569643322057E-3</v>
      </c>
      <c r="W31" s="9">
        <f t="shared" si="6"/>
        <v>47.669877636032282</v>
      </c>
      <c r="X31" s="10">
        <f t="shared" si="7"/>
        <v>9.5740523642047659E-2</v>
      </c>
    </row>
    <row r="32" spans="1:28" x14ac:dyDescent="0.25">
      <c r="A32" t="s">
        <v>173</v>
      </c>
      <c r="B32">
        <f>VLOOKUP($A32,工作表2!$X$6:$AA$96,2,FALSE)</f>
        <v>1258</v>
      </c>
      <c r="C32">
        <f>VLOOKUP($A32,工作表2!$X$6:$AA$96,3,FALSE)</f>
        <v>1148</v>
      </c>
      <c r="D32">
        <f>VLOOKUP($A32,工作表2!$X$6:$AA$96,4,FALSE)</f>
        <v>2701</v>
      </c>
      <c r="E32" s="6">
        <f t="shared" si="3"/>
        <v>0.46575342465753422</v>
      </c>
      <c r="F32" s="6">
        <f t="shared" si="4"/>
        <v>0.42502776749352089</v>
      </c>
      <c r="G32" s="7">
        <f t="shared" si="5"/>
        <v>4.0725657164013329E-2</v>
      </c>
      <c r="H32" s="8">
        <f>VLOOKUP($A32,'[1]5Y區隔'!$B$171:$R$201,H$4,FALSE)/VLOOKUP($A32,'[1]5Y區隔'!$B$171:$R$201,2,FALSE)</f>
        <v>6.259580991313235E-2</v>
      </c>
      <c r="I32" s="8">
        <f>VLOOKUP($A32,'[1]5Y區隔'!$B$171:$R$201,I$4,FALSE)/VLOOKUP($A32,'[1]5Y區隔'!$B$171:$R$201,2,FALSE)</f>
        <v>6.5406234031681151E-2</v>
      </c>
      <c r="J32" s="8">
        <f>VLOOKUP($A32,'[1]5Y區隔'!$B$171:$R$201,J$4,FALSE)/VLOOKUP($A32,'[1]5Y區隔'!$B$171:$R$201,2,FALSE)</f>
        <v>8.0480327031170154E-2</v>
      </c>
      <c r="K32" s="8">
        <f>VLOOKUP($A32,'[1]5Y區隔'!$B$171:$R$201,K$4,FALSE)/VLOOKUP($A32,'[1]5Y區隔'!$B$171:$R$201,2,FALSE)</f>
        <v>9.6320899335717941E-2</v>
      </c>
      <c r="L32" s="8">
        <f>VLOOKUP($A32,'[1]5Y區隔'!$B$171:$R$201,L$4,FALSE)/VLOOKUP($A32,'[1]5Y區隔'!$B$171:$R$201,2,FALSE)</f>
        <v>8.3546244251405208E-2</v>
      </c>
      <c r="M32" s="8">
        <f>VLOOKUP($A32,'[1]5Y區隔'!$B$171:$R$201,M$4,FALSE)/VLOOKUP($A32,'[1]5Y區隔'!$B$171:$R$201,2,FALSE)</f>
        <v>7.996934082779765E-2</v>
      </c>
      <c r="N32" s="8">
        <f>VLOOKUP($A32,'[1]5Y區隔'!$B$171:$R$201,N$4,FALSE)/VLOOKUP($A32,'[1]5Y區隔'!$B$171:$R$201,2,FALSE)</f>
        <v>8.9422585590189063E-2</v>
      </c>
      <c r="O32" s="8">
        <f>VLOOKUP($A32,'[1]5Y區隔'!$B$171:$R$201,O$4,FALSE)/VLOOKUP($A32,'[1]5Y區隔'!$B$171:$R$201,2,FALSE)</f>
        <v>0.10500766479305058</v>
      </c>
      <c r="P32" s="8">
        <f>VLOOKUP($A32,'[1]5Y區隔'!$B$171:$R$201,P$4,FALSE)/VLOOKUP($A32,'[1]5Y區隔'!$B$171:$R$201,2,FALSE)</f>
        <v>9.1977516607051613E-2</v>
      </c>
      <c r="Q32" s="8">
        <f>VLOOKUP($A32,'[1]5Y區隔'!$B$171:$R$201,Q$4,FALSE)/VLOOKUP($A32,'[1]5Y區隔'!$B$171:$R$201,2,FALSE)</f>
        <v>8.5334695963208987E-2</v>
      </c>
      <c r="R32" s="8">
        <f>VLOOKUP($A32,'[1]5Y區隔'!$B$171:$R$201,R$4,FALSE)/VLOOKUP($A32,'[1]5Y區隔'!$B$171:$R$201,2,FALSE)</f>
        <v>5.4420030659172204E-2</v>
      </c>
      <c r="S32" s="8">
        <f>VLOOKUP($A32,'[1]5Y區隔'!$B$171:$R$201,S$4,FALSE)/VLOOKUP($A32,'[1]5Y區隔'!$B$171:$R$201,2,FALSE)</f>
        <v>4.1645375574859478E-2</v>
      </c>
      <c r="T32" s="8">
        <f>VLOOKUP($A32,'[1]5Y區隔'!$B$171:$R$201,T$4,FALSE)/VLOOKUP($A32,'[1]5Y區隔'!$B$171:$R$201,2,FALSE)</f>
        <v>3.1170158405723045E-2</v>
      </c>
      <c r="U32" s="8">
        <f>VLOOKUP($A32,'[1]5Y區隔'!$B$171:$R$201,U$4,FALSE)/VLOOKUP($A32,'[1]5Y區隔'!$B$171:$R$201,2,FALSE)</f>
        <v>1.9417475728155338E-2</v>
      </c>
      <c r="V32" s="8">
        <f>VLOOKUP($A32,'[1]5Y區隔'!$B$171:$R$201,V$4,FALSE)/VLOOKUP($A32,'[1]5Y區隔'!$B$171:$R$201,2,FALSE)</f>
        <v>1.3285641287685232E-2</v>
      </c>
      <c r="W32" s="9">
        <f t="shared" si="6"/>
        <v>49.197751660705165</v>
      </c>
      <c r="X32" s="10">
        <f t="shared" si="7"/>
        <v>4.0725657164013329E-2</v>
      </c>
    </row>
    <row r="33" spans="1:24" x14ac:dyDescent="0.25">
      <c r="A33" t="s">
        <v>174</v>
      </c>
      <c r="B33">
        <f>VLOOKUP($A33,工作表2!$X$6:$AA$96,2,FALSE)</f>
        <v>1244</v>
      </c>
      <c r="C33">
        <f>VLOOKUP($A33,工作表2!$X$6:$AA$96,3,FALSE)</f>
        <v>806</v>
      </c>
      <c r="D33">
        <f>VLOOKUP($A33,工作表2!$X$6:$AA$96,4,FALSE)</f>
        <v>2349</v>
      </c>
      <c r="E33" s="6">
        <f t="shared" si="3"/>
        <v>0.52958705832269048</v>
      </c>
      <c r="F33" s="6">
        <f t="shared" si="4"/>
        <v>0.34312473392933163</v>
      </c>
      <c r="G33" s="7">
        <f t="shared" si="5"/>
        <v>0.18646232439335886</v>
      </c>
      <c r="H33" s="8">
        <f>VLOOKUP($A33,'[1]5Y區隔'!$B$171:$R$201,H$4,FALSE)/VLOOKUP($A33,'[1]5Y區隔'!$B$171:$R$201,2,FALSE)</f>
        <v>6.7177371832645841E-2</v>
      </c>
      <c r="I33" s="8">
        <f>VLOOKUP($A33,'[1]5Y區隔'!$B$171:$R$201,I$4,FALSE)/VLOOKUP($A33,'[1]5Y區隔'!$B$171:$R$201,2,FALSE)</f>
        <v>6.5704183853859746E-2</v>
      </c>
      <c r="J33" s="8">
        <f>VLOOKUP($A33,'[1]5Y區隔'!$B$171:$R$201,J$4,FALSE)/VLOOKUP($A33,'[1]5Y區隔'!$B$171:$R$201,2,FALSE)</f>
        <v>9.1043017088980549E-2</v>
      </c>
      <c r="K33" s="8">
        <f>VLOOKUP($A33,'[1]5Y區隔'!$B$171:$R$201,K$4,FALSE)/VLOOKUP($A33,'[1]5Y區隔'!$B$171:$R$201,2,FALSE)</f>
        <v>0.11579257513258692</v>
      </c>
      <c r="L33" s="8">
        <f>VLOOKUP($A33,'[1]5Y區隔'!$B$171:$R$201,L$4,FALSE)/VLOOKUP($A33,'[1]5Y區隔'!$B$171:$R$201,2,FALSE)</f>
        <v>9.2221567472009422E-2</v>
      </c>
      <c r="M33" s="8">
        <f>VLOOKUP($A33,'[1]5Y區隔'!$B$171:$R$201,M$4,FALSE)/VLOOKUP($A33,'[1]5Y區隔'!$B$171:$R$201,2,FALSE)</f>
        <v>9.8703594578668244E-2</v>
      </c>
      <c r="N33" s="8">
        <f>VLOOKUP($A33,'[1]5Y區隔'!$B$171:$R$201,N$4,FALSE)/VLOOKUP($A33,'[1]5Y區隔'!$B$171:$R$201,2,FALSE)</f>
        <v>9.1926929876252214E-2</v>
      </c>
      <c r="O33" s="8">
        <f>VLOOKUP($A33,'[1]5Y區隔'!$B$171:$R$201,O$4,FALSE)/VLOOKUP($A33,'[1]5Y區隔'!$B$171:$R$201,2,FALSE)</f>
        <v>8.4266352386564519E-2</v>
      </c>
      <c r="P33" s="8">
        <f>VLOOKUP($A33,'[1]5Y區隔'!$B$171:$R$201,P$4,FALSE)/VLOOKUP($A33,'[1]5Y區隔'!$B$171:$R$201,2,FALSE)</f>
        <v>9.9587507365939895E-2</v>
      </c>
      <c r="Q33" s="8">
        <f>VLOOKUP($A33,'[1]5Y區隔'!$B$171:$R$201,Q$4,FALSE)/VLOOKUP($A33,'[1]5Y區隔'!$B$171:$R$201,2,FALSE)</f>
        <v>6.8355922215674714E-2</v>
      </c>
      <c r="R33" s="8">
        <f>VLOOKUP($A33,'[1]5Y區隔'!$B$171:$R$201,R$4,FALSE)/VLOOKUP($A33,'[1]5Y區隔'!$B$171:$R$201,2,FALSE)</f>
        <v>4.0954625810253387E-2</v>
      </c>
      <c r="S33" s="8">
        <f>VLOOKUP($A33,'[1]5Y區隔'!$B$171:$R$201,S$4,FALSE)/VLOOKUP($A33,'[1]5Y區隔'!$B$171:$R$201,2,FALSE)</f>
        <v>3.0642309958750738E-2</v>
      </c>
      <c r="T33" s="8">
        <f>VLOOKUP($A33,'[1]5Y區隔'!$B$171:$R$201,T$4,FALSE)/VLOOKUP($A33,'[1]5Y區隔'!$B$171:$R$201,2,FALSE)</f>
        <v>2.4454920447849145E-2</v>
      </c>
      <c r="U33" s="8">
        <f>VLOOKUP($A33,'[1]5Y區隔'!$B$171:$R$201,U$4,FALSE)/VLOOKUP($A33,'[1]5Y區隔'!$B$171:$R$201,2,FALSE)</f>
        <v>1.5026517383618149E-2</v>
      </c>
      <c r="V33" s="8">
        <f>VLOOKUP($A33,'[1]5Y區隔'!$B$171:$R$201,V$4,FALSE)/VLOOKUP($A33,'[1]5Y區隔'!$B$171:$R$201,2,FALSE)</f>
        <v>1.4142604596346494E-2</v>
      </c>
      <c r="W33" s="9">
        <f t="shared" si="6"/>
        <v>47.221567472009426</v>
      </c>
      <c r="X33" s="10">
        <f t="shared" si="7"/>
        <v>0.18646232439335886</v>
      </c>
    </row>
    <row r="34" spans="1:24" x14ac:dyDescent="0.25">
      <c r="A34" t="s">
        <v>175</v>
      </c>
      <c r="B34">
        <f>VLOOKUP($A34,工作表2!$X$6:$AA$96,2,FALSE)</f>
        <v>1452</v>
      </c>
      <c r="C34">
        <f>VLOOKUP($A34,工作表2!$X$6:$AA$96,3,FALSE)</f>
        <v>1241</v>
      </c>
      <c r="D34">
        <f>VLOOKUP($A34,工作表2!$X$6:$AA$96,4,FALSE)</f>
        <v>3112</v>
      </c>
      <c r="E34" s="6">
        <f t="shared" si="3"/>
        <v>0.46658097686375322</v>
      </c>
      <c r="F34" s="6">
        <f t="shared" si="4"/>
        <v>0.39877892030848328</v>
      </c>
      <c r="G34" s="7">
        <f t="shared" si="5"/>
        <v>6.7802056555269941E-2</v>
      </c>
      <c r="H34" s="8">
        <f>VLOOKUP($A34,'[1]5Y區隔'!$B$171:$R$201,H$4,FALSE)/VLOOKUP($A34,'[1]5Y區隔'!$B$171:$R$201,2,FALSE)</f>
        <v>6.0266896254842876E-2</v>
      </c>
      <c r="I34" s="8">
        <f>VLOOKUP($A34,'[1]5Y區隔'!$B$171:$R$201,I$4,FALSE)/VLOOKUP($A34,'[1]5Y區隔'!$B$171:$R$201,2,FALSE)</f>
        <v>6.4356435643564358E-2</v>
      </c>
      <c r="J34" s="8">
        <f>VLOOKUP($A34,'[1]5Y區隔'!$B$171:$R$201,J$4,FALSE)/VLOOKUP($A34,'[1]5Y區隔'!$B$171:$R$201,2,FALSE)</f>
        <v>7.576409814894533E-2</v>
      </c>
      <c r="K34" s="8">
        <f>VLOOKUP($A34,'[1]5Y區隔'!$B$171:$R$201,K$4,FALSE)/VLOOKUP($A34,'[1]5Y區隔'!$B$171:$R$201,2,FALSE)</f>
        <v>9.2983211364614723E-2</v>
      </c>
      <c r="L34" s="8">
        <f>VLOOKUP($A34,'[1]5Y區隔'!$B$171:$R$201,L$4,FALSE)/VLOOKUP($A34,'[1]5Y區隔'!$B$171:$R$201,2,FALSE)</f>
        <v>8.501937150236763E-2</v>
      </c>
      <c r="M34" s="8">
        <f>VLOOKUP($A34,'[1]5Y區隔'!$B$171:$R$201,M$4,FALSE)/VLOOKUP($A34,'[1]5Y區隔'!$B$171:$R$201,2,FALSE)</f>
        <v>9.2552733534222983E-2</v>
      </c>
      <c r="N34" s="8">
        <f>VLOOKUP($A34,'[1]5Y區隔'!$B$171:$R$201,N$4,FALSE)/VLOOKUP($A34,'[1]5Y區隔'!$B$171:$R$201,2,FALSE)</f>
        <v>9.5135600516573396E-2</v>
      </c>
      <c r="O34" s="8">
        <f>VLOOKUP($A34,'[1]5Y區隔'!$B$171:$R$201,O$4,FALSE)/VLOOKUP($A34,'[1]5Y區隔'!$B$171:$R$201,2,FALSE)</f>
        <v>9.5350839431769266E-2</v>
      </c>
      <c r="P34" s="8">
        <f>VLOOKUP($A34,'[1]5Y區隔'!$B$171:$R$201,P$4,FALSE)/VLOOKUP($A34,'[1]5Y區隔'!$B$171:$R$201,2,FALSE)</f>
        <v>9.8364184244511405E-2</v>
      </c>
      <c r="Q34" s="8">
        <f>VLOOKUP($A34,'[1]5Y區隔'!$B$171:$R$201,Q$4,FALSE)/VLOOKUP($A34,'[1]5Y區隔'!$B$171:$R$201,2,FALSE)</f>
        <v>8.1790787774429621E-2</v>
      </c>
      <c r="R34" s="8">
        <f>VLOOKUP($A34,'[1]5Y區隔'!$B$171:$R$201,R$4,FALSE)/VLOOKUP($A34,'[1]5Y區隔'!$B$171:$R$201,2,FALSE)</f>
        <v>5.2518295307791646E-2</v>
      </c>
      <c r="S34" s="8">
        <f>VLOOKUP($A34,'[1]5Y區隔'!$B$171:$R$201,S$4,FALSE)/VLOOKUP($A34,'[1]5Y區隔'!$B$171:$R$201,2,FALSE)</f>
        <v>4.0464916056823071E-2</v>
      </c>
      <c r="T34" s="8">
        <f>VLOOKUP($A34,'[1]5Y區隔'!$B$171:$R$201,T$4,FALSE)/VLOOKUP($A34,'[1]5Y區隔'!$B$171:$R$201,2,FALSE)</f>
        <v>3.1855359448988374E-2</v>
      </c>
      <c r="U34" s="8">
        <f>VLOOKUP($A34,'[1]5Y區隔'!$B$171:$R$201,U$4,FALSE)/VLOOKUP($A34,'[1]5Y區隔'!$B$171:$R$201,2,FALSE)</f>
        <v>1.9801980198019802E-2</v>
      </c>
      <c r="V34" s="8">
        <f>VLOOKUP($A34,'[1]5Y區隔'!$B$171:$R$201,V$4,FALSE)/VLOOKUP($A34,'[1]5Y區隔'!$B$171:$R$201,2,FALSE)</f>
        <v>1.3775290572535515E-2</v>
      </c>
      <c r="W34" s="9">
        <f t="shared" si="6"/>
        <v>49.309083082221271</v>
      </c>
      <c r="X34" s="10">
        <f t="shared" si="7"/>
        <v>6.7802056555269941E-2</v>
      </c>
    </row>
    <row r="35" spans="1:24" x14ac:dyDescent="0.25">
      <c r="A35" t="s">
        <v>176</v>
      </c>
      <c r="B35">
        <f>VLOOKUP($A35,工作表2!$X$6:$AA$96,2,FALSE)</f>
        <v>2177</v>
      </c>
      <c r="C35">
        <f>VLOOKUP($A35,工作表2!$X$6:$AA$96,3,FALSE)</f>
        <v>1649</v>
      </c>
      <c r="D35">
        <f>VLOOKUP($A35,工作表2!$X$6:$AA$96,4,FALSE)</f>
        <v>4355</v>
      </c>
      <c r="E35" s="6">
        <f t="shared" si="3"/>
        <v>0.49988518943742827</v>
      </c>
      <c r="F35" s="6">
        <f t="shared" si="4"/>
        <v>0.37864523536165329</v>
      </c>
      <c r="G35" s="7">
        <f t="shared" si="5"/>
        <v>0.12123995407577498</v>
      </c>
      <c r="H35" s="8">
        <f>VLOOKUP($A35,'[1]5Y區隔'!$B$171:$R$201,H$4,FALSE)/VLOOKUP($A35,'[1]5Y區隔'!$B$171:$R$201,2,FALSE)</f>
        <v>6.9591771134683386E-2</v>
      </c>
      <c r="I35" s="8">
        <f>VLOOKUP($A35,'[1]5Y區隔'!$B$171:$R$201,I$4,FALSE)/VLOOKUP($A35,'[1]5Y區隔'!$B$171:$R$201,2,FALSE)</f>
        <v>6.1395049823207974E-2</v>
      </c>
      <c r="J35" s="8">
        <f>VLOOKUP($A35,'[1]5Y區隔'!$B$171:$R$201,J$4,FALSE)/VLOOKUP($A35,'[1]5Y區隔'!$B$171:$R$201,2,FALSE)</f>
        <v>7.7788492446158791E-2</v>
      </c>
      <c r="K35" s="8">
        <f>VLOOKUP($A35,'[1]5Y區隔'!$B$171:$R$201,K$4,FALSE)/VLOOKUP($A35,'[1]5Y區隔'!$B$171:$R$201,2,FALSE)</f>
        <v>0.10414657666345227</v>
      </c>
      <c r="L35" s="8">
        <f>VLOOKUP($A35,'[1]5Y區隔'!$B$171:$R$201,L$4,FALSE)/VLOOKUP($A35,'[1]5Y區隔'!$B$171:$R$201,2,FALSE)</f>
        <v>0.10864673738347798</v>
      </c>
      <c r="M35" s="8">
        <f>VLOOKUP($A35,'[1]5Y區隔'!$B$171:$R$201,M$4,FALSE)/VLOOKUP($A35,'[1]5Y區隔'!$B$171:$R$201,2,FALSE)</f>
        <v>0.12054001928640308</v>
      </c>
      <c r="N35" s="8">
        <f>VLOOKUP($A35,'[1]5Y區隔'!$B$171:$R$201,N$4,FALSE)/VLOOKUP($A35,'[1]5Y區隔'!$B$171:$R$201,2,FALSE)</f>
        <v>9.7557055609128904E-2</v>
      </c>
      <c r="O35" s="8">
        <f>VLOOKUP($A35,'[1]5Y區隔'!$B$171:$R$201,O$4,FALSE)/VLOOKUP($A35,'[1]5Y區隔'!$B$171:$R$201,2,FALSE)</f>
        <v>9.0806814529090327E-2</v>
      </c>
      <c r="P35" s="8">
        <f>VLOOKUP($A35,'[1]5Y區隔'!$B$171:$R$201,P$4,FALSE)/VLOOKUP($A35,'[1]5Y區隔'!$B$171:$R$201,2,FALSE)</f>
        <v>8.694953391192542E-2</v>
      </c>
      <c r="Q35" s="8">
        <f>VLOOKUP($A35,'[1]5Y區隔'!$B$171:$R$201,Q$4,FALSE)/VLOOKUP($A35,'[1]5Y區隔'!$B$171:$R$201,2,FALSE)</f>
        <v>6.6055930568948887E-2</v>
      </c>
      <c r="R35" s="8">
        <f>VLOOKUP($A35,'[1]5Y區隔'!$B$171:$R$201,R$4,FALSE)/VLOOKUP($A35,'[1]5Y區隔'!$B$171:$R$201,2,FALSE)</f>
        <v>3.5036965605914495E-2</v>
      </c>
      <c r="S35" s="8">
        <f>VLOOKUP($A35,'[1]5Y區隔'!$B$171:$R$201,S$4,FALSE)/VLOOKUP($A35,'[1]5Y區隔'!$B$171:$R$201,2,FALSE)</f>
        <v>3.0697524911603987E-2</v>
      </c>
      <c r="T35" s="8">
        <f>VLOOKUP($A35,'[1]5Y區隔'!$B$171:$R$201,T$4,FALSE)/VLOOKUP($A35,'[1]5Y區隔'!$B$171:$R$201,2,FALSE)</f>
        <v>2.4429443908711025E-2</v>
      </c>
      <c r="U35" s="8">
        <f>VLOOKUP($A35,'[1]5Y區隔'!$B$171:$R$201,U$4,FALSE)/VLOOKUP($A35,'[1]5Y區隔'!$B$171:$R$201,2,FALSE)</f>
        <v>1.5750562520090002E-2</v>
      </c>
      <c r="V35" s="8">
        <f>VLOOKUP($A35,'[1]5Y區隔'!$B$171:$R$201,V$4,FALSE)/VLOOKUP($A35,'[1]5Y區隔'!$B$171:$R$201,2,FALSE)</f>
        <v>1.0607521697203472E-2</v>
      </c>
      <c r="W35" s="9">
        <f t="shared" si="6"/>
        <v>47.0612343297975</v>
      </c>
      <c r="X35" s="10">
        <f t="shared" si="7"/>
        <v>0.12123995407577498</v>
      </c>
    </row>
    <row r="36" spans="1:24" x14ac:dyDescent="0.25">
      <c r="A36" t="s">
        <v>177</v>
      </c>
      <c r="B36">
        <f>VLOOKUP($A36,工作表2!$X$6:$AA$96,2,FALSE)</f>
        <v>2297</v>
      </c>
      <c r="C36">
        <f>VLOOKUP($A36,工作表2!$X$6:$AA$96,3,FALSE)</f>
        <v>1931</v>
      </c>
      <c r="D36">
        <f>VLOOKUP($A36,工作表2!$X$6:$AA$96,4,FALSE)</f>
        <v>4819</v>
      </c>
      <c r="E36" s="6">
        <f t="shared" si="3"/>
        <v>0.47665490765719026</v>
      </c>
      <c r="F36" s="6">
        <f t="shared" si="4"/>
        <v>0.40070554056858271</v>
      </c>
      <c r="G36" s="7">
        <f t="shared" si="5"/>
        <v>7.5949367088607556E-2</v>
      </c>
      <c r="H36" s="8">
        <f>VLOOKUP($A36,'[1]5Y區隔'!$B$171:$R$201,H$4,FALSE)/VLOOKUP($A36,'[1]5Y區隔'!$B$171:$R$201,2,FALSE)</f>
        <v>6.2553191489361698E-2</v>
      </c>
      <c r="I36" s="8">
        <f>VLOOKUP($A36,'[1]5Y區隔'!$B$171:$R$201,I$4,FALSE)/VLOOKUP($A36,'[1]5Y區隔'!$B$171:$R$201,2,FALSE)</f>
        <v>5.9148936170212767E-2</v>
      </c>
      <c r="J36" s="8">
        <f>VLOOKUP($A36,'[1]5Y區隔'!$B$171:$R$201,J$4,FALSE)/VLOOKUP($A36,'[1]5Y區隔'!$B$171:$R$201,2,FALSE)</f>
        <v>7.6312056737588646E-2</v>
      </c>
      <c r="K36" s="8">
        <f>VLOOKUP($A36,'[1]5Y區隔'!$B$171:$R$201,K$4,FALSE)/VLOOKUP($A36,'[1]5Y區隔'!$B$171:$R$201,2,FALSE)</f>
        <v>9.6028368794326247E-2</v>
      </c>
      <c r="L36" s="8">
        <f>VLOOKUP($A36,'[1]5Y區隔'!$B$171:$R$201,L$4,FALSE)/VLOOKUP($A36,'[1]5Y區隔'!$B$171:$R$201,2,FALSE)</f>
        <v>0.10184397163120568</v>
      </c>
      <c r="M36" s="8">
        <f>VLOOKUP($A36,'[1]5Y區隔'!$B$171:$R$201,M$4,FALSE)/VLOOKUP($A36,'[1]5Y區隔'!$B$171:$R$201,2,FALSE)</f>
        <v>9.9432624113475171E-2</v>
      </c>
      <c r="N36" s="8">
        <f>VLOOKUP($A36,'[1]5Y區隔'!$B$171:$R$201,N$4,FALSE)/VLOOKUP($A36,'[1]5Y區隔'!$B$171:$R$201,2,FALSE)</f>
        <v>9.1489361702127653E-2</v>
      </c>
      <c r="O36" s="8">
        <f>VLOOKUP($A36,'[1]5Y區隔'!$B$171:$R$201,O$4,FALSE)/VLOOKUP($A36,'[1]5Y區隔'!$B$171:$R$201,2,FALSE)</f>
        <v>9.1489361702127653E-2</v>
      </c>
      <c r="P36" s="8">
        <f>VLOOKUP($A36,'[1]5Y區隔'!$B$171:$R$201,P$4,FALSE)/VLOOKUP($A36,'[1]5Y區隔'!$B$171:$R$201,2,FALSE)</f>
        <v>8.851063829787234E-2</v>
      </c>
      <c r="Q36" s="8">
        <f>VLOOKUP($A36,'[1]5Y區隔'!$B$171:$R$201,Q$4,FALSE)/VLOOKUP($A36,'[1]5Y區隔'!$B$171:$R$201,2,FALSE)</f>
        <v>7.5886524822695034E-2</v>
      </c>
      <c r="R36" s="8">
        <f>VLOOKUP($A36,'[1]5Y區隔'!$B$171:$R$201,R$4,FALSE)/VLOOKUP($A36,'[1]5Y區隔'!$B$171:$R$201,2,FALSE)</f>
        <v>4.8652482269503548E-2</v>
      </c>
      <c r="S36" s="8">
        <f>VLOOKUP($A36,'[1]5Y區隔'!$B$171:$R$201,S$4,FALSE)/VLOOKUP($A36,'[1]5Y區隔'!$B$171:$R$201,2,FALSE)</f>
        <v>4.3546099290780141E-2</v>
      </c>
      <c r="T36" s="8">
        <f>VLOOKUP($A36,'[1]5Y區隔'!$B$171:$R$201,T$4,FALSE)/VLOOKUP($A36,'[1]5Y區隔'!$B$171:$R$201,2,FALSE)</f>
        <v>2.9787234042553193E-2</v>
      </c>
      <c r="U36" s="8">
        <f>VLOOKUP($A36,'[1]5Y區隔'!$B$171:$R$201,U$4,FALSE)/VLOOKUP($A36,'[1]5Y區隔'!$B$171:$R$201,2,FALSE)</f>
        <v>2.2836879432624115E-2</v>
      </c>
      <c r="V36" s="8">
        <f>VLOOKUP($A36,'[1]5Y區隔'!$B$171:$R$201,V$4,FALSE)/VLOOKUP($A36,'[1]5Y區隔'!$B$171:$R$201,2,FALSE)</f>
        <v>1.24822695035461E-2</v>
      </c>
      <c r="W36" s="9">
        <f t="shared" si="6"/>
        <v>48.89716312056737</v>
      </c>
      <c r="X36" s="10">
        <f t="shared" si="7"/>
        <v>7.5949367088607556E-2</v>
      </c>
    </row>
  </sheetData>
  <phoneticPr fontId="2" type="noConversion"/>
  <conditionalFormatting sqref="A6:A36">
    <cfRule type="duplicateValues" dxfId="0" priority="8"/>
  </conditionalFormatting>
  <conditionalFormatting sqref="G6:G36">
    <cfRule type="colorScale" priority="7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conditionalFormatting sqref="H1:V1">
    <cfRule type="colorScale" priority="4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conditionalFormatting sqref="H3:V3">
    <cfRule type="colorScale" priority="6">
      <colorScale>
        <cfvo type="min"/>
        <cfvo type="num" val="0"/>
        <cfvo type="max"/>
        <color theme="0" tint="-0.34998626667073579"/>
        <color rgb="FFFCFCFF"/>
        <color theme="4" tint="-0.249977111117893"/>
      </colorScale>
    </cfRule>
  </conditionalFormatting>
  <conditionalFormatting sqref="H2:V2">
    <cfRule type="colorScale" priority="5">
      <colorScale>
        <cfvo type="min"/>
        <cfvo type="num" val="0"/>
        <cfvo type="max"/>
        <color theme="0" tint="-0.34998626667073579"/>
        <color rgb="FFFCFCFF"/>
        <color rgb="FF63BE7B"/>
      </colorScale>
    </cfRule>
  </conditionalFormatting>
  <conditionalFormatting sqref="Z7:Z21">
    <cfRule type="colorScale" priority="1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conditionalFormatting sqref="AB7:AB21">
    <cfRule type="colorScale" priority="3">
      <colorScale>
        <cfvo type="min"/>
        <cfvo type="num" val="0"/>
        <cfvo type="max"/>
        <color theme="0" tint="-0.34998626667073579"/>
        <color rgb="FFFCFCFF"/>
        <color theme="4" tint="-0.249977111117893"/>
      </colorScale>
    </cfRule>
  </conditionalFormatting>
  <conditionalFormatting sqref="AA7:AA21">
    <cfRule type="colorScale" priority="2">
      <colorScale>
        <cfvo type="min"/>
        <cfvo type="num" val="0"/>
        <cfvo type="max"/>
        <color theme="0" tint="-0.34998626667073579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workbookViewId="0">
      <selection activeCell="V6" sqref="V6:AA6"/>
    </sheetView>
  </sheetViews>
  <sheetFormatPr defaultRowHeight="16.5" x14ac:dyDescent="0.25"/>
  <sheetData>
    <row r="1" spans="1:27" s="1" customFormat="1" ht="16.5" customHeight="1" x14ac:dyDescent="0.25">
      <c r="A1" s="14" t="s">
        <v>0</v>
      </c>
      <c r="B1" s="14" t="s">
        <v>1</v>
      </c>
      <c r="C1" s="14" t="s">
        <v>2</v>
      </c>
      <c r="D1" s="17" t="s">
        <v>3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  <c r="S1" s="14" t="s">
        <v>4</v>
      </c>
      <c r="T1" s="14" t="s">
        <v>5</v>
      </c>
      <c r="U1" s="14" t="s">
        <v>6</v>
      </c>
    </row>
    <row r="2" spans="1:27" s="1" customFormat="1" x14ac:dyDescent="0.25">
      <c r="A2" s="15"/>
      <c r="B2" s="15"/>
      <c r="C2" s="15"/>
      <c r="D2" s="14" t="s">
        <v>7</v>
      </c>
      <c r="E2" s="14" t="s">
        <v>8</v>
      </c>
      <c r="F2" s="14" t="s">
        <v>9</v>
      </c>
      <c r="G2" s="14" t="s">
        <v>10</v>
      </c>
      <c r="H2" s="14" t="s">
        <v>11</v>
      </c>
      <c r="I2" s="14" t="s">
        <v>12</v>
      </c>
      <c r="J2" s="14" t="s">
        <v>13</v>
      </c>
      <c r="K2" s="14" t="s">
        <v>14</v>
      </c>
      <c r="L2" s="14" t="s">
        <v>15</v>
      </c>
      <c r="M2" s="14" t="s">
        <v>16</v>
      </c>
      <c r="N2" s="14" t="s">
        <v>17</v>
      </c>
      <c r="O2" s="14" t="s">
        <v>18</v>
      </c>
      <c r="P2" s="14" t="s">
        <v>19</v>
      </c>
      <c r="Q2" s="14" t="s">
        <v>20</v>
      </c>
      <c r="R2" s="14" t="s">
        <v>21</v>
      </c>
      <c r="S2" s="15"/>
      <c r="T2" s="15"/>
      <c r="U2" s="15"/>
    </row>
    <row r="3" spans="1:27" s="1" customForma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 spans="1:27" s="1" customForma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spans="1:27" s="1" customFormat="1" x14ac:dyDescent="0.25">
      <c r="A5" s="2" t="s">
        <v>22</v>
      </c>
      <c r="B5" s="2" t="s">
        <v>23</v>
      </c>
      <c r="C5" s="2" t="s">
        <v>23</v>
      </c>
      <c r="D5" s="3">
        <v>3232</v>
      </c>
      <c r="E5" s="3">
        <v>91</v>
      </c>
      <c r="F5" s="3">
        <v>151</v>
      </c>
      <c r="G5" s="3">
        <v>11328</v>
      </c>
      <c r="H5" s="3">
        <v>1675</v>
      </c>
      <c r="I5" s="3">
        <v>8291</v>
      </c>
      <c r="J5" s="3">
        <v>7376</v>
      </c>
      <c r="K5" s="3">
        <v>5558</v>
      </c>
      <c r="L5" s="3">
        <v>8669</v>
      </c>
      <c r="M5" s="3">
        <v>5325</v>
      </c>
      <c r="N5" s="3">
        <v>8501</v>
      </c>
      <c r="O5" s="3">
        <v>8091</v>
      </c>
      <c r="P5" s="3">
        <v>10368</v>
      </c>
      <c r="Q5" s="3">
        <v>1499</v>
      </c>
      <c r="R5" s="3">
        <v>4322</v>
      </c>
      <c r="S5" s="3">
        <v>86895</v>
      </c>
      <c r="T5" s="3">
        <v>124731</v>
      </c>
      <c r="U5" s="4">
        <v>69.669998168945313</v>
      </c>
    </row>
    <row r="6" spans="1:27" s="1" customFormat="1" x14ac:dyDescent="0.25">
      <c r="A6" s="2" t="s">
        <v>24</v>
      </c>
      <c r="B6" s="2" t="s">
        <v>25</v>
      </c>
      <c r="C6" s="2" t="s">
        <v>26</v>
      </c>
      <c r="D6" s="3">
        <v>15</v>
      </c>
      <c r="E6" s="3">
        <v>2</v>
      </c>
      <c r="F6" s="3">
        <v>2</v>
      </c>
      <c r="G6" s="3">
        <v>77</v>
      </c>
      <c r="H6" s="3">
        <v>7</v>
      </c>
      <c r="I6" s="3">
        <v>90</v>
      </c>
      <c r="J6" s="3">
        <v>99</v>
      </c>
      <c r="K6" s="3">
        <v>44</v>
      </c>
      <c r="L6" s="3">
        <v>78</v>
      </c>
      <c r="M6" s="3">
        <v>36</v>
      </c>
      <c r="N6" s="3">
        <v>125</v>
      </c>
      <c r="O6" s="3">
        <v>91</v>
      </c>
      <c r="P6" s="3">
        <v>76</v>
      </c>
      <c r="Q6" s="3">
        <v>13</v>
      </c>
      <c r="R6" s="3">
        <v>22</v>
      </c>
      <c r="S6" s="3">
        <v>818</v>
      </c>
      <c r="T6" s="3">
        <v>1248</v>
      </c>
      <c r="U6" s="4">
        <v>65.540000915527344</v>
      </c>
      <c r="V6" s="5">
        <f>SUM(G6,L6,N6,O6,Q6,R6)</f>
        <v>406</v>
      </c>
      <c r="W6" s="5">
        <f>SUM(H6,I6,J6,K6,P6)</f>
        <v>316</v>
      </c>
      <c r="X6" t="str">
        <f>$B6</f>
        <v>水源里</v>
      </c>
      <c r="Y6" s="1">
        <f>IF($B6=$B5,"",SUMPRODUCT(($B$6:$B$168=$B6)*V$6:V$168))</f>
        <v>773</v>
      </c>
      <c r="Z6" s="1">
        <f t="shared" ref="Z6" si="0">IF($B6=$B5,"",SUMPRODUCT(($B$6:$B$168=$B6)*W$6:W$168))</f>
        <v>720</v>
      </c>
      <c r="AA6" s="1">
        <f>IF($B6=$B5,"",SUMPRODUCT(($B$6:$B$168=$B6)*S$6:S$168))</f>
        <v>1678</v>
      </c>
    </row>
    <row r="7" spans="1:27" s="1" customFormat="1" x14ac:dyDescent="0.25">
      <c r="A7" s="2" t="s">
        <v>24</v>
      </c>
      <c r="B7" s="2" t="s">
        <v>25</v>
      </c>
      <c r="C7" s="2" t="s">
        <v>27</v>
      </c>
      <c r="D7" s="3">
        <v>19</v>
      </c>
      <c r="E7" s="3">
        <v>1</v>
      </c>
      <c r="F7" s="3">
        <v>3</v>
      </c>
      <c r="G7" s="3">
        <v>71</v>
      </c>
      <c r="H7" s="3">
        <v>14</v>
      </c>
      <c r="I7" s="3">
        <v>102</v>
      </c>
      <c r="J7" s="3">
        <v>127</v>
      </c>
      <c r="K7" s="3">
        <v>69</v>
      </c>
      <c r="L7" s="3">
        <v>75</v>
      </c>
      <c r="M7" s="3">
        <v>45</v>
      </c>
      <c r="N7" s="3">
        <v>97</v>
      </c>
      <c r="O7" s="3">
        <v>80</v>
      </c>
      <c r="P7" s="3">
        <v>92</v>
      </c>
      <c r="Q7" s="3">
        <v>13</v>
      </c>
      <c r="R7" s="3">
        <v>31</v>
      </c>
      <c r="S7" s="3">
        <v>860</v>
      </c>
      <c r="T7" s="3">
        <v>1276</v>
      </c>
      <c r="U7" s="4">
        <v>67.400001525878906</v>
      </c>
      <c r="V7" s="5">
        <f t="shared" ref="V7:V70" si="1">SUM(G7,L7,N7,O7,Q7,R7)</f>
        <v>367</v>
      </c>
      <c r="W7" s="5">
        <f t="shared" ref="W7:W70" si="2">SUM(H7,I7,J7,K7,P7)</f>
        <v>404</v>
      </c>
      <c r="X7" t="str">
        <f t="shared" ref="X7:X70" si="3">$B7</f>
        <v>水源里</v>
      </c>
      <c r="Y7" s="1" t="str">
        <f t="shared" ref="Y7:Y70" si="4">IF($B7=$B6,"",SUMPRODUCT(($B$6:$B$168=$B7)*V$6:V$168))</f>
        <v/>
      </c>
      <c r="Z7" s="1" t="str">
        <f t="shared" ref="Z7:Z70" si="5">IF($B7=$B6,"",SUMPRODUCT(($B$6:$B$168=$B7)*W$6:W$168))</f>
        <v/>
      </c>
      <c r="AA7" s="1" t="str">
        <f t="shared" ref="AA7:AA70" si="6">IF($B7=$B6,"",SUMPRODUCT(($B$6:$B$168=$B7)*S$6:S$168))</f>
        <v/>
      </c>
    </row>
    <row r="8" spans="1:27" s="1" customFormat="1" x14ac:dyDescent="0.25">
      <c r="A8" s="2" t="s">
        <v>24</v>
      </c>
      <c r="B8" s="2" t="s">
        <v>28</v>
      </c>
      <c r="C8" s="2" t="s">
        <v>29</v>
      </c>
      <c r="D8" s="3">
        <v>17</v>
      </c>
      <c r="E8" s="3">
        <v>2</v>
      </c>
      <c r="F8" s="3">
        <v>2</v>
      </c>
      <c r="G8" s="3">
        <v>95</v>
      </c>
      <c r="H8" s="3">
        <v>10</v>
      </c>
      <c r="I8" s="3">
        <v>49</v>
      </c>
      <c r="J8" s="3">
        <v>31</v>
      </c>
      <c r="K8" s="3">
        <v>27</v>
      </c>
      <c r="L8" s="3">
        <v>109</v>
      </c>
      <c r="M8" s="3">
        <v>53</v>
      </c>
      <c r="N8" s="3">
        <v>174</v>
      </c>
      <c r="O8" s="3">
        <v>87</v>
      </c>
      <c r="P8" s="3">
        <v>44</v>
      </c>
      <c r="Q8" s="3">
        <v>12</v>
      </c>
      <c r="R8" s="3">
        <v>70</v>
      </c>
      <c r="S8" s="3">
        <v>808</v>
      </c>
      <c r="T8" s="3">
        <v>1221</v>
      </c>
      <c r="U8" s="4">
        <v>66.180000305175781</v>
      </c>
      <c r="V8" s="5">
        <f t="shared" si="1"/>
        <v>547</v>
      </c>
      <c r="W8" s="5">
        <f t="shared" si="2"/>
        <v>161</v>
      </c>
      <c r="X8" t="str">
        <f t="shared" si="3"/>
        <v>富水里</v>
      </c>
      <c r="Y8" s="1">
        <f t="shared" si="4"/>
        <v>830</v>
      </c>
      <c r="Z8" s="1">
        <f t="shared" si="5"/>
        <v>335</v>
      </c>
      <c r="AA8" s="1">
        <f t="shared" si="6"/>
        <v>1340</v>
      </c>
    </row>
    <row r="9" spans="1:27" s="1" customFormat="1" x14ac:dyDescent="0.25">
      <c r="A9" s="2" t="s">
        <v>24</v>
      </c>
      <c r="B9" s="2" t="s">
        <v>28</v>
      </c>
      <c r="C9" s="2" t="s">
        <v>30</v>
      </c>
      <c r="D9" s="3">
        <v>15</v>
      </c>
      <c r="E9" s="3">
        <v>0</v>
      </c>
      <c r="F9" s="3">
        <v>2</v>
      </c>
      <c r="G9" s="3">
        <v>26</v>
      </c>
      <c r="H9" s="3">
        <v>0</v>
      </c>
      <c r="I9" s="3">
        <v>54</v>
      </c>
      <c r="J9" s="3">
        <v>36</v>
      </c>
      <c r="K9" s="3">
        <v>36</v>
      </c>
      <c r="L9" s="3">
        <v>60</v>
      </c>
      <c r="M9" s="3">
        <v>35</v>
      </c>
      <c r="N9" s="3">
        <v>137</v>
      </c>
      <c r="O9" s="3">
        <v>35</v>
      </c>
      <c r="P9" s="3">
        <v>48</v>
      </c>
      <c r="Q9" s="3">
        <v>7</v>
      </c>
      <c r="R9" s="3">
        <v>18</v>
      </c>
      <c r="S9" s="3">
        <v>532</v>
      </c>
      <c r="T9" s="3">
        <v>877</v>
      </c>
      <c r="U9" s="4">
        <v>60.659999847412109</v>
      </c>
      <c r="V9" s="5">
        <f t="shared" si="1"/>
        <v>283</v>
      </c>
      <c r="W9" s="5">
        <f t="shared" si="2"/>
        <v>174</v>
      </c>
      <c r="X9" t="str">
        <f t="shared" si="3"/>
        <v>富水里</v>
      </c>
      <c r="Y9" s="1" t="str">
        <f t="shared" si="4"/>
        <v/>
      </c>
      <c r="Z9" s="1" t="str">
        <f t="shared" si="5"/>
        <v/>
      </c>
      <c r="AA9" s="1" t="str">
        <f t="shared" si="6"/>
        <v/>
      </c>
    </row>
    <row r="10" spans="1:27" s="1" customFormat="1" x14ac:dyDescent="0.25">
      <c r="A10" s="2" t="s">
        <v>24</v>
      </c>
      <c r="B10" s="2" t="s">
        <v>31</v>
      </c>
      <c r="C10" s="2" t="s">
        <v>32</v>
      </c>
      <c r="D10" s="3">
        <v>14</v>
      </c>
      <c r="E10" s="3">
        <v>3</v>
      </c>
      <c r="F10" s="3">
        <v>3</v>
      </c>
      <c r="G10" s="3">
        <v>102</v>
      </c>
      <c r="H10" s="3">
        <v>25</v>
      </c>
      <c r="I10" s="3">
        <v>102</v>
      </c>
      <c r="J10" s="3">
        <v>108</v>
      </c>
      <c r="K10" s="3">
        <v>50</v>
      </c>
      <c r="L10" s="3">
        <v>73</v>
      </c>
      <c r="M10" s="3">
        <v>61</v>
      </c>
      <c r="N10" s="3">
        <v>60</v>
      </c>
      <c r="O10" s="3">
        <v>93</v>
      </c>
      <c r="P10" s="3">
        <v>89</v>
      </c>
      <c r="Q10" s="3">
        <v>7</v>
      </c>
      <c r="R10" s="3">
        <v>51</v>
      </c>
      <c r="S10" s="3">
        <v>872</v>
      </c>
      <c r="T10" s="3">
        <v>1223</v>
      </c>
      <c r="U10" s="4">
        <v>71.300003051757813</v>
      </c>
      <c r="V10" s="5">
        <f t="shared" si="1"/>
        <v>386</v>
      </c>
      <c r="W10" s="5">
        <f t="shared" si="2"/>
        <v>374</v>
      </c>
      <c r="X10" t="str">
        <f t="shared" si="3"/>
        <v>文盛里</v>
      </c>
      <c r="Y10" s="1">
        <f t="shared" si="4"/>
        <v>743</v>
      </c>
      <c r="Z10" s="1">
        <f t="shared" si="5"/>
        <v>665</v>
      </c>
      <c r="AA10" s="1">
        <f t="shared" si="6"/>
        <v>1622</v>
      </c>
    </row>
    <row r="11" spans="1:27" s="1" customFormat="1" x14ac:dyDescent="0.25">
      <c r="A11" s="2" t="s">
        <v>24</v>
      </c>
      <c r="B11" s="2" t="s">
        <v>31</v>
      </c>
      <c r="C11" s="2" t="s">
        <v>33</v>
      </c>
      <c r="D11" s="3">
        <v>17</v>
      </c>
      <c r="E11" s="3">
        <v>2</v>
      </c>
      <c r="F11" s="3">
        <v>0</v>
      </c>
      <c r="G11" s="3">
        <v>91</v>
      </c>
      <c r="H11" s="3">
        <v>15</v>
      </c>
      <c r="I11" s="3">
        <v>76</v>
      </c>
      <c r="J11" s="3">
        <v>82</v>
      </c>
      <c r="K11" s="3">
        <v>61</v>
      </c>
      <c r="L11" s="3">
        <v>69</v>
      </c>
      <c r="M11" s="3">
        <v>56</v>
      </c>
      <c r="N11" s="3">
        <v>67</v>
      </c>
      <c r="O11" s="3">
        <v>60</v>
      </c>
      <c r="P11" s="3">
        <v>57</v>
      </c>
      <c r="Q11" s="3">
        <v>19</v>
      </c>
      <c r="R11" s="3">
        <v>51</v>
      </c>
      <c r="S11" s="3">
        <v>750</v>
      </c>
      <c r="T11" s="3">
        <v>1065</v>
      </c>
      <c r="U11" s="4">
        <v>70.419998168945313</v>
      </c>
      <c r="V11" s="5">
        <f t="shared" si="1"/>
        <v>357</v>
      </c>
      <c r="W11" s="5">
        <f t="shared" si="2"/>
        <v>291</v>
      </c>
      <c r="X11" t="str">
        <f t="shared" si="3"/>
        <v>文盛里</v>
      </c>
      <c r="Y11" s="1" t="str">
        <f t="shared" si="4"/>
        <v/>
      </c>
      <c r="Z11" s="1" t="str">
        <f t="shared" si="5"/>
        <v/>
      </c>
      <c r="AA11" s="1" t="str">
        <f t="shared" si="6"/>
        <v/>
      </c>
    </row>
    <row r="12" spans="1:27" s="1" customFormat="1" x14ac:dyDescent="0.25">
      <c r="A12" s="2" t="s">
        <v>24</v>
      </c>
      <c r="B12" s="2" t="s">
        <v>34</v>
      </c>
      <c r="C12" s="2" t="s">
        <v>35</v>
      </c>
      <c r="D12" s="3">
        <v>17</v>
      </c>
      <c r="E12" s="3">
        <v>1</v>
      </c>
      <c r="F12" s="3">
        <v>3</v>
      </c>
      <c r="G12" s="3">
        <v>113</v>
      </c>
      <c r="H12" s="3">
        <v>7</v>
      </c>
      <c r="I12" s="3">
        <v>49</v>
      </c>
      <c r="J12" s="3">
        <v>40</v>
      </c>
      <c r="K12" s="3">
        <v>35</v>
      </c>
      <c r="L12" s="3">
        <v>123</v>
      </c>
      <c r="M12" s="3">
        <v>48</v>
      </c>
      <c r="N12" s="3">
        <v>124</v>
      </c>
      <c r="O12" s="3">
        <v>112</v>
      </c>
      <c r="P12" s="3">
        <v>133</v>
      </c>
      <c r="Q12" s="3">
        <v>9</v>
      </c>
      <c r="R12" s="3">
        <v>42</v>
      </c>
      <c r="S12" s="3">
        <v>880</v>
      </c>
      <c r="T12" s="3">
        <v>1226</v>
      </c>
      <c r="U12" s="4">
        <v>71.779998779296875</v>
      </c>
      <c r="V12" s="5">
        <f t="shared" si="1"/>
        <v>523</v>
      </c>
      <c r="W12" s="5">
        <f t="shared" si="2"/>
        <v>264</v>
      </c>
      <c r="X12" t="str">
        <f t="shared" si="3"/>
        <v>林興里</v>
      </c>
      <c r="Y12" s="1">
        <f t="shared" si="4"/>
        <v>1530</v>
      </c>
      <c r="Z12" s="1">
        <f t="shared" si="5"/>
        <v>885</v>
      </c>
      <c r="AA12" s="1">
        <f t="shared" si="6"/>
        <v>2708</v>
      </c>
    </row>
    <row r="13" spans="1:27" s="1" customFormat="1" x14ac:dyDescent="0.25">
      <c r="A13" s="2" t="s">
        <v>24</v>
      </c>
      <c r="B13" s="2" t="s">
        <v>34</v>
      </c>
      <c r="C13" s="2" t="s">
        <v>36</v>
      </c>
      <c r="D13" s="3">
        <v>18</v>
      </c>
      <c r="E13" s="3">
        <v>0</v>
      </c>
      <c r="F13" s="3">
        <v>0</v>
      </c>
      <c r="G13" s="3">
        <v>171</v>
      </c>
      <c r="H13" s="3">
        <v>16</v>
      </c>
      <c r="I13" s="3">
        <v>94</v>
      </c>
      <c r="J13" s="3">
        <v>57</v>
      </c>
      <c r="K13" s="3">
        <v>44</v>
      </c>
      <c r="L13" s="3">
        <v>105</v>
      </c>
      <c r="M13" s="3">
        <v>64</v>
      </c>
      <c r="N13" s="3">
        <v>81</v>
      </c>
      <c r="O13" s="3">
        <v>77</v>
      </c>
      <c r="P13" s="3">
        <v>87</v>
      </c>
      <c r="Q13" s="3">
        <v>11</v>
      </c>
      <c r="R13" s="3">
        <v>51</v>
      </c>
      <c r="S13" s="3">
        <v>902</v>
      </c>
      <c r="T13" s="3">
        <v>1348</v>
      </c>
      <c r="U13" s="4">
        <v>66.910003662109375</v>
      </c>
      <c r="V13" s="5">
        <f t="shared" si="1"/>
        <v>496</v>
      </c>
      <c r="W13" s="5">
        <f t="shared" si="2"/>
        <v>298</v>
      </c>
      <c r="X13" t="str">
        <f t="shared" si="3"/>
        <v>林興里</v>
      </c>
      <c r="Y13" s="1" t="str">
        <f t="shared" si="4"/>
        <v/>
      </c>
      <c r="Z13" s="1" t="str">
        <f t="shared" si="5"/>
        <v/>
      </c>
      <c r="AA13" s="1" t="str">
        <f t="shared" si="6"/>
        <v/>
      </c>
    </row>
    <row r="14" spans="1:27" s="1" customFormat="1" x14ac:dyDescent="0.25">
      <c r="A14" s="2" t="s">
        <v>24</v>
      </c>
      <c r="B14" s="2" t="s">
        <v>34</v>
      </c>
      <c r="C14" s="2" t="s">
        <v>37</v>
      </c>
      <c r="D14" s="3">
        <v>18</v>
      </c>
      <c r="E14" s="3">
        <v>0</v>
      </c>
      <c r="F14" s="3">
        <v>0</v>
      </c>
      <c r="G14" s="3">
        <v>130</v>
      </c>
      <c r="H14" s="3">
        <v>24</v>
      </c>
      <c r="I14" s="3">
        <v>89</v>
      </c>
      <c r="J14" s="3">
        <v>76</v>
      </c>
      <c r="K14" s="3">
        <v>37</v>
      </c>
      <c r="L14" s="3">
        <v>135</v>
      </c>
      <c r="M14" s="3">
        <v>53</v>
      </c>
      <c r="N14" s="3">
        <v>60</v>
      </c>
      <c r="O14" s="3">
        <v>98</v>
      </c>
      <c r="P14" s="3">
        <v>97</v>
      </c>
      <c r="Q14" s="3">
        <v>21</v>
      </c>
      <c r="R14" s="3">
        <v>67</v>
      </c>
      <c r="S14" s="3">
        <v>926</v>
      </c>
      <c r="T14" s="3">
        <v>1350</v>
      </c>
      <c r="U14" s="4">
        <v>68.589996337890625</v>
      </c>
      <c r="V14" s="5">
        <f t="shared" si="1"/>
        <v>511</v>
      </c>
      <c r="W14" s="5">
        <f t="shared" si="2"/>
        <v>323</v>
      </c>
      <c r="X14" t="str">
        <f t="shared" si="3"/>
        <v>林興里</v>
      </c>
      <c r="Y14" s="1" t="str">
        <f t="shared" si="4"/>
        <v/>
      </c>
      <c r="Z14" s="1" t="str">
        <f t="shared" si="5"/>
        <v/>
      </c>
      <c r="AA14" s="1" t="str">
        <f t="shared" si="6"/>
        <v/>
      </c>
    </row>
    <row r="15" spans="1:27" s="1" customFormat="1" x14ac:dyDescent="0.25">
      <c r="A15" s="2" t="s">
        <v>24</v>
      </c>
      <c r="B15" s="2" t="s">
        <v>38</v>
      </c>
      <c r="C15" s="2" t="s">
        <v>39</v>
      </c>
      <c r="D15" s="3">
        <v>27</v>
      </c>
      <c r="E15" s="3">
        <v>1</v>
      </c>
      <c r="F15" s="3">
        <v>2</v>
      </c>
      <c r="G15" s="3">
        <v>141</v>
      </c>
      <c r="H15" s="3">
        <v>11</v>
      </c>
      <c r="I15" s="3">
        <v>82</v>
      </c>
      <c r="J15" s="3">
        <v>64</v>
      </c>
      <c r="K15" s="3">
        <v>57</v>
      </c>
      <c r="L15" s="3">
        <v>84</v>
      </c>
      <c r="M15" s="3">
        <v>87</v>
      </c>
      <c r="N15" s="3">
        <v>91</v>
      </c>
      <c r="O15" s="3">
        <v>87</v>
      </c>
      <c r="P15" s="3">
        <v>99</v>
      </c>
      <c r="Q15" s="3">
        <v>17</v>
      </c>
      <c r="R15" s="3">
        <v>58</v>
      </c>
      <c r="S15" s="3">
        <v>927</v>
      </c>
      <c r="T15" s="3">
        <v>1318</v>
      </c>
      <c r="U15" s="4">
        <v>70.330001831054688</v>
      </c>
      <c r="V15" s="5">
        <f t="shared" si="1"/>
        <v>478</v>
      </c>
      <c r="W15" s="5">
        <f t="shared" si="2"/>
        <v>313</v>
      </c>
      <c r="X15" t="str">
        <f t="shared" si="3"/>
        <v>河堤里</v>
      </c>
      <c r="Y15" s="1">
        <f t="shared" si="4"/>
        <v>1435</v>
      </c>
      <c r="Z15" s="1">
        <f t="shared" si="5"/>
        <v>926</v>
      </c>
      <c r="AA15" s="1">
        <f t="shared" si="6"/>
        <v>2755</v>
      </c>
    </row>
    <row r="16" spans="1:27" s="1" customFormat="1" x14ac:dyDescent="0.25">
      <c r="A16" s="2" t="s">
        <v>24</v>
      </c>
      <c r="B16" s="2" t="s">
        <v>38</v>
      </c>
      <c r="C16" s="2" t="s">
        <v>40</v>
      </c>
      <c r="D16" s="3">
        <v>15</v>
      </c>
      <c r="E16" s="3">
        <v>0</v>
      </c>
      <c r="F16" s="3">
        <v>0</v>
      </c>
      <c r="G16" s="3">
        <v>164</v>
      </c>
      <c r="H16" s="3">
        <v>26</v>
      </c>
      <c r="I16" s="3">
        <v>81</v>
      </c>
      <c r="J16" s="3">
        <v>74</v>
      </c>
      <c r="K16" s="3">
        <v>42</v>
      </c>
      <c r="L16" s="3">
        <v>71</v>
      </c>
      <c r="M16" s="3">
        <v>65</v>
      </c>
      <c r="N16" s="3">
        <v>83</v>
      </c>
      <c r="O16" s="3">
        <v>76</v>
      </c>
      <c r="P16" s="3">
        <v>80</v>
      </c>
      <c r="Q16" s="3">
        <v>16</v>
      </c>
      <c r="R16" s="3">
        <v>63</v>
      </c>
      <c r="S16" s="3">
        <v>875</v>
      </c>
      <c r="T16" s="3">
        <v>1262</v>
      </c>
      <c r="U16" s="4">
        <v>69.330001831054688</v>
      </c>
      <c r="V16" s="5">
        <f t="shared" si="1"/>
        <v>473</v>
      </c>
      <c r="W16" s="5">
        <f t="shared" si="2"/>
        <v>303</v>
      </c>
      <c r="X16" t="str">
        <f t="shared" si="3"/>
        <v>河堤里</v>
      </c>
      <c r="Y16" s="1" t="str">
        <f t="shared" si="4"/>
        <v/>
      </c>
      <c r="Z16" s="1" t="str">
        <f t="shared" si="5"/>
        <v/>
      </c>
      <c r="AA16" s="1" t="str">
        <f t="shared" si="6"/>
        <v/>
      </c>
    </row>
    <row r="17" spans="1:27" s="1" customFormat="1" x14ac:dyDescent="0.25">
      <c r="A17" s="2" t="s">
        <v>24</v>
      </c>
      <c r="B17" s="2" t="s">
        <v>38</v>
      </c>
      <c r="C17" s="2" t="s">
        <v>41</v>
      </c>
      <c r="D17" s="3">
        <v>28</v>
      </c>
      <c r="E17" s="3">
        <v>3</v>
      </c>
      <c r="F17" s="3">
        <v>3</v>
      </c>
      <c r="G17" s="3">
        <v>196</v>
      </c>
      <c r="H17" s="3">
        <v>28</v>
      </c>
      <c r="I17" s="3">
        <v>101</v>
      </c>
      <c r="J17" s="3">
        <v>71</v>
      </c>
      <c r="K17" s="3">
        <v>36</v>
      </c>
      <c r="L17" s="3">
        <v>65</v>
      </c>
      <c r="M17" s="3">
        <v>94</v>
      </c>
      <c r="N17" s="3">
        <v>86</v>
      </c>
      <c r="O17" s="3">
        <v>77</v>
      </c>
      <c r="P17" s="3">
        <v>74</v>
      </c>
      <c r="Q17" s="3">
        <v>23</v>
      </c>
      <c r="R17" s="3">
        <v>37</v>
      </c>
      <c r="S17" s="3">
        <v>953</v>
      </c>
      <c r="T17" s="3">
        <v>1370</v>
      </c>
      <c r="U17" s="4">
        <v>69.55999755859375</v>
      </c>
      <c r="V17" s="5">
        <f t="shared" si="1"/>
        <v>484</v>
      </c>
      <c r="W17" s="5">
        <f t="shared" si="2"/>
        <v>310</v>
      </c>
      <c r="X17" t="str">
        <f t="shared" si="3"/>
        <v>河堤里</v>
      </c>
      <c r="Y17" s="1" t="str">
        <f t="shared" si="4"/>
        <v/>
      </c>
      <c r="Z17" s="1" t="str">
        <f t="shared" si="5"/>
        <v/>
      </c>
      <c r="AA17" s="1" t="str">
        <f t="shared" si="6"/>
        <v/>
      </c>
    </row>
    <row r="18" spans="1:27" s="1" customFormat="1" x14ac:dyDescent="0.25">
      <c r="A18" s="2" t="s">
        <v>24</v>
      </c>
      <c r="B18" s="2" t="s">
        <v>42</v>
      </c>
      <c r="C18" s="2" t="s">
        <v>43</v>
      </c>
      <c r="D18" s="3">
        <v>27</v>
      </c>
      <c r="E18" s="3">
        <v>3</v>
      </c>
      <c r="F18" s="3">
        <v>5</v>
      </c>
      <c r="G18" s="3">
        <v>203</v>
      </c>
      <c r="H18" s="3">
        <v>23</v>
      </c>
      <c r="I18" s="3">
        <v>83</v>
      </c>
      <c r="J18" s="3">
        <v>86</v>
      </c>
      <c r="K18" s="3">
        <v>58</v>
      </c>
      <c r="L18" s="3">
        <v>99</v>
      </c>
      <c r="M18" s="3">
        <v>86</v>
      </c>
      <c r="N18" s="3">
        <v>69</v>
      </c>
      <c r="O18" s="3">
        <v>108</v>
      </c>
      <c r="P18" s="3">
        <v>99</v>
      </c>
      <c r="Q18" s="3">
        <v>10</v>
      </c>
      <c r="R18" s="3">
        <v>57</v>
      </c>
      <c r="S18" s="3">
        <v>1035</v>
      </c>
      <c r="T18" s="3">
        <v>1443</v>
      </c>
      <c r="U18" s="4">
        <v>71.730003356933594</v>
      </c>
      <c r="V18" s="5">
        <f t="shared" si="1"/>
        <v>546</v>
      </c>
      <c r="W18" s="5">
        <f t="shared" si="2"/>
        <v>349</v>
      </c>
      <c r="X18" t="str">
        <f t="shared" si="3"/>
        <v>頂東里</v>
      </c>
      <c r="Y18" s="1">
        <f t="shared" si="4"/>
        <v>1787</v>
      </c>
      <c r="Z18" s="1">
        <f t="shared" si="5"/>
        <v>1415</v>
      </c>
      <c r="AA18" s="1">
        <f t="shared" si="6"/>
        <v>3688</v>
      </c>
    </row>
    <row r="19" spans="1:27" s="1" customFormat="1" x14ac:dyDescent="0.25">
      <c r="A19" s="2" t="s">
        <v>24</v>
      </c>
      <c r="B19" s="2" t="s">
        <v>42</v>
      </c>
      <c r="C19" s="2" t="s">
        <v>44</v>
      </c>
      <c r="D19" s="3">
        <v>23</v>
      </c>
      <c r="E19" s="3">
        <v>0</v>
      </c>
      <c r="F19" s="3">
        <v>1</v>
      </c>
      <c r="G19" s="3">
        <v>123</v>
      </c>
      <c r="H19" s="3">
        <v>23</v>
      </c>
      <c r="I19" s="3">
        <v>112</v>
      </c>
      <c r="J19" s="3">
        <v>91</v>
      </c>
      <c r="K19" s="3">
        <v>50</v>
      </c>
      <c r="L19" s="3">
        <v>91</v>
      </c>
      <c r="M19" s="3">
        <v>65</v>
      </c>
      <c r="N19" s="3">
        <v>48</v>
      </c>
      <c r="O19" s="3">
        <v>94</v>
      </c>
      <c r="P19" s="3">
        <v>109</v>
      </c>
      <c r="Q19" s="3">
        <v>14</v>
      </c>
      <c r="R19" s="3">
        <v>36</v>
      </c>
      <c r="S19" s="3">
        <v>904</v>
      </c>
      <c r="T19" s="3">
        <v>1282</v>
      </c>
      <c r="U19" s="4">
        <v>70.510002136230469</v>
      </c>
      <c r="V19" s="5">
        <f t="shared" si="1"/>
        <v>406</v>
      </c>
      <c r="W19" s="5">
        <f t="shared" si="2"/>
        <v>385</v>
      </c>
      <c r="X19" t="str">
        <f t="shared" si="3"/>
        <v>頂東里</v>
      </c>
      <c r="Y19" s="1" t="str">
        <f t="shared" si="4"/>
        <v/>
      </c>
      <c r="Z19" s="1" t="str">
        <f t="shared" si="5"/>
        <v/>
      </c>
      <c r="AA19" s="1" t="str">
        <f t="shared" si="6"/>
        <v/>
      </c>
    </row>
    <row r="20" spans="1:27" s="1" customFormat="1" x14ac:dyDescent="0.25">
      <c r="A20" s="2" t="s">
        <v>24</v>
      </c>
      <c r="B20" s="2" t="s">
        <v>42</v>
      </c>
      <c r="C20" s="2" t="s">
        <v>45</v>
      </c>
      <c r="D20" s="3">
        <v>21</v>
      </c>
      <c r="E20" s="3">
        <v>0</v>
      </c>
      <c r="F20" s="3">
        <v>2</v>
      </c>
      <c r="G20" s="3">
        <v>129</v>
      </c>
      <c r="H20" s="3">
        <v>20</v>
      </c>
      <c r="I20" s="3">
        <v>89</v>
      </c>
      <c r="J20" s="3">
        <v>72</v>
      </c>
      <c r="K20" s="3">
        <v>44</v>
      </c>
      <c r="L20" s="3">
        <v>76</v>
      </c>
      <c r="M20" s="3">
        <v>65</v>
      </c>
      <c r="N20" s="3">
        <v>63</v>
      </c>
      <c r="O20" s="3">
        <v>67</v>
      </c>
      <c r="P20" s="3">
        <v>93</v>
      </c>
      <c r="Q20" s="3">
        <v>11</v>
      </c>
      <c r="R20" s="3">
        <v>38</v>
      </c>
      <c r="S20" s="3">
        <v>809</v>
      </c>
      <c r="T20" s="3">
        <v>1142</v>
      </c>
      <c r="U20" s="4">
        <v>70.839996337890625</v>
      </c>
      <c r="V20" s="5">
        <f t="shared" si="1"/>
        <v>384</v>
      </c>
      <c r="W20" s="5">
        <f t="shared" si="2"/>
        <v>318</v>
      </c>
      <c r="X20" t="str">
        <f t="shared" si="3"/>
        <v>頂東里</v>
      </c>
      <c r="Y20" s="1" t="str">
        <f t="shared" si="4"/>
        <v/>
      </c>
      <c r="Z20" s="1" t="str">
        <f t="shared" si="5"/>
        <v/>
      </c>
      <c r="AA20" s="1" t="str">
        <f t="shared" si="6"/>
        <v/>
      </c>
    </row>
    <row r="21" spans="1:27" s="1" customFormat="1" x14ac:dyDescent="0.25">
      <c r="A21" s="2" t="s">
        <v>24</v>
      </c>
      <c r="B21" s="2" t="s">
        <v>42</v>
      </c>
      <c r="C21" s="2" t="s">
        <v>46</v>
      </c>
      <c r="D21" s="3">
        <v>26</v>
      </c>
      <c r="E21" s="3">
        <v>3</v>
      </c>
      <c r="F21" s="3">
        <v>2</v>
      </c>
      <c r="G21" s="3">
        <v>149</v>
      </c>
      <c r="H21" s="3">
        <v>16</v>
      </c>
      <c r="I21" s="3">
        <v>117</v>
      </c>
      <c r="J21" s="3">
        <v>72</v>
      </c>
      <c r="K21" s="3">
        <v>47</v>
      </c>
      <c r="L21" s="3">
        <v>101</v>
      </c>
      <c r="M21" s="3">
        <v>66</v>
      </c>
      <c r="N21" s="3">
        <v>57</v>
      </c>
      <c r="O21" s="3">
        <v>93</v>
      </c>
      <c r="P21" s="3">
        <v>111</v>
      </c>
      <c r="Q21" s="3">
        <v>10</v>
      </c>
      <c r="R21" s="3">
        <v>41</v>
      </c>
      <c r="S21" s="3">
        <v>940</v>
      </c>
      <c r="T21" s="3">
        <v>1346</v>
      </c>
      <c r="U21" s="4">
        <v>69.839996337890625</v>
      </c>
      <c r="V21" s="5">
        <f t="shared" si="1"/>
        <v>451</v>
      </c>
      <c r="W21" s="5">
        <f t="shared" si="2"/>
        <v>363</v>
      </c>
      <c r="X21" t="str">
        <f t="shared" si="3"/>
        <v>頂東里</v>
      </c>
      <c r="Y21" s="1" t="str">
        <f t="shared" si="4"/>
        <v/>
      </c>
      <c r="Z21" s="1" t="str">
        <f t="shared" si="5"/>
        <v/>
      </c>
      <c r="AA21" s="1" t="str">
        <f t="shared" si="6"/>
        <v/>
      </c>
    </row>
    <row r="22" spans="1:27" s="1" customFormat="1" x14ac:dyDescent="0.25">
      <c r="A22" s="2" t="s">
        <v>24</v>
      </c>
      <c r="B22" s="2" t="s">
        <v>47</v>
      </c>
      <c r="C22" s="2" t="s">
        <v>48</v>
      </c>
      <c r="D22" s="3">
        <v>39</v>
      </c>
      <c r="E22" s="3">
        <v>1</v>
      </c>
      <c r="F22" s="3">
        <v>1</v>
      </c>
      <c r="G22" s="3">
        <v>81</v>
      </c>
      <c r="H22" s="3">
        <v>12</v>
      </c>
      <c r="I22" s="3">
        <v>95</v>
      </c>
      <c r="J22" s="3">
        <v>80</v>
      </c>
      <c r="K22" s="3">
        <v>57</v>
      </c>
      <c r="L22" s="3">
        <v>81</v>
      </c>
      <c r="M22" s="3">
        <v>63</v>
      </c>
      <c r="N22" s="3">
        <v>68</v>
      </c>
      <c r="O22" s="3">
        <v>81</v>
      </c>
      <c r="P22" s="3">
        <v>94</v>
      </c>
      <c r="Q22" s="3">
        <v>8</v>
      </c>
      <c r="R22" s="3">
        <v>37</v>
      </c>
      <c r="S22" s="3">
        <v>822</v>
      </c>
      <c r="T22" s="3">
        <v>1111</v>
      </c>
      <c r="U22" s="4">
        <v>73.989997863769531</v>
      </c>
      <c r="V22" s="5">
        <f t="shared" si="1"/>
        <v>356</v>
      </c>
      <c r="W22" s="5">
        <f t="shared" si="2"/>
        <v>338</v>
      </c>
      <c r="X22" t="str">
        <f t="shared" si="3"/>
        <v>網溪里</v>
      </c>
      <c r="Y22" s="1">
        <f t="shared" si="4"/>
        <v>1724</v>
      </c>
      <c r="Z22" s="1">
        <f t="shared" si="5"/>
        <v>1370</v>
      </c>
      <c r="AA22" s="1">
        <f t="shared" si="6"/>
        <v>3630</v>
      </c>
    </row>
    <row r="23" spans="1:27" s="1" customFormat="1" x14ac:dyDescent="0.25">
      <c r="A23" s="2" t="s">
        <v>24</v>
      </c>
      <c r="B23" s="2" t="s">
        <v>47</v>
      </c>
      <c r="C23" s="2" t="s">
        <v>49</v>
      </c>
      <c r="D23" s="3">
        <v>26</v>
      </c>
      <c r="E23" s="3">
        <v>0</v>
      </c>
      <c r="F23" s="3">
        <v>3</v>
      </c>
      <c r="G23" s="3">
        <v>93</v>
      </c>
      <c r="H23" s="3">
        <v>23</v>
      </c>
      <c r="I23" s="3">
        <v>105</v>
      </c>
      <c r="J23" s="3">
        <v>73</v>
      </c>
      <c r="K23" s="3">
        <v>67</v>
      </c>
      <c r="L23" s="3">
        <v>82</v>
      </c>
      <c r="M23" s="3">
        <v>73</v>
      </c>
      <c r="N23" s="3">
        <v>61</v>
      </c>
      <c r="O23" s="3">
        <v>100</v>
      </c>
      <c r="P23" s="3">
        <v>71</v>
      </c>
      <c r="Q23" s="3">
        <v>13</v>
      </c>
      <c r="R23" s="3">
        <v>54</v>
      </c>
      <c r="S23" s="3">
        <v>864</v>
      </c>
      <c r="T23" s="3">
        <v>1226</v>
      </c>
      <c r="U23" s="4">
        <v>70.470001220703125</v>
      </c>
      <c r="V23" s="5">
        <f t="shared" si="1"/>
        <v>403</v>
      </c>
      <c r="W23" s="5">
        <f t="shared" si="2"/>
        <v>339</v>
      </c>
      <c r="X23" t="str">
        <f t="shared" si="3"/>
        <v>網溪里</v>
      </c>
      <c r="Y23" s="1" t="str">
        <f t="shared" si="4"/>
        <v/>
      </c>
      <c r="Z23" s="1" t="str">
        <f t="shared" si="5"/>
        <v/>
      </c>
      <c r="AA23" s="1" t="str">
        <f t="shared" si="6"/>
        <v/>
      </c>
    </row>
    <row r="24" spans="1:27" s="1" customFormat="1" x14ac:dyDescent="0.25">
      <c r="A24" s="2" t="s">
        <v>24</v>
      </c>
      <c r="B24" s="2" t="s">
        <v>47</v>
      </c>
      <c r="C24" s="2" t="s">
        <v>50</v>
      </c>
      <c r="D24" s="3">
        <v>33</v>
      </c>
      <c r="E24" s="3">
        <v>1</v>
      </c>
      <c r="F24" s="3">
        <v>3</v>
      </c>
      <c r="G24" s="3">
        <v>125</v>
      </c>
      <c r="H24" s="3">
        <v>24</v>
      </c>
      <c r="I24" s="3">
        <v>122</v>
      </c>
      <c r="J24" s="3">
        <v>71</v>
      </c>
      <c r="K24" s="3">
        <v>68</v>
      </c>
      <c r="L24" s="3">
        <v>119</v>
      </c>
      <c r="M24" s="3">
        <v>73</v>
      </c>
      <c r="N24" s="3">
        <v>107</v>
      </c>
      <c r="O24" s="3">
        <v>146</v>
      </c>
      <c r="P24" s="3">
        <v>94</v>
      </c>
      <c r="Q24" s="3">
        <v>19</v>
      </c>
      <c r="R24" s="3">
        <v>55</v>
      </c>
      <c r="S24" s="3">
        <v>1089</v>
      </c>
      <c r="T24" s="3">
        <v>1457</v>
      </c>
      <c r="U24" s="4">
        <v>74.739997863769531</v>
      </c>
      <c r="V24" s="5">
        <f t="shared" si="1"/>
        <v>571</v>
      </c>
      <c r="W24" s="5">
        <f t="shared" si="2"/>
        <v>379</v>
      </c>
      <c r="X24" t="str">
        <f t="shared" si="3"/>
        <v>網溪里</v>
      </c>
      <c r="Y24" s="1" t="str">
        <f t="shared" si="4"/>
        <v/>
      </c>
      <c r="Z24" s="1" t="str">
        <f t="shared" si="5"/>
        <v/>
      </c>
      <c r="AA24" s="1" t="str">
        <f t="shared" si="6"/>
        <v/>
      </c>
    </row>
    <row r="25" spans="1:27" s="1" customFormat="1" x14ac:dyDescent="0.25">
      <c r="A25" s="2" t="s">
        <v>24</v>
      </c>
      <c r="B25" s="2" t="s">
        <v>47</v>
      </c>
      <c r="C25" s="2" t="s">
        <v>51</v>
      </c>
      <c r="D25" s="3">
        <v>53</v>
      </c>
      <c r="E25" s="3">
        <v>0</v>
      </c>
      <c r="F25" s="3">
        <v>0</v>
      </c>
      <c r="G25" s="3">
        <v>72</v>
      </c>
      <c r="H25" s="3">
        <v>19</v>
      </c>
      <c r="I25" s="3">
        <v>84</v>
      </c>
      <c r="J25" s="3">
        <v>62</v>
      </c>
      <c r="K25" s="3">
        <v>69</v>
      </c>
      <c r="L25" s="3">
        <v>74</v>
      </c>
      <c r="M25" s="3">
        <v>64</v>
      </c>
      <c r="N25" s="3">
        <v>56</v>
      </c>
      <c r="O25" s="3">
        <v>130</v>
      </c>
      <c r="P25" s="3">
        <v>80</v>
      </c>
      <c r="Q25" s="3">
        <v>14</v>
      </c>
      <c r="R25" s="3">
        <v>48</v>
      </c>
      <c r="S25" s="3">
        <v>855</v>
      </c>
      <c r="T25" s="3">
        <v>1172</v>
      </c>
      <c r="U25" s="4">
        <v>72.949996948242188</v>
      </c>
      <c r="V25" s="5">
        <f t="shared" si="1"/>
        <v>394</v>
      </c>
      <c r="W25" s="5">
        <f t="shared" si="2"/>
        <v>314</v>
      </c>
      <c r="X25" t="str">
        <f t="shared" si="3"/>
        <v>網溪里</v>
      </c>
      <c r="Y25" s="1" t="str">
        <f t="shared" si="4"/>
        <v/>
      </c>
      <c r="Z25" s="1" t="str">
        <f t="shared" si="5"/>
        <v/>
      </c>
      <c r="AA25" s="1" t="str">
        <f t="shared" si="6"/>
        <v/>
      </c>
    </row>
    <row r="26" spans="1:27" s="1" customFormat="1" x14ac:dyDescent="0.25">
      <c r="A26" s="2" t="s">
        <v>24</v>
      </c>
      <c r="B26" s="2" t="s">
        <v>52</v>
      </c>
      <c r="C26" s="2" t="s">
        <v>53</v>
      </c>
      <c r="D26" s="3">
        <v>44</v>
      </c>
      <c r="E26" s="3">
        <v>0</v>
      </c>
      <c r="F26" s="3">
        <v>3</v>
      </c>
      <c r="G26" s="3">
        <v>106</v>
      </c>
      <c r="H26" s="3">
        <v>30</v>
      </c>
      <c r="I26" s="3">
        <v>95</v>
      </c>
      <c r="J26" s="3">
        <v>90</v>
      </c>
      <c r="K26" s="3">
        <v>52</v>
      </c>
      <c r="L26" s="3">
        <v>164</v>
      </c>
      <c r="M26" s="3">
        <v>79</v>
      </c>
      <c r="N26" s="3">
        <v>78</v>
      </c>
      <c r="O26" s="3">
        <v>75</v>
      </c>
      <c r="P26" s="3">
        <v>147</v>
      </c>
      <c r="Q26" s="3">
        <v>15</v>
      </c>
      <c r="R26" s="3">
        <v>71</v>
      </c>
      <c r="S26" s="3">
        <v>1080</v>
      </c>
      <c r="T26" s="3">
        <v>1498</v>
      </c>
      <c r="U26" s="4">
        <v>72.099998474121094</v>
      </c>
      <c r="V26" s="5">
        <f t="shared" si="1"/>
        <v>509</v>
      </c>
      <c r="W26" s="5">
        <f t="shared" si="2"/>
        <v>414</v>
      </c>
      <c r="X26" t="str">
        <f t="shared" si="3"/>
        <v>板溪里</v>
      </c>
      <c r="Y26" s="1">
        <f t="shared" si="4"/>
        <v>1011</v>
      </c>
      <c r="Z26" s="1">
        <f t="shared" si="5"/>
        <v>778</v>
      </c>
      <c r="AA26" s="1">
        <f t="shared" si="6"/>
        <v>2074</v>
      </c>
    </row>
    <row r="27" spans="1:27" s="1" customFormat="1" x14ac:dyDescent="0.25">
      <c r="A27" s="2" t="s">
        <v>24</v>
      </c>
      <c r="B27" s="2" t="s">
        <v>52</v>
      </c>
      <c r="C27" s="2" t="s">
        <v>54</v>
      </c>
      <c r="D27" s="3">
        <v>22</v>
      </c>
      <c r="E27" s="3">
        <v>0</v>
      </c>
      <c r="F27" s="3">
        <v>1</v>
      </c>
      <c r="G27" s="3">
        <v>132</v>
      </c>
      <c r="H27" s="3">
        <v>21</v>
      </c>
      <c r="I27" s="3">
        <v>96</v>
      </c>
      <c r="J27" s="3">
        <v>73</v>
      </c>
      <c r="K27" s="3">
        <v>41</v>
      </c>
      <c r="L27" s="3">
        <v>138</v>
      </c>
      <c r="M27" s="3">
        <v>75</v>
      </c>
      <c r="N27" s="3">
        <v>77</v>
      </c>
      <c r="O27" s="3">
        <v>80</v>
      </c>
      <c r="P27" s="3">
        <v>133</v>
      </c>
      <c r="Q27" s="3">
        <v>21</v>
      </c>
      <c r="R27" s="3">
        <v>54</v>
      </c>
      <c r="S27" s="3">
        <v>994</v>
      </c>
      <c r="T27" s="3">
        <v>1407</v>
      </c>
      <c r="U27" s="4">
        <v>70.650001525878906</v>
      </c>
      <c r="V27" s="5">
        <f t="shared" si="1"/>
        <v>502</v>
      </c>
      <c r="W27" s="5">
        <f t="shared" si="2"/>
        <v>364</v>
      </c>
      <c r="X27" t="str">
        <f t="shared" si="3"/>
        <v>板溪里</v>
      </c>
      <c r="Y27" s="1" t="str">
        <f t="shared" si="4"/>
        <v/>
      </c>
      <c r="Z27" s="1" t="str">
        <f t="shared" si="5"/>
        <v/>
      </c>
      <c r="AA27" s="1" t="str">
        <f t="shared" si="6"/>
        <v/>
      </c>
    </row>
    <row r="28" spans="1:27" s="1" customFormat="1" x14ac:dyDescent="0.25">
      <c r="A28" s="2" t="s">
        <v>24</v>
      </c>
      <c r="B28" s="2" t="s">
        <v>55</v>
      </c>
      <c r="C28" s="2" t="s">
        <v>56</v>
      </c>
      <c r="D28" s="3">
        <v>40</v>
      </c>
      <c r="E28" s="3">
        <v>1</v>
      </c>
      <c r="F28" s="3">
        <v>2</v>
      </c>
      <c r="G28" s="3">
        <v>128</v>
      </c>
      <c r="H28" s="3">
        <v>16</v>
      </c>
      <c r="I28" s="3">
        <v>102</v>
      </c>
      <c r="J28" s="3">
        <v>84</v>
      </c>
      <c r="K28" s="3">
        <v>65</v>
      </c>
      <c r="L28" s="3">
        <v>128</v>
      </c>
      <c r="M28" s="3">
        <v>80</v>
      </c>
      <c r="N28" s="3">
        <v>77</v>
      </c>
      <c r="O28" s="3">
        <v>203</v>
      </c>
      <c r="P28" s="3">
        <v>99</v>
      </c>
      <c r="Q28" s="3">
        <v>30</v>
      </c>
      <c r="R28" s="3">
        <v>93</v>
      </c>
      <c r="S28" s="3">
        <v>1168</v>
      </c>
      <c r="T28" s="3">
        <v>1622</v>
      </c>
      <c r="U28" s="4">
        <v>72.010002136230469</v>
      </c>
      <c r="V28" s="5">
        <f t="shared" si="1"/>
        <v>659</v>
      </c>
      <c r="W28" s="5">
        <f t="shared" si="2"/>
        <v>366</v>
      </c>
      <c r="X28" t="str">
        <f t="shared" si="3"/>
        <v>螢圃里</v>
      </c>
      <c r="Y28" s="1">
        <f t="shared" si="4"/>
        <v>1624</v>
      </c>
      <c r="Z28" s="1">
        <f t="shared" si="5"/>
        <v>1237</v>
      </c>
      <c r="AA28" s="1">
        <f t="shared" si="6"/>
        <v>3299</v>
      </c>
    </row>
    <row r="29" spans="1:27" s="1" customFormat="1" x14ac:dyDescent="0.25">
      <c r="A29" s="2" t="s">
        <v>24</v>
      </c>
      <c r="B29" s="2" t="s">
        <v>55</v>
      </c>
      <c r="C29" s="2" t="s">
        <v>57</v>
      </c>
      <c r="D29" s="3">
        <v>29</v>
      </c>
      <c r="E29" s="3">
        <v>2</v>
      </c>
      <c r="F29" s="3">
        <v>0</v>
      </c>
      <c r="G29" s="3">
        <v>93</v>
      </c>
      <c r="H29" s="3">
        <v>27</v>
      </c>
      <c r="I29" s="3">
        <v>77</v>
      </c>
      <c r="J29" s="3">
        <v>87</v>
      </c>
      <c r="K29" s="3">
        <v>76</v>
      </c>
      <c r="L29" s="3">
        <v>92</v>
      </c>
      <c r="M29" s="3">
        <v>64</v>
      </c>
      <c r="N29" s="3">
        <v>57</v>
      </c>
      <c r="O29" s="3">
        <v>133</v>
      </c>
      <c r="P29" s="3">
        <v>120</v>
      </c>
      <c r="Q29" s="3">
        <v>10</v>
      </c>
      <c r="R29" s="3">
        <v>42</v>
      </c>
      <c r="S29" s="3">
        <v>944</v>
      </c>
      <c r="T29" s="3">
        <v>1390</v>
      </c>
      <c r="U29" s="4">
        <v>67.910003662109375</v>
      </c>
      <c r="V29" s="5">
        <f t="shared" si="1"/>
        <v>427</v>
      </c>
      <c r="W29" s="5">
        <f t="shared" si="2"/>
        <v>387</v>
      </c>
      <c r="X29" t="str">
        <f t="shared" si="3"/>
        <v>螢圃里</v>
      </c>
      <c r="Y29" s="1" t="str">
        <f t="shared" si="4"/>
        <v/>
      </c>
      <c r="Z29" s="1" t="str">
        <f t="shared" si="5"/>
        <v/>
      </c>
      <c r="AA29" s="1" t="str">
        <f t="shared" si="6"/>
        <v/>
      </c>
    </row>
    <row r="30" spans="1:27" s="1" customFormat="1" x14ac:dyDescent="0.25">
      <c r="A30" s="2" t="s">
        <v>24</v>
      </c>
      <c r="B30" s="2" t="s">
        <v>55</v>
      </c>
      <c r="C30" s="2" t="s">
        <v>58</v>
      </c>
      <c r="D30" s="3">
        <v>37</v>
      </c>
      <c r="E30" s="3">
        <v>0</v>
      </c>
      <c r="F30" s="3">
        <v>3</v>
      </c>
      <c r="G30" s="3">
        <v>111</v>
      </c>
      <c r="H30" s="3">
        <v>12</v>
      </c>
      <c r="I30" s="3">
        <v>138</v>
      </c>
      <c r="J30" s="3">
        <v>100</v>
      </c>
      <c r="K30" s="3">
        <v>109</v>
      </c>
      <c r="L30" s="3">
        <v>100</v>
      </c>
      <c r="M30" s="3">
        <v>95</v>
      </c>
      <c r="N30" s="3">
        <v>91</v>
      </c>
      <c r="O30" s="3">
        <v>181</v>
      </c>
      <c r="P30" s="3">
        <v>125</v>
      </c>
      <c r="Q30" s="3">
        <v>9</v>
      </c>
      <c r="R30" s="3">
        <v>46</v>
      </c>
      <c r="S30" s="3">
        <v>1187</v>
      </c>
      <c r="T30" s="3">
        <v>1705</v>
      </c>
      <c r="U30" s="4">
        <v>69.620002746582031</v>
      </c>
      <c r="V30" s="5">
        <f t="shared" si="1"/>
        <v>538</v>
      </c>
      <c r="W30" s="5">
        <f t="shared" si="2"/>
        <v>484</v>
      </c>
      <c r="X30" t="str">
        <f t="shared" si="3"/>
        <v>螢圃里</v>
      </c>
      <c r="Y30" s="1" t="str">
        <f t="shared" si="4"/>
        <v/>
      </c>
      <c r="Z30" s="1" t="str">
        <f t="shared" si="5"/>
        <v/>
      </c>
      <c r="AA30" s="1" t="str">
        <f t="shared" si="6"/>
        <v/>
      </c>
    </row>
    <row r="31" spans="1:27" s="1" customFormat="1" x14ac:dyDescent="0.25">
      <c r="A31" s="2" t="s">
        <v>24</v>
      </c>
      <c r="B31" s="2" t="s">
        <v>59</v>
      </c>
      <c r="C31" s="2" t="s">
        <v>60</v>
      </c>
      <c r="D31" s="3">
        <v>38</v>
      </c>
      <c r="E31" s="3">
        <v>2</v>
      </c>
      <c r="F31" s="3">
        <v>0</v>
      </c>
      <c r="G31" s="3">
        <v>151</v>
      </c>
      <c r="H31" s="3">
        <v>23</v>
      </c>
      <c r="I31" s="3">
        <v>88</v>
      </c>
      <c r="J31" s="3">
        <v>77</v>
      </c>
      <c r="K31" s="3">
        <v>74</v>
      </c>
      <c r="L31" s="3">
        <v>123</v>
      </c>
      <c r="M31" s="3">
        <v>65</v>
      </c>
      <c r="N31" s="3">
        <v>79</v>
      </c>
      <c r="O31" s="3">
        <v>88</v>
      </c>
      <c r="P31" s="3">
        <v>111</v>
      </c>
      <c r="Q31" s="3">
        <v>20</v>
      </c>
      <c r="R31" s="3">
        <v>48</v>
      </c>
      <c r="S31" s="3">
        <v>1008</v>
      </c>
      <c r="T31" s="3">
        <v>1382</v>
      </c>
      <c r="U31" s="4">
        <v>72.94000244140625</v>
      </c>
      <c r="V31" s="5">
        <f t="shared" si="1"/>
        <v>509</v>
      </c>
      <c r="W31" s="5">
        <f t="shared" si="2"/>
        <v>373</v>
      </c>
      <c r="X31" t="str">
        <f t="shared" si="3"/>
        <v>螢雪里</v>
      </c>
      <c r="Y31" s="1">
        <f t="shared" si="4"/>
        <v>1370</v>
      </c>
      <c r="Z31" s="1">
        <f t="shared" si="5"/>
        <v>1094</v>
      </c>
      <c r="AA31" s="1">
        <f t="shared" si="6"/>
        <v>2851</v>
      </c>
    </row>
    <row r="32" spans="1:27" s="1" customFormat="1" x14ac:dyDescent="0.25">
      <c r="A32" s="2" t="s">
        <v>24</v>
      </c>
      <c r="B32" s="2" t="s">
        <v>59</v>
      </c>
      <c r="C32" s="2" t="s">
        <v>61</v>
      </c>
      <c r="D32" s="3">
        <v>62</v>
      </c>
      <c r="E32" s="3">
        <v>0</v>
      </c>
      <c r="F32" s="3">
        <v>0</v>
      </c>
      <c r="G32" s="3">
        <v>101</v>
      </c>
      <c r="H32" s="3">
        <v>18</v>
      </c>
      <c r="I32" s="3">
        <v>71</v>
      </c>
      <c r="J32" s="3">
        <v>80</v>
      </c>
      <c r="K32" s="3">
        <v>102</v>
      </c>
      <c r="L32" s="3">
        <v>75</v>
      </c>
      <c r="M32" s="3">
        <v>43</v>
      </c>
      <c r="N32" s="3">
        <v>100</v>
      </c>
      <c r="O32" s="3">
        <v>98</v>
      </c>
      <c r="P32" s="3">
        <v>102</v>
      </c>
      <c r="Q32" s="3">
        <v>15</v>
      </c>
      <c r="R32" s="3">
        <v>34</v>
      </c>
      <c r="S32" s="3">
        <v>920</v>
      </c>
      <c r="T32" s="3">
        <v>1192</v>
      </c>
      <c r="U32" s="4">
        <v>77.180000305175781</v>
      </c>
      <c r="V32" s="5">
        <f t="shared" si="1"/>
        <v>423</v>
      </c>
      <c r="W32" s="5">
        <f t="shared" si="2"/>
        <v>373</v>
      </c>
      <c r="X32" t="str">
        <f t="shared" si="3"/>
        <v>螢雪里</v>
      </c>
      <c r="Y32" s="1" t="str">
        <f t="shared" si="4"/>
        <v/>
      </c>
      <c r="Z32" s="1" t="str">
        <f t="shared" si="5"/>
        <v/>
      </c>
      <c r="AA32" s="1" t="str">
        <f t="shared" si="6"/>
        <v/>
      </c>
    </row>
    <row r="33" spans="1:27" s="1" customFormat="1" x14ac:dyDescent="0.25">
      <c r="A33" s="2" t="s">
        <v>24</v>
      </c>
      <c r="B33" s="2" t="s">
        <v>59</v>
      </c>
      <c r="C33" s="2" t="s">
        <v>62</v>
      </c>
      <c r="D33" s="3">
        <v>46</v>
      </c>
      <c r="E33" s="3">
        <v>0</v>
      </c>
      <c r="F33" s="3">
        <v>4</v>
      </c>
      <c r="G33" s="3">
        <v>130</v>
      </c>
      <c r="H33" s="3">
        <v>18</v>
      </c>
      <c r="I33" s="3">
        <v>75</v>
      </c>
      <c r="J33" s="3">
        <v>64</v>
      </c>
      <c r="K33" s="3">
        <v>99</v>
      </c>
      <c r="L33" s="3">
        <v>100</v>
      </c>
      <c r="M33" s="3">
        <v>59</v>
      </c>
      <c r="N33" s="3">
        <v>67</v>
      </c>
      <c r="O33" s="3">
        <v>86</v>
      </c>
      <c r="P33" s="3">
        <v>92</v>
      </c>
      <c r="Q33" s="3">
        <v>16</v>
      </c>
      <c r="R33" s="3">
        <v>39</v>
      </c>
      <c r="S33" s="3">
        <v>923</v>
      </c>
      <c r="T33" s="3">
        <v>1267</v>
      </c>
      <c r="U33" s="4">
        <v>72.849998474121094</v>
      </c>
      <c r="V33" s="5">
        <f t="shared" si="1"/>
        <v>438</v>
      </c>
      <c r="W33" s="5">
        <f t="shared" si="2"/>
        <v>348</v>
      </c>
      <c r="X33" t="str">
        <f t="shared" si="3"/>
        <v>螢雪里</v>
      </c>
      <c r="Y33" s="1" t="str">
        <f t="shared" si="4"/>
        <v/>
      </c>
      <c r="Z33" s="1" t="str">
        <f t="shared" si="5"/>
        <v/>
      </c>
      <c r="AA33" s="1" t="str">
        <f t="shared" si="6"/>
        <v/>
      </c>
    </row>
    <row r="34" spans="1:27" s="1" customFormat="1" x14ac:dyDescent="0.25">
      <c r="A34" s="2" t="s">
        <v>24</v>
      </c>
      <c r="B34" s="2" t="s">
        <v>63</v>
      </c>
      <c r="C34" s="2" t="s">
        <v>64</v>
      </c>
      <c r="D34" s="3">
        <v>46</v>
      </c>
      <c r="E34" s="3">
        <v>3</v>
      </c>
      <c r="F34" s="3">
        <v>4</v>
      </c>
      <c r="G34" s="3">
        <v>105</v>
      </c>
      <c r="H34" s="3">
        <v>14</v>
      </c>
      <c r="I34" s="3">
        <v>110</v>
      </c>
      <c r="J34" s="3">
        <v>75</v>
      </c>
      <c r="K34" s="3">
        <v>105</v>
      </c>
      <c r="L34" s="3">
        <v>81</v>
      </c>
      <c r="M34" s="3">
        <v>36</v>
      </c>
      <c r="N34" s="3">
        <v>95</v>
      </c>
      <c r="O34" s="3">
        <v>44</v>
      </c>
      <c r="P34" s="3">
        <v>117</v>
      </c>
      <c r="Q34" s="3">
        <v>9</v>
      </c>
      <c r="R34" s="3">
        <v>27</v>
      </c>
      <c r="S34" s="3">
        <v>896</v>
      </c>
      <c r="T34" s="3">
        <v>1264</v>
      </c>
      <c r="U34" s="4">
        <v>70.889999389648438</v>
      </c>
      <c r="V34" s="5">
        <f t="shared" si="1"/>
        <v>361</v>
      </c>
      <c r="W34" s="5">
        <f t="shared" si="2"/>
        <v>421</v>
      </c>
      <c r="X34" t="str">
        <f t="shared" si="3"/>
        <v>永功里</v>
      </c>
      <c r="Y34" s="1">
        <f t="shared" si="4"/>
        <v>1588</v>
      </c>
      <c r="Z34" s="1">
        <f t="shared" si="5"/>
        <v>1686</v>
      </c>
      <c r="AA34" s="1">
        <f t="shared" si="6"/>
        <v>3782</v>
      </c>
    </row>
    <row r="35" spans="1:27" s="1" customFormat="1" x14ac:dyDescent="0.25">
      <c r="A35" s="2" t="s">
        <v>24</v>
      </c>
      <c r="B35" s="2" t="s">
        <v>63</v>
      </c>
      <c r="C35" s="2" t="s">
        <v>65</v>
      </c>
      <c r="D35" s="3">
        <v>49</v>
      </c>
      <c r="E35" s="3">
        <v>1</v>
      </c>
      <c r="F35" s="3">
        <v>0</v>
      </c>
      <c r="G35" s="3">
        <v>79</v>
      </c>
      <c r="H35" s="3">
        <v>12</v>
      </c>
      <c r="I35" s="3">
        <v>79</v>
      </c>
      <c r="J35" s="3">
        <v>73</v>
      </c>
      <c r="K35" s="3">
        <v>98</v>
      </c>
      <c r="L35" s="3">
        <v>73</v>
      </c>
      <c r="M35" s="3">
        <v>56</v>
      </c>
      <c r="N35" s="3">
        <v>119</v>
      </c>
      <c r="O35" s="3">
        <v>32</v>
      </c>
      <c r="P35" s="3">
        <v>112</v>
      </c>
      <c r="Q35" s="3">
        <v>16</v>
      </c>
      <c r="R35" s="3">
        <v>29</v>
      </c>
      <c r="S35" s="3">
        <v>849</v>
      </c>
      <c r="T35" s="3">
        <v>1187</v>
      </c>
      <c r="U35" s="4">
        <v>71.519996643066406</v>
      </c>
      <c r="V35" s="5">
        <f t="shared" si="1"/>
        <v>348</v>
      </c>
      <c r="W35" s="5">
        <f t="shared" si="2"/>
        <v>374</v>
      </c>
      <c r="X35" t="str">
        <f t="shared" si="3"/>
        <v>永功里</v>
      </c>
      <c r="Y35" s="1" t="str">
        <f t="shared" si="4"/>
        <v/>
      </c>
      <c r="Z35" s="1" t="str">
        <f t="shared" si="5"/>
        <v/>
      </c>
      <c r="AA35" s="1" t="str">
        <f t="shared" si="6"/>
        <v/>
      </c>
    </row>
    <row r="36" spans="1:27" s="1" customFormat="1" x14ac:dyDescent="0.25">
      <c r="A36" s="2" t="s">
        <v>24</v>
      </c>
      <c r="B36" s="2" t="s">
        <v>63</v>
      </c>
      <c r="C36" s="2" t="s">
        <v>66</v>
      </c>
      <c r="D36" s="3">
        <v>43</v>
      </c>
      <c r="E36" s="3">
        <v>0</v>
      </c>
      <c r="F36" s="3">
        <v>2</v>
      </c>
      <c r="G36" s="3">
        <v>126</v>
      </c>
      <c r="H36" s="3">
        <v>24</v>
      </c>
      <c r="I36" s="3">
        <v>104</v>
      </c>
      <c r="J36" s="3">
        <v>124</v>
      </c>
      <c r="K36" s="3">
        <v>120</v>
      </c>
      <c r="L36" s="3">
        <v>98</v>
      </c>
      <c r="M36" s="3">
        <v>64</v>
      </c>
      <c r="N36" s="3">
        <v>129</v>
      </c>
      <c r="O36" s="3">
        <v>64</v>
      </c>
      <c r="P36" s="3">
        <v>121</v>
      </c>
      <c r="Q36" s="3">
        <v>12</v>
      </c>
      <c r="R36" s="3">
        <v>33</v>
      </c>
      <c r="S36" s="3">
        <v>1089</v>
      </c>
      <c r="T36" s="3">
        <v>1478</v>
      </c>
      <c r="U36" s="4">
        <v>73.680000305175781</v>
      </c>
      <c r="V36" s="5">
        <f t="shared" si="1"/>
        <v>462</v>
      </c>
      <c r="W36" s="5">
        <f t="shared" si="2"/>
        <v>493</v>
      </c>
      <c r="X36" t="str">
        <f t="shared" si="3"/>
        <v>永功里</v>
      </c>
      <c r="Y36" s="1" t="str">
        <f t="shared" si="4"/>
        <v/>
      </c>
      <c r="Z36" s="1" t="str">
        <f t="shared" si="5"/>
        <v/>
      </c>
      <c r="AA36" s="1" t="str">
        <f t="shared" si="6"/>
        <v/>
      </c>
    </row>
    <row r="37" spans="1:27" s="1" customFormat="1" x14ac:dyDescent="0.25">
      <c r="A37" s="2" t="s">
        <v>24</v>
      </c>
      <c r="B37" s="2" t="s">
        <v>63</v>
      </c>
      <c r="C37" s="2" t="s">
        <v>67</v>
      </c>
      <c r="D37" s="3">
        <v>51</v>
      </c>
      <c r="E37" s="3">
        <v>1</v>
      </c>
      <c r="F37" s="3">
        <v>1</v>
      </c>
      <c r="G37" s="3">
        <v>99</v>
      </c>
      <c r="H37" s="3">
        <v>14</v>
      </c>
      <c r="I37" s="3">
        <v>84</v>
      </c>
      <c r="J37" s="3">
        <v>115</v>
      </c>
      <c r="K37" s="3">
        <v>77</v>
      </c>
      <c r="L37" s="3">
        <v>89</v>
      </c>
      <c r="M37" s="3">
        <v>58</v>
      </c>
      <c r="N37" s="3">
        <v>111</v>
      </c>
      <c r="O37" s="3">
        <v>63</v>
      </c>
      <c r="P37" s="3">
        <v>108</v>
      </c>
      <c r="Q37" s="3">
        <v>9</v>
      </c>
      <c r="R37" s="3">
        <v>46</v>
      </c>
      <c r="S37" s="3">
        <v>948</v>
      </c>
      <c r="T37" s="3">
        <v>1335</v>
      </c>
      <c r="U37" s="4">
        <v>71.010002136230469</v>
      </c>
      <c r="V37" s="5">
        <f t="shared" si="1"/>
        <v>417</v>
      </c>
      <c r="W37" s="5">
        <f t="shared" si="2"/>
        <v>398</v>
      </c>
      <c r="X37" t="str">
        <f t="shared" si="3"/>
        <v>永功里</v>
      </c>
      <c r="Y37" s="1" t="str">
        <f t="shared" si="4"/>
        <v/>
      </c>
      <c r="Z37" s="1" t="str">
        <f t="shared" si="5"/>
        <v/>
      </c>
      <c r="AA37" s="1" t="str">
        <f t="shared" si="6"/>
        <v/>
      </c>
    </row>
    <row r="38" spans="1:27" s="1" customFormat="1" x14ac:dyDescent="0.25">
      <c r="A38" s="2" t="s">
        <v>24</v>
      </c>
      <c r="B38" s="2" t="s">
        <v>68</v>
      </c>
      <c r="C38" s="2" t="s">
        <v>69</v>
      </c>
      <c r="D38" s="3">
        <v>81</v>
      </c>
      <c r="E38" s="3">
        <v>2</v>
      </c>
      <c r="F38" s="3">
        <v>0</v>
      </c>
      <c r="G38" s="3">
        <v>111</v>
      </c>
      <c r="H38" s="3">
        <v>29</v>
      </c>
      <c r="I38" s="3">
        <v>95</v>
      </c>
      <c r="J38" s="3">
        <v>114</v>
      </c>
      <c r="K38" s="3">
        <v>98</v>
      </c>
      <c r="L38" s="3">
        <v>98</v>
      </c>
      <c r="M38" s="3">
        <v>48</v>
      </c>
      <c r="N38" s="3">
        <v>123</v>
      </c>
      <c r="O38" s="3">
        <v>106</v>
      </c>
      <c r="P38" s="3">
        <v>136</v>
      </c>
      <c r="Q38" s="3">
        <v>13</v>
      </c>
      <c r="R38" s="3">
        <v>52</v>
      </c>
      <c r="S38" s="3">
        <v>1135</v>
      </c>
      <c r="T38" s="3">
        <v>1534</v>
      </c>
      <c r="U38" s="4">
        <v>73.989997863769531</v>
      </c>
      <c r="V38" s="5">
        <f t="shared" si="1"/>
        <v>503</v>
      </c>
      <c r="W38" s="5">
        <f t="shared" si="2"/>
        <v>472</v>
      </c>
      <c r="X38" t="str">
        <f t="shared" si="3"/>
        <v>永昌里</v>
      </c>
      <c r="Y38" s="1">
        <f t="shared" si="4"/>
        <v>1483</v>
      </c>
      <c r="Z38" s="1">
        <f t="shared" si="5"/>
        <v>1266</v>
      </c>
      <c r="AA38" s="1">
        <f t="shared" si="6"/>
        <v>3199</v>
      </c>
    </row>
    <row r="39" spans="1:27" s="1" customFormat="1" x14ac:dyDescent="0.25">
      <c r="A39" s="2" t="s">
        <v>24</v>
      </c>
      <c r="B39" s="2" t="s">
        <v>68</v>
      </c>
      <c r="C39" s="2" t="s">
        <v>70</v>
      </c>
      <c r="D39" s="3">
        <v>80</v>
      </c>
      <c r="E39" s="3">
        <v>0</v>
      </c>
      <c r="F39" s="3">
        <v>2</v>
      </c>
      <c r="G39" s="3">
        <v>125</v>
      </c>
      <c r="H39" s="3">
        <v>11</v>
      </c>
      <c r="I39" s="3">
        <v>88</v>
      </c>
      <c r="J39" s="3">
        <v>62</v>
      </c>
      <c r="K39" s="3">
        <v>88</v>
      </c>
      <c r="L39" s="3">
        <v>60</v>
      </c>
      <c r="M39" s="3">
        <v>36</v>
      </c>
      <c r="N39" s="3">
        <v>113</v>
      </c>
      <c r="O39" s="3">
        <v>87</v>
      </c>
      <c r="P39" s="3">
        <v>118</v>
      </c>
      <c r="Q39" s="3">
        <v>27</v>
      </c>
      <c r="R39" s="3">
        <v>46</v>
      </c>
      <c r="S39" s="3">
        <v>961</v>
      </c>
      <c r="T39" s="3">
        <v>1349</v>
      </c>
      <c r="U39" s="4">
        <v>71.239997863769531</v>
      </c>
      <c r="V39" s="5">
        <f t="shared" si="1"/>
        <v>458</v>
      </c>
      <c r="W39" s="5">
        <f t="shared" si="2"/>
        <v>367</v>
      </c>
      <c r="X39" t="str">
        <f t="shared" si="3"/>
        <v>永昌里</v>
      </c>
      <c r="Y39" s="1" t="str">
        <f t="shared" si="4"/>
        <v/>
      </c>
      <c r="Z39" s="1" t="str">
        <f t="shared" si="5"/>
        <v/>
      </c>
      <c r="AA39" s="1" t="str">
        <f t="shared" si="6"/>
        <v/>
      </c>
    </row>
    <row r="40" spans="1:27" s="1" customFormat="1" x14ac:dyDescent="0.25">
      <c r="A40" s="2" t="s">
        <v>24</v>
      </c>
      <c r="B40" s="2" t="s">
        <v>68</v>
      </c>
      <c r="C40" s="2" t="s">
        <v>71</v>
      </c>
      <c r="D40" s="3">
        <v>79</v>
      </c>
      <c r="E40" s="3">
        <v>4</v>
      </c>
      <c r="F40" s="3">
        <v>1</v>
      </c>
      <c r="G40" s="3">
        <v>125</v>
      </c>
      <c r="H40" s="3">
        <v>11</v>
      </c>
      <c r="I40" s="3">
        <v>86</v>
      </c>
      <c r="J40" s="3">
        <v>102</v>
      </c>
      <c r="K40" s="3">
        <v>84</v>
      </c>
      <c r="L40" s="3">
        <v>90</v>
      </c>
      <c r="M40" s="3">
        <v>43</v>
      </c>
      <c r="N40" s="3">
        <v>137</v>
      </c>
      <c r="O40" s="3">
        <v>109</v>
      </c>
      <c r="P40" s="3">
        <v>144</v>
      </c>
      <c r="Q40" s="3">
        <v>17</v>
      </c>
      <c r="R40" s="3">
        <v>44</v>
      </c>
      <c r="S40" s="3">
        <v>1103</v>
      </c>
      <c r="T40" s="3">
        <v>1561</v>
      </c>
      <c r="U40" s="4">
        <v>70.660003662109375</v>
      </c>
      <c r="V40" s="5">
        <f t="shared" si="1"/>
        <v>522</v>
      </c>
      <c r="W40" s="5">
        <f t="shared" si="2"/>
        <v>427</v>
      </c>
      <c r="X40" t="str">
        <f t="shared" si="3"/>
        <v>永昌里</v>
      </c>
      <c r="Y40" s="1" t="str">
        <f t="shared" si="4"/>
        <v/>
      </c>
      <c r="Z40" s="1" t="str">
        <f t="shared" si="5"/>
        <v/>
      </c>
      <c r="AA40" s="1" t="str">
        <f t="shared" si="6"/>
        <v/>
      </c>
    </row>
    <row r="41" spans="1:27" s="1" customFormat="1" x14ac:dyDescent="0.25">
      <c r="A41" s="2" t="s">
        <v>24</v>
      </c>
      <c r="B41" s="2" t="s">
        <v>72</v>
      </c>
      <c r="C41" s="2" t="s">
        <v>73</v>
      </c>
      <c r="D41" s="3">
        <v>80</v>
      </c>
      <c r="E41" s="3">
        <v>1</v>
      </c>
      <c r="F41" s="3">
        <v>1</v>
      </c>
      <c r="G41" s="3">
        <v>128</v>
      </c>
      <c r="H41" s="3">
        <v>8</v>
      </c>
      <c r="I41" s="3">
        <v>119</v>
      </c>
      <c r="J41" s="3">
        <v>138</v>
      </c>
      <c r="K41" s="3">
        <v>98</v>
      </c>
      <c r="L41" s="3">
        <v>79</v>
      </c>
      <c r="M41" s="3">
        <v>64</v>
      </c>
      <c r="N41" s="3">
        <v>117</v>
      </c>
      <c r="O41" s="3">
        <v>89</v>
      </c>
      <c r="P41" s="3">
        <v>136</v>
      </c>
      <c r="Q41" s="3">
        <v>15</v>
      </c>
      <c r="R41" s="3">
        <v>87</v>
      </c>
      <c r="S41" s="3">
        <v>1196</v>
      </c>
      <c r="T41" s="3">
        <v>1620</v>
      </c>
      <c r="U41" s="4">
        <v>73.830001831054688</v>
      </c>
      <c r="V41" s="5">
        <f t="shared" si="1"/>
        <v>515</v>
      </c>
      <c r="W41" s="5">
        <f t="shared" si="2"/>
        <v>499</v>
      </c>
      <c r="X41" t="str">
        <f t="shared" si="3"/>
        <v>龍興里</v>
      </c>
      <c r="Y41" s="1">
        <f t="shared" si="4"/>
        <v>1037</v>
      </c>
      <c r="Z41" s="1">
        <f t="shared" si="5"/>
        <v>918</v>
      </c>
      <c r="AA41" s="1">
        <f t="shared" si="6"/>
        <v>2324</v>
      </c>
    </row>
    <row r="42" spans="1:27" s="1" customFormat="1" x14ac:dyDescent="0.25">
      <c r="A42" s="2" t="s">
        <v>24</v>
      </c>
      <c r="B42" s="2" t="s">
        <v>72</v>
      </c>
      <c r="C42" s="2" t="s">
        <v>74</v>
      </c>
      <c r="D42" s="3">
        <v>85</v>
      </c>
      <c r="E42" s="3">
        <v>2</v>
      </c>
      <c r="F42" s="3">
        <v>2</v>
      </c>
      <c r="G42" s="3">
        <v>117</v>
      </c>
      <c r="H42" s="3">
        <v>17</v>
      </c>
      <c r="I42" s="3">
        <v>66</v>
      </c>
      <c r="J42" s="3">
        <v>108</v>
      </c>
      <c r="K42" s="3">
        <v>96</v>
      </c>
      <c r="L42" s="3">
        <v>92</v>
      </c>
      <c r="M42" s="3">
        <v>73</v>
      </c>
      <c r="N42" s="3">
        <v>127</v>
      </c>
      <c r="O42" s="3">
        <v>98</v>
      </c>
      <c r="P42" s="3">
        <v>132</v>
      </c>
      <c r="Q42" s="3">
        <v>18</v>
      </c>
      <c r="R42" s="3">
        <v>70</v>
      </c>
      <c r="S42" s="3">
        <v>1128</v>
      </c>
      <c r="T42" s="3">
        <v>1527</v>
      </c>
      <c r="U42" s="4">
        <v>73.870002746582031</v>
      </c>
      <c r="V42" s="5">
        <f t="shared" si="1"/>
        <v>522</v>
      </c>
      <c r="W42" s="5">
        <f t="shared" si="2"/>
        <v>419</v>
      </c>
      <c r="X42" t="str">
        <f t="shared" si="3"/>
        <v>龍興里</v>
      </c>
      <c r="Y42" s="1" t="str">
        <f t="shared" si="4"/>
        <v/>
      </c>
      <c r="Z42" s="1" t="str">
        <f t="shared" si="5"/>
        <v/>
      </c>
      <c r="AA42" s="1" t="str">
        <f t="shared" si="6"/>
        <v/>
      </c>
    </row>
    <row r="43" spans="1:27" s="1" customFormat="1" x14ac:dyDescent="0.25">
      <c r="A43" s="2" t="s">
        <v>24</v>
      </c>
      <c r="B43" s="2" t="s">
        <v>75</v>
      </c>
      <c r="C43" s="2" t="s">
        <v>76</v>
      </c>
      <c r="D43" s="3">
        <v>79</v>
      </c>
      <c r="E43" s="3">
        <v>0</v>
      </c>
      <c r="F43" s="3">
        <v>1</v>
      </c>
      <c r="G43" s="3">
        <v>103</v>
      </c>
      <c r="H43" s="3">
        <v>13</v>
      </c>
      <c r="I43" s="3">
        <v>68</v>
      </c>
      <c r="J43" s="3">
        <v>78</v>
      </c>
      <c r="K43" s="3">
        <v>51</v>
      </c>
      <c r="L43" s="3">
        <v>121</v>
      </c>
      <c r="M43" s="3">
        <v>35</v>
      </c>
      <c r="N43" s="3">
        <v>145</v>
      </c>
      <c r="O43" s="3">
        <v>72</v>
      </c>
      <c r="P43" s="3">
        <v>121</v>
      </c>
      <c r="Q43" s="3">
        <v>24</v>
      </c>
      <c r="R43" s="3">
        <v>41</v>
      </c>
      <c r="S43" s="3">
        <v>978</v>
      </c>
      <c r="T43" s="3">
        <v>1549</v>
      </c>
      <c r="U43" s="4">
        <v>63.139999389648438</v>
      </c>
      <c r="V43" s="5">
        <f t="shared" si="1"/>
        <v>506</v>
      </c>
      <c r="W43" s="5">
        <f t="shared" si="2"/>
        <v>331</v>
      </c>
      <c r="X43" t="str">
        <f t="shared" si="3"/>
        <v>忠勤里</v>
      </c>
      <c r="Y43" s="1">
        <f t="shared" si="4"/>
        <v>1858</v>
      </c>
      <c r="Z43" s="1">
        <f t="shared" si="5"/>
        <v>1434</v>
      </c>
      <c r="AA43" s="1">
        <f t="shared" si="6"/>
        <v>3851</v>
      </c>
    </row>
    <row r="44" spans="1:27" s="1" customFormat="1" x14ac:dyDescent="0.25">
      <c r="A44" s="2" t="s">
        <v>24</v>
      </c>
      <c r="B44" s="2" t="s">
        <v>75</v>
      </c>
      <c r="C44" s="2" t="s">
        <v>77</v>
      </c>
      <c r="D44" s="3">
        <v>53</v>
      </c>
      <c r="E44" s="3">
        <v>0</v>
      </c>
      <c r="F44" s="3">
        <v>1</v>
      </c>
      <c r="G44" s="3">
        <v>83</v>
      </c>
      <c r="H44" s="3">
        <v>18</v>
      </c>
      <c r="I44" s="3">
        <v>78</v>
      </c>
      <c r="J44" s="3">
        <v>57</v>
      </c>
      <c r="K44" s="3">
        <v>49</v>
      </c>
      <c r="L44" s="3">
        <v>125</v>
      </c>
      <c r="M44" s="3">
        <v>47</v>
      </c>
      <c r="N44" s="3">
        <v>160</v>
      </c>
      <c r="O44" s="3">
        <v>92</v>
      </c>
      <c r="P44" s="3">
        <v>151</v>
      </c>
      <c r="Q44" s="3">
        <v>20</v>
      </c>
      <c r="R44" s="3">
        <v>27</v>
      </c>
      <c r="S44" s="3">
        <v>989</v>
      </c>
      <c r="T44" s="3">
        <v>1529</v>
      </c>
      <c r="U44" s="4">
        <v>64.680000305175781</v>
      </c>
      <c r="V44" s="5">
        <f t="shared" si="1"/>
        <v>507</v>
      </c>
      <c r="W44" s="5">
        <f t="shared" si="2"/>
        <v>353</v>
      </c>
      <c r="X44" t="str">
        <f t="shared" si="3"/>
        <v>忠勤里</v>
      </c>
      <c r="Y44" s="1" t="str">
        <f t="shared" si="4"/>
        <v/>
      </c>
      <c r="Z44" s="1" t="str">
        <f t="shared" si="5"/>
        <v/>
      </c>
      <c r="AA44" s="1" t="str">
        <f t="shared" si="6"/>
        <v/>
      </c>
    </row>
    <row r="45" spans="1:27" s="1" customFormat="1" x14ac:dyDescent="0.25">
      <c r="A45" s="2" t="s">
        <v>24</v>
      </c>
      <c r="B45" s="2" t="s">
        <v>75</v>
      </c>
      <c r="C45" s="2" t="s">
        <v>78</v>
      </c>
      <c r="D45" s="3">
        <v>60</v>
      </c>
      <c r="E45" s="3">
        <v>1</v>
      </c>
      <c r="F45" s="3">
        <v>1</v>
      </c>
      <c r="G45" s="3">
        <v>77</v>
      </c>
      <c r="H45" s="3">
        <v>12</v>
      </c>
      <c r="I45" s="3">
        <v>75</v>
      </c>
      <c r="J45" s="3">
        <v>69</v>
      </c>
      <c r="K45" s="3">
        <v>59</v>
      </c>
      <c r="L45" s="3">
        <v>85</v>
      </c>
      <c r="M45" s="3">
        <v>43</v>
      </c>
      <c r="N45" s="3">
        <v>138</v>
      </c>
      <c r="O45" s="3">
        <v>69</v>
      </c>
      <c r="P45" s="3">
        <v>123</v>
      </c>
      <c r="Q45" s="3">
        <v>18</v>
      </c>
      <c r="R45" s="3">
        <v>51</v>
      </c>
      <c r="S45" s="3">
        <v>906</v>
      </c>
      <c r="T45" s="3">
        <v>1328</v>
      </c>
      <c r="U45" s="4">
        <v>68.220001220703125</v>
      </c>
      <c r="V45" s="5">
        <f t="shared" si="1"/>
        <v>438</v>
      </c>
      <c r="W45" s="5">
        <f t="shared" si="2"/>
        <v>338</v>
      </c>
      <c r="X45" t="str">
        <f t="shared" si="3"/>
        <v>忠勤里</v>
      </c>
      <c r="Y45" s="1" t="str">
        <f t="shared" si="4"/>
        <v/>
      </c>
      <c r="Z45" s="1" t="str">
        <f t="shared" si="5"/>
        <v/>
      </c>
      <c r="AA45" s="1" t="str">
        <f t="shared" si="6"/>
        <v/>
      </c>
    </row>
    <row r="46" spans="1:27" s="1" customFormat="1" x14ac:dyDescent="0.25">
      <c r="A46" s="2" t="s">
        <v>24</v>
      </c>
      <c r="B46" s="2" t="s">
        <v>75</v>
      </c>
      <c r="C46" s="2" t="s">
        <v>79</v>
      </c>
      <c r="D46" s="3">
        <v>76</v>
      </c>
      <c r="E46" s="3">
        <v>0</v>
      </c>
      <c r="F46" s="3">
        <v>0</v>
      </c>
      <c r="G46" s="3">
        <v>71</v>
      </c>
      <c r="H46" s="3">
        <v>26</v>
      </c>
      <c r="I46" s="3">
        <v>60</v>
      </c>
      <c r="J46" s="3">
        <v>91</v>
      </c>
      <c r="K46" s="3">
        <v>67</v>
      </c>
      <c r="L46" s="3">
        <v>106</v>
      </c>
      <c r="M46" s="3">
        <v>58</v>
      </c>
      <c r="N46" s="3">
        <v>115</v>
      </c>
      <c r="O46" s="3">
        <v>53</v>
      </c>
      <c r="P46" s="3">
        <v>168</v>
      </c>
      <c r="Q46" s="3">
        <v>12</v>
      </c>
      <c r="R46" s="3">
        <v>50</v>
      </c>
      <c r="S46" s="3">
        <v>978</v>
      </c>
      <c r="T46" s="3">
        <v>1395</v>
      </c>
      <c r="U46" s="4">
        <v>70.110000610351563</v>
      </c>
      <c r="V46" s="5">
        <f t="shared" si="1"/>
        <v>407</v>
      </c>
      <c r="W46" s="5">
        <f t="shared" si="2"/>
        <v>412</v>
      </c>
      <c r="X46" t="str">
        <f t="shared" si="3"/>
        <v>忠勤里</v>
      </c>
      <c r="Y46" s="1" t="str">
        <f t="shared" si="4"/>
        <v/>
      </c>
      <c r="Z46" s="1" t="str">
        <f t="shared" si="5"/>
        <v/>
      </c>
      <c r="AA46" s="1" t="str">
        <f t="shared" si="6"/>
        <v/>
      </c>
    </row>
    <row r="47" spans="1:27" s="1" customFormat="1" x14ac:dyDescent="0.25">
      <c r="A47" s="2" t="s">
        <v>24</v>
      </c>
      <c r="B47" s="2" t="s">
        <v>80</v>
      </c>
      <c r="C47" s="2" t="s">
        <v>81</v>
      </c>
      <c r="D47" s="3">
        <v>76</v>
      </c>
      <c r="E47" s="3">
        <v>0</v>
      </c>
      <c r="F47" s="3">
        <v>1</v>
      </c>
      <c r="G47" s="3">
        <v>108</v>
      </c>
      <c r="H47" s="3">
        <v>21</v>
      </c>
      <c r="I47" s="3">
        <v>112</v>
      </c>
      <c r="J47" s="3">
        <v>121</v>
      </c>
      <c r="K47" s="3">
        <v>84</v>
      </c>
      <c r="L47" s="3">
        <v>105</v>
      </c>
      <c r="M47" s="3">
        <v>59</v>
      </c>
      <c r="N47" s="3">
        <v>163</v>
      </c>
      <c r="O47" s="3">
        <v>77</v>
      </c>
      <c r="P47" s="3">
        <v>120</v>
      </c>
      <c r="Q47" s="3">
        <v>20</v>
      </c>
      <c r="R47" s="3">
        <v>48</v>
      </c>
      <c r="S47" s="3">
        <v>1130</v>
      </c>
      <c r="T47" s="3">
        <v>1672</v>
      </c>
      <c r="U47" s="4">
        <v>67.580001831054688</v>
      </c>
      <c r="V47" s="5">
        <f t="shared" si="1"/>
        <v>521</v>
      </c>
      <c r="W47" s="5">
        <f t="shared" si="2"/>
        <v>458</v>
      </c>
      <c r="X47" t="str">
        <f t="shared" si="3"/>
        <v>廈安里</v>
      </c>
      <c r="Y47" s="1">
        <f t="shared" si="4"/>
        <v>1056</v>
      </c>
      <c r="Z47" s="1">
        <f t="shared" si="5"/>
        <v>958</v>
      </c>
      <c r="AA47" s="1">
        <f t="shared" si="6"/>
        <v>2325</v>
      </c>
    </row>
    <row r="48" spans="1:27" s="1" customFormat="1" x14ac:dyDescent="0.25">
      <c r="A48" s="2" t="s">
        <v>24</v>
      </c>
      <c r="B48" s="2" t="s">
        <v>80</v>
      </c>
      <c r="C48" s="2" t="s">
        <v>82</v>
      </c>
      <c r="D48" s="3">
        <v>78</v>
      </c>
      <c r="E48" s="3">
        <v>0</v>
      </c>
      <c r="F48" s="3">
        <v>0</v>
      </c>
      <c r="G48" s="3">
        <v>105</v>
      </c>
      <c r="H48" s="3">
        <v>15</v>
      </c>
      <c r="I48" s="3">
        <v>111</v>
      </c>
      <c r="J48" s="3">
        <v>124</v>
      </c>
      <c r="K48" s="3">
        <v>98</v>
      </c>
      <c r="L48" s="3">
        <v>104</v>
      </c>
      <c r="M48" s="3">
        <v>59</v>
      </c>
      <c r="N48" s="3">
        <v>191</v>
      </c>
      <c r="O48" s="3">
        <v>46</v>
      </c>
      <c r="P48" s="3">
        <v>152</v>
      </c>
      <c r="Q48" s="3">
        <v>22</v>
      </c>
      <c r="R48" s="3">
        <v>67</v>
      </c>
      <c r="S48" s="3">
        <v>1195</v>
      </c>
      <c r="T48" s="3">
        <v>1702</v>
      </c>
      <c r="U48" s="4">
        <v>70.209999084472656</v>
      </c>
      <c r="V48" s="5">
        <f t="shared" si="1"/>
        <v>535</v>
      </c>
      <c r="W48" s="5">
        <f t="shared" si="2"/>
        <v>500</v>
      </c>
      <c r="X48" t="str">
        <f t="shared" si="3"/>
        <v>廈安里</v>
      </c>
      <c r="Y48" s="1" t="str">
        <f t="shared" si="4"/>
        <v/>
      </c>
      <c r="Z48" s="1" t="str">
        <f t="shared" si="5"/>
        <v/>
      </c>
      <c r="AA48" s="1" t="str">
        <f t="shared" si="6"/>
        <v/>
      </c>
    </row>
    <row r="49" spans="1:27" s="1" customFormat="1" x14ac:dyDescent="0.25">
      <c r="A49" s="2" t="s">
        <v>24</v>
      </c>
      <c r="B49" s="2" t="s">
        <v>83</v>
      </c>
      <c r="C49" s="2" t="s">
        <v>84</v>
      </c>
      <c r="D49" s="3">
        <v>58</v>
      </c>
      <c r="E49" s="3">
        <v>0</v>
      </c>
      <c r="F49" s="3">
        <v>1</v>
      </c>
      <c r="G49" s="3">
        <v>98</v>
      </c>
      <c r="H49" s="3">
        <v>23</v>
      </c>
      <c r="I49" s="3">
        <v>87</v>
      </c>
      <c r="J49" s="3">
        <v>132</v>
      </c>
      <c r="K49" s="3">
        <v>70</v>
      </c>
      <c r="L49" s="3">
        <v>101</v>
      </c>
      <c r="M49" s="3">
        <v>42</v>
      </c>
      <c r="N49" s="3">
        <v>74</v>
      </c>
      <c r="O49" s="3">
        <v>55</v>
      </c>
      <c r="P49" s="3">
        <v>97</v>
      </c>
      <c r="Q49" s="3">
        <v>14</v>
      </c>
      <c r="R49" s="3">
        <v>41</v>
      </c>
      <c r="S49" s="3">
        <v>915</v>
      </c>
      <c r="T49" s="3">
        <v>1255</v>
      </c>
      <c r="U49" s="4">
        <v>72.910003662109375</v>
      </c>
      <c r="V49" s="5">
        <f t="shared" si="1"/>
        <v>383</v>
      </c>
      <c r="W49" s="5">
        <f t="shared" si="2"/>
        <v>409</v>
      </c>
      <c r="X49" t="str">
        <f t="shared" si="3"/>
        <v>愛國里</v>
      </c>
      <c r="Y49" s="1">
        <f t="shared" si="4"/>
        <v>884</v>
      </c>
      <c r="Z49" s="1">
        <f t="shared" si="5"/>
        <v>802</v>
      </c>
      <c r="AA49" s="1">
        <f t="shared" si="6"/>
        <v>1919</v>
      </c>
    </row>
    <row r="50" spans="1:27" s="1" customFormat="1" x14ac:dyDescent="0.25">
      <c r="A50" s="2" t="s">
        <v>24</v>
      </c>
      <c r="B50" s="2" t="s">
        <v>83</v>
      </c>
      <c r="C50" s="2" t="s">
        <v>85</v>
      </c>
      <c r="D50" s="3">
        <v>48</v>
      </c>
      <c r="E50" s="3">
        <v>1</v>
      </c>
      <c r="F50" s="3">
        <v>0</v>
      </c>
      <c r="G50" s="3">
        <v>121</v>
      </c>
      <c r="H50" s="3">
        <v>22</v>
      </c>
      <c r="I50" s="3">
        <v>107</v>
      </c>
      <c r="J50" s="3">
        <v>114</v>
      </c>
      <c r="K50" s="3">
        <v>75</v>
      </c>
      <c r="L50" s="3">
        <v>128</v>
      </c>
      <c r="M50" s="3">
        <v>45</v>
      </c>
      <c r="N50" s="3">
        <v>93</v>
      </c>
      <c r="O50" s="3">
        <v>96</v>
      </c>
      <c r="P50" s="3">
        <v>75</v>
      </c>
      <c r="Q50" s="3">
        <v>13</v>
      </c>
      <c r="R50" s="3">
        <v>50</v>
      </c>
      <c r="S50" s="3">
        <v>1004</v>
      </c>
      <c r="T50" s="3">
        <v>1353</v>
      </c>
      <c r="U50" s="4">
        <v>74.209999084472656</v>
      </c>
      <c r="V50" s="5">
        <f t="shared" si="1"/>
        <v>501</v>
      </c>
      <c r="W50" s="5">
        <f t="shared" si="2"/>
        <v>393</v>
      </c>
      <c r="X50" t="str">
        <f t="shared" si="3"/>
        <v>愛國里</v>
      </c>
      <c r="Y50" s="1" t="str">
        <f t="shared" si="4"/>
        <v/>
      </c>
      <c r="Z50" s="1" t="str">
        <f t="shared" si="5"/>
        <v/>
      </c>
      <c r="AA50" s="1" t="str">
        <f t="shared" si="6"/>
        <v/>
      </c>
    </row>
    <row r="51" spans="1:27" s="1" customFormat="1" x14ac:dyDescent="0.25">
      <c r="A51" s="2" t="s">
        <v>24</v>
      </c>
      <c r="B51" s="2" t="s">
        <v>86</v>
      </c>
      <c r="C51" s="2" t="s">
        <v>87</v>
      </c>
      <c r="D51" s="3">
        <v>61</v>
      </c>
      <c r="E51" s="3">
        <v>0</v>
      </c>
      <c r="F51" s="3">
        <v>4</v>
      </c>
      <c r="G51" s="3">
        <v>93</v>
      </c>
      <c r="H51" s="3">
        <v>12</v>
      </c>
      <c r="I51" s="3">
        <v>61</v>
      </c>
      <c r="J51" s="3">
        <v>56</v>
      </c>
      <c r="K51" s="3">
        <v>52</v>
      </c>
      <c r="L51" s="3">
        <v>97</v>
      </c>
      <c r="M51" s="3">
        <v>39</v>
      </c>
      <c r="N51" s="3">
        <v>124</v>
      </c>
      <c r="O51" s="3">
        <v>87</v>
      </c>
      <c r="P51" s="3">
        <v>66</v>
      </c>
      <c r="Q51" s="3">
        <v>4</v>
      </c>
      <c r="R51" s="3">
        <v>37</v>
      </c>
      <c r="S51" s="3">
        <v>812</v>
      </c>
      <c r="T51" s="3">
        <v>1129</v>
      </c>
      <c r="U51" s="4">
        <v>71.919998168945313</v>
      </c>
      <c r="V51" s="5">
        <f t="shared" si="1"/>
        <v>442</v>
      </c>
      <c r="W51" s="5">
        <f t="shared" si="2"/>
        <v>247</v>
      </c>
      <c r="X51" t="str">
        <f t="shared" si="3"/>
        <v>南門里</v>
      </c>
      <c r="Y51" s="1">
        <f t="shared" si="4"/>
        <v>855</v>
      </c>
      <c r="Z51" s="1">
        <f t="shared" si="5"/>
        <v>502</v>
      </c>
      <c r="AA51" s="1">
        <f t="shared" si="6"/>
        <v>1594</v>
      </c>
    </row>
    <row r="52" spans="1:27" s="1" customFormat="1" x14ac:dyDescent="0.25">
      <c r="A52" s="2" t="s">
        <v>24</v>
      </c>
      <c r="B52" s="2" t="s">
        <v>86</v>
      </c>
      <c r="C52" s="2" t="s">
        <v>88</v>
      </c>
      <c r="D52" s="3">
        <v>48</v>
      </c>
      <c r="E52" s="3">
        <v>0</v>
      </c>
      <c r="F52" s="3">
        <v>1</v>
      </c>
      <c r="G52" s="3">
        <v>80</v>
      </c>
      <c r="H52" s="3">
        <v>11</v>
      </c>
      <c r="I52" s="3">
        <v>64</v>
      </c>
      <c r="J52" s="3">
        <v>60</v>
      </c>
      <c r="K52" s="3">
        <v>44</v>
      </c>
      <c r="L52" s="3">
        <v>69</v>
      </c>
      <c r="M52" s="3">
        <v>40</v>
      </c>
      <c r="N52" s="3">
        <v>97</v>
      </c>
      <c r="O52" s="3">
        <v>99</v>
      </c>
      <c r="P52" s="3">
        <v>76</v>
      </c>
      <c r="Q52" s="3">
        <v>23</v>
      </c>
      <c r="R52" s="3">
        <v>45</v>
      </c>
      <c r="S52" s="3">
        <v>782</v>
      </c>
      <c r="T52" s="3">
        <v>1067</v>
      </c>
      <c r="U52" s="4">
        <v>73.290000915527344</v>
      </c>
      <c r="V52" s="5">
        <f t="shared" si="1"/>
        <v>413</v>
      </c>
      <c r="W52" s="5">
        <f t="shared" si="2"/>
        <v>255</v>
      </c>
      <c r="X52" t="str">
        <f t="shared" si="3"/>
        <v>南門里</v>
      </c>
      <c r="Y52" s="1" t="str">
        <f t="shared" si="4"/>
        <v/>
      </c>
      <c r="Z52" s="1" t="str">
        <f t="shared" si="5"/>
        <v/>
      </c>
      <c r="AA52" s="1" t="str">
        <f t="shared" si="6"/>
        <v/>
      </c>
    </row>
    <row r="53" spans="1:27" s="1" customFormat="1" x14ac:dyDescent="0.25">
      <c r="A53" s="2" t="s">
        <v>24</v>
      </c>
      <c r="B53" s="2" t="s">
        <v>89</v>
      </c>
      <c r="C53" s="2" t="s">
        <v>90</v>
      </c>
      <c r="D53" s="3">
        <v>36</v>
      </c>
      <c r="E53" s="3">
        <v>0</v>
      </c>
      <c r="F53" s="3">
        <v>3</v>
      </c>
      <c r="G53" s="3">
        <v>185</v>
      </c>
      <c r="H53" s="3">
        <v>23</v>
      </c>
      <c r="I53" s="3">
        <v>102</v>
      </c>
      <c r="J53" s="3">
        <v>73</v>
      </c>
      <c r="K53" s="3">
        <v>73</v>
      </c>
      <c r="L53" s="3">
        <v>74</v>
      </c>
      <c r="M53" s="3">
        <v>75</v>
      </c>
      <c r="N53" s="3">
        <v>76</v>
      </c>
      <c r="O53" s="3">
        <v>53</v>
      </c>
      <c r="P53" s="3">
        <v>108</v>
      </c>
      <c r="Q53" s="3">
        <v>21</v>
      </c>
      <c r="R53" s="3">
        <v>40</v>
      </c>
      <c r="S53" s="3">
        <v>979</v>
      </c>
      <c r="T53" s="3">
        <v>1387</v>
      </c>
      <c r="U53" s="4">
        <v>70.580001831054688</v>
      </c>
      <c r="V53" s="5">
        <f t="shared" si="1"/>
        <v>449</v>
      </c>
      <c r="W53" s="5">
        <f t="shared" si="2"/>
        <v>379</v>
      </c>
      <c r="X53" t="str">
        <f t="shared" si="3"/>
        <v>龍光里</v>
      </c>
      <c r="Y53" s="1">
        <f t="shared" si="4"/>
        <v>953</v>
      </c>
      <c r="Z53" s="1">
        <f t="shared" si="5"/>
        <v>711</v>
      </c>
      <c r="AA53" s="1">
        <f t="shared" si="6"/>
        <v>1958</v>
      </c>
    </row>
    <row r="54" spans="1:27" s="1" customFormat="1" x14ac:dyDescent="0.25">
      <c r="A54" s="2" t="s">
        <v>24</v>
      </c>
      <c r="B54" s="2" t="s">
        <v>89</v>
      </c>
      <c r="C54" s="2" t="s">
        <v>91</v>
      </c>
      <c r="D54" s="3">
        <v>42</v>
      </c>
      <c r="E54" s="3">
        <v>0</v>
      </c>
      <c r="F54" s="3">
        <v>0</v>
      </c>
      <c r="G54" s="3">
        <v>179</v>
      </c>
      <c r="H54" s="3">
        <v>22</v>
      </c>
      <c r="I54" s="3">
        <v>92</v>
      </c>
      <c r="J54" s="3">
        <v>88</v>
      </c>
      <c r="K54" s="3">
        <v>44</v>
      </c>
      <c r="L54" s="3">
        <v>92</v>
      </c>
      <c r="M54" s="3">
        <v>69</v>
      </c>
      <c r="N54" s="3">
        <v>81</v>
      </c>
      <c r="O54" s="3">
        <v>79</v>
      </c>
      <c r="P54" s="3">
        <v>86</v>
      </c>
      <c r="Q54" s="3">
        <v>18</v>
      </c>
      <c r="R54" s="3">
        <v>55</v>
      </c>
      <c r="S54" s="3">
        <v>979</v>
      </c>
      <c r="T54" s="3">
        <v>1358</v>
      </c>
      <c r="U54" s="4">
        <v>72.089996337890625</v>
      </c>
      <c r="V54" s="5">
        <f t="shared" si="1"/>
        <v>504</v>
      </c>
      <c r="W54" s="5">
        <f t="shared" si="2"/>
        <v>332</v>
      </c>
      <c r="X54" t="str">
        <f t="shared" si="3"/>
        <v>龍光里</v>
      </c>
      <c r="Y54" s="1" t="str">
        <f t="shared" si="4"/>
        <v/>
      </c>
      <c r="Z54" s="1" t="str">
        <f t="shared" si="5"/>
        <v/>
      </c>
      <c r="AA54" s="1" t="str">
        <f t="shared" si="6"/>
        <v/>
      </c>
    </row>
    <row r="55" spans="1:27" s="1" customFormat="1" x14ac:dyDescent="0.25">
      <c r="A55" s="2" t="s">
        <v>24</v>
      </c>
      <c r="B55" s="2" t="s">
        <v>92</v>
      </c>
      <c r="C55" s="2" t="s">
        <v>93</v>
      </c>
      <c r="D55" s="3">
        <v>28</v>
      </c>
      <c r="E55" s="3">
        <v>0</v>
      </c>
      <c r="F55" s="3">
        <v>1</v>
      </c>
      <c r="G55" s="3">
        <v>139</v>
      </c>
      <c r="H55" s="3">
        <v>20</v>
      </c>
      <c r="I55" s="3">
        <v>99</v>
      </c>
      <c r="J55" s="3">
        <v>68</v>
      </c>
      <c r="K55" s="3">
        <v>50</v>
      </c>
      <c r="L55" s="3">
        <v>125</v>
      </c>
      <c r="M55" s="3">
        <v>56</v>
      </c>
      <c r="N55" s="3">
        <v>95</v>
      </c>
      <c r="O55" s="3">
        <v>79</v>
      </c>
      <c r="P55" s="3">
        <v>176</v>
      </c>
      <c r="Q55" s="3">
        <v>20</v>
      </c>
      <c r="R55" s="3">
        <v>50</v>
      </c>
      <c r="S55" s="3">
        <v>1039</v>
      </c>
      <c r="T55" s="3">
        <v>1413</v>
      </c>
      <c r="U55" s="4">
        <v>73.529998779296875</v>
      </c>
      <c r="V55" s="5">
        <f t="shared" si="1"/>
        <v>508</v>
      </c>
      <c r="W55" s="5">
        <f t="shared" si="2"/>
        <v>413</v>
      </c>
      <c r="X55" t="str">
        <f t="shared" si="3"/>
        <v>南福里</v>
      </c>
      <c r="Y55" s="1">
        <f t="shared" si="4"/>
        <v>2662</v>
      </c>
      <c r="Z55" s="1">
        <f t="shared" si="5"/>
        <v>2254</v>
      </c>
      <c r="AA55" s="1">
        <f t="shared" si="6"/>
        <v>5590</v>
      </c>
    </row>
    <row r="56" spans="1:27" s="1" customFormat="1" x14ac:dyDescent="0.25">
      <c r="A56" s="2" t="s">
        <v>24</v>
      </c>
      <c r="B56" s="2" t="s">
        <v>92</v>
      </c>
      <c r="C56" s="2" t="s">
        <v>94</v>
      </c>
      <c r="D56" s="3">
        <v>26</v>
      </c>
      <c r="E56" s="3">
        <v>2</v>
      </c>
      <c r="F56" s="3">
        <v>0</v>
      </c>
      <c r="G56" s="3">
        <v>137</v>
      </c>
      <c r="H56" s="3">
        <v>20</v>
      </c>
      <c r="I56" s="3">
        <v>93</v>
      </c>
      <c r="J56" s="3">
        <v>78</v>
      </c>
      <c r="K56" s="3">
        <v>60</v>
      </c>
      <c r="L56" s="3">
        <v>97</v>
      </c>
      <c r="M56" s="3">
        <v>58</v>
      </c>
      <c r="N56" s="3">
        <v>99</v>
      </c>
      <c r="O56" s="3">
        <v>90</v>
      </c>
      <c r="P56" s="3">
        <v>195</v>
      </c>
      <c r="Q56" s="3">
        <v>26</v>
      </c>
      <c r="R56" s="3">
        <v>44</v>
      </c>
      <c r="S56" s="3">
        <v>1051</v>
      </c>
      <c r="T56" s="3">
        <v>1493</v>
      </c>
      <c r="U56" s="4">
        <v>70.400001525878906</v>
      </c>
      <c r="V56" s="5">
        <f t="shared" si="1"/>
        <v>493</v>
      </c>
      <c r="W56" s="5">
        <f t="shared" si="2"/>
        <v>446</v>
      </c>
      <c r="X56" t="str">
        <f t="shared" si="3"/>
        <v>南福里</v>
      </c>
      <c r="Y56" s="1" t="str">
        <f t="shared" si="4"/>
        <v/>
      </c>
      <c r="Z56" s="1" t="str">
        <f t="shared" si="5"/>
        <v/>
      </c>
      <c r="AA56" s="1" t="str">
        <f t="shared" si="6"/>
        <v/>
      </c>
    </row>
    <row r="57" spans="1:27" s="1" customFormat="1" x14ac:dyDescent="0.25">
      <c r="A57" s="2" t="s">
        <v>24</v>
      </c>
      <c r="B57" s="2" t="s">
        <v>92</v>
      </c>
      <c r="C57" s="2" t="s">
        <v>95</v>
      </c>
      <c r="D57" s="3">
        <v>37</v>
      </c>
      <c r="E57" s="3">
        <v>2</v>
      </c>
      <c r="F57" s="3">
        <v>1</v>
      </c>
      <c r="G57" s="3">
        <v>173</v>
      </c>
      <c r="H57" s="3">
        <v>21</v>
      </c>
      <c r="I57" s="3">
        <v>95</v>
      </c>
      <c r="J57" s="3">
        <v>85</v>
      </c>
      <c r="K57" s="3">
        <v>57</v>
      </c>
      <c r="L57" s="3">
        <v>104</v>
      </c>
      <c r="M57" s="3">
        <v>63</v>
      </c>
      <c r="N57" s="3">
        <v>134</v>
      </c>
      <c r="O57" s="3">
        <v>130</v>
      </c>
      <c r="P57" s="3">
        <v>272</v>
      </c>
      <c r="Q57" s="3">
        <v>39</v>
      </c>
      <c r="R57" s="3">
        <v>77</v>
      </c>
      <c r="S57" s="3">
        <v>1337</v>
      </c>
      <c r="T57" s="3">
        <v>1793</v>
      </c>
      <c r="U57" s="4">
        <v>74.569999694824219</v>
      </c>
      <c r="V57" s="5">
        <f t="shared" si="1"/>
        <v>657</v>
      </c>
      <c r="W57" s="5">
        <f t="shared" si="2"/>
        <v>530</v>
      </c>
      <c r="X57" t="str">
        <f t="shared" si="3"/>
        <v>南福里</v>
      </c>
      <c r="Y57" s="1" t="str">
        <f t="shared" si="4"/>
        <v/>
      </c>
      <c r="Z57" s="1" t="str">
        <f t="shared" si="5"/>
        <v/>
      </c>
      <c r="AA57" s="1" t="str">
        <f t="shared" si="6"/>
        <v/>
      </c>
    </row>
    <row r="58" spans="1:27" s="1" customFormat="1" x14ac:dyDescent="0.25">
      <c r="A58" s="2" t="s">
        <v>24</v>
      </c>
      <c r="B58" s="2" t="s">
        <v>92</v>
      </c>
      <c r="C58" s="2" t="s">
        <v>96</v>
      </c>
      <c r="D58" s="3">
        <v>59</v>
      </c>
      <c r="E58" s="3">
        <v>0</v>
      </c>
      <c r="F58" s="3">
        <v>5</v>
      </c>
      <c r="G58" s="3">
        <v>147</v>
      </c>
      <c r="H58" s="3">
        <v>19</v>
      </c>
      <c r="I58" s="3">
        <v>85</v>
      </c>
      <c r="J58" s="3">
        <v>90</v>
      </c>
      <c r="K58" s="3">
        <v>35</v>
      </c>
      <c r="L58" s="3">
        <v>102</v>
      </c>
      <c r="M58" s="3">
        <v>73</v>
      </c>
      <c r="N58" s="3">
        <v>97</v>
      </c>
      <c r="O58" s="3">
        <v>91</v>
      </c>
      <c r="P58" s="3">
        <v>192</v>
      </c>
      <c r="Q58" s="3">
        <v>19</v>
      </c>
      <c r="R58" s="3">
        <v>57</v>
      </c>
      <c r="S58" s="3">
        <v>1099</v>
      </c>
      <c r="T58" s="3">
        <v>1600</v>
      </c>
      <c r="U58" s="4">
        <v>68.69000244140625</v>
      </c>
      <c r="V58" s="5">
        <f t="shared" si="1"/>
        <v>513</v>
      </c>
      <c r="W58" s="5">
        <f t="shared" si="2"/>
        <v>421</v>
      </c>
      <c r="X58" t="str">
        <f t="shared" si="3"/>
        <v>南福里</v>
      </c>
      <c r="Y58" s="1" t="str">
        <f t="shared" si="4"/>
        <v/>
      </c>
      <c r="Z58" s="1" t="str">
        <f t="shared" si="5"/>
        <v/>
      </c>
      <c r="AA58" s="1" t="str">
        <f t="shared" si="6"/>
        <v/>
      </c>
    </row>
    <row r="59" spans="1:27" s="1" customFormat="1" x14ac:dyDescent="0.25">
      <c r="A59" s="2" t="s">
        <v>24</v>
      </c>
      <c r="B59" s="2" t="s">
        <v>92</v>
      </c>
      <c r="C59" s="2" t="s">
        <v>97</v>
      </c>
      <c r="D59" s="3">
        <v>40</v>
      </c>
      <c r="E59" s="3">
        <v>0</v>
      </c>
      <c r="F59" s="3">
        <v>1</v>
      </c>
      <c r="G59" s="3">
        <v>141</v>
      </c>
      <c r="H59" s="3">
        <v>30</v>
      </c>
      <c r="I59" s="3">
        <v>94</v>
      </c>
      <c r="J59" s="3">
        <v>66</v>
      </c>
      <c r="K59" s="3">
        <v>40</v>
      </c>
      <c r="L59" s="3">
        <v>94</v>
      </c>
      <c r="M59" s="3">
        <v>62</v>
      </c>
      <c r="N59" s="3">
        <v>80</v>
      </c>
      <c r="O59" s="3">
        <v>107</v>
      </c>
      <c r="P59" s="3">
        <v>214</v>
      </c>
      <c r="Q59" s="3">
        <v>14</v>
      </c>
      <c r="R59" s="3">
        <v>55</v>
      </c>
      <c r="S59" s="3">
        <v>1064</v>
      </c>
      <c r="T59" s="3">
        <v>1511</v>
      </c>
      <c r="U59" s="4">
        <v>70.419998168945313</v>
      </c>
      <c r="V59" s="5">
        <f t="shared" si="1"/>
        <v>491</v>
      </c>
      <c r="W59" s="5">
        <f t="shared" si="2"/>
        <v>444</v>
      </c>
      <c r="X59" t="str">
        <f t="shared" si="3"/>
        <v>南福里</v>
      </c>
      <c r="Y59" s="1" t="str">
        <f t="shared" si="4"/>
        <v/>
      </c>
      <c r="Z59" s="1" t="str">
        <f t="shared" si="5"/>
        <v/>
      </c>
      <c r="AA59" s="1" t="str">
        <f t="shared" si="6"/>
        <v/>
      </c>
    </row>
    <row r="60" spans="1:27" s="1" customFormat="1" x14ac:dyDescent="0.25">
      <c r="A60" s="2" t="s">
        <v>24</v>
      </c>
      <c r="B60" s="2" t="s">
        <v>98</v>
      </c>
      <c r="C60" s="2" t="s">
        <v>99</v>
      </c>
      <c r="D60" s="3">
        <v>24</v>
      </c>
      <c r="E60" s="3">
        <v>4</v>
      </c>
      <c r="F60" s="3">
        <v>4</v>
      </c>
      <c r="G60" s="3">
        <v>150</v>
      </c>
      <c r="H60" s="3">
        <v>17</v>
      </c>
      <c r="I60" s="3">
        <v>92</v>
      </c>
      <c r="J60" s="3">
        <v>108</v>
      </c>
      <c r="K60" s="3">
        <v>49</v>
      </c>
      <c r="L60" s="3">
        <v>132</v>
      </c>
      <c r="M60" s="3">
        <v>68</v>
      </c>
      <c r="N60" s="3">
        <v>92</v>
      </c>
      <c r="O60" s="3">
        <v>131</v>
      </c>
      <c r="P60" s="3">
        <v>202</v>
      </c>
      <c r="Q60" s="3">
        <v>19</v>
      </c>
      <c r="R60" s="3">
        <v>44</v>
      </c>
      <c r="S60" s="3">
        <v>1173</v>
      </c>
      <c r="T60" s="3">
        <v>2659</v>
      </c>
      <c r="U60" s="4">
        <v>44.110000610351563</v>
      </c>
      <c r="V60" s="5">
        <f t="shared" si="1"/>
        <v>568</v>
      </c>
      <c r="W60" s="5">
        <f t="shared" si="2"/>
        <v>468</v>
      </c>
      <c r="X60" t="str">
        <f t="shared" si="3"/>
        <v>龍福里</v>
      </c>
      <c r="Y60" s="1">
        <f t="shared" si="4"/>
        <v>1685</v>
      </c>
      <c r="Z60" s="1">
        <f t="shared" si="5"/>
        <v>1406</v>
      </c>
      <c r="AA60" s="1">
        <f t="shared" si="6"/>
        <v>3482</v>
      </c>
    </row>
    <row r="61" spans="1:27" s="1" customFormat="1" x14ac:dyDescent="0.25">
      <c r="A61" s="2" t="s">
        <v>24</v>
      </c>
      <c r="B61" s="2" t="s">
        <v>98</v>
      </c>
      <c r="C61" s="2" t="s">
        <v>100</v>
      </c>
      <c r="D61" s="3">
        <v>39</v>
      </c>
      <c r="E61" s="3">
        <v>2</v>
      </c>
      <c r="F61" s="3">
        <v>1</v>
      </c>
      <c r="G61" s="3">
        <v>155</v>
      </c>
      <c r="H61" s="3">
        <v>15</v>
      </c>
      <c r="I61" s="3">
        <v>129</v>
      </c>
      <c r="J61" s="3">
        <v>106</v>
      </c>
      <c r="K61" s="3">
        <v>40</v>
      </c>
      <c r="L61" s="3">
        <v>128</v>
      </c>
      <c r="M61" s="3">
        <v>77</v>
      </c>
      <c r="N61" s="3">
        <v>103</v>
      </c>
      <c r="O61" s="3">
        <v>118</v>
      </c>
      <c r="P61" s="3">
        <v>189</v>
      </c>
      <c r="Q61" s="3">
        <v>28</v>
      </c>
      <c r="R61" s="3">
        <v>43</v>
      </c>
      <c r="S61" s="3">
        <v>1200</v>
      </c>
      <c r="T61" s="3">
        <v>1691</v>
      </c>
      <c r="U61" s="4">
        <v>70.959999084472656</v>
      </c>
      <c r="V61" s="5">
        <f t="shared" si="1"/>
        <v>575</v>
      </c>
      <c r="W61" s="5">
        <f t="shared" si="2"/>
        <v>479</v>
      </c>
      <c r="X61" t="str">
        <f t="shared" si="3"/>
        <v>龍福里</v>
      </c>
      <c r="Y61" s="1" t="str">
        <f t="shared" si="4"/>
        <v/>
      </c>
      <c r="Z61" s="1" t="str">
        <f t="shared" si="5"/>
        <v/>
      </c>
      <c r="AA61" s="1" t="str">
        <f t="shared" si="6"/>
        <v/>
      </c>
    </row>
    <row r="62" spans="1:27" s="1" customFormat="1" x14ac:dyDescent="0.25">
      <c r="A62" s="2" t="s">
        <v>24</v>
      </c>
      <c r="B62" s="2" t="s">
        <v>98</v>
      </c>
      <c r="C62" s="2" t="s">
        <v>101</v>
      </c>
      <c r="D62" s="3">
        <v>20</v>
      </c>
      <c r="E62" s="3">
        <v>0</v>
      </c>
      <c r="F62" s="3">
        <v>3</v>
      </c>
      <c r="G62" s="3">
        <v>150</v>
      </c>
      <c r="H62" s="3">
        <v>19</v>
      </c>
      <c r="I62" s="3">
        <v>103</v>
      </c>
      <c r="J62" s="3">
        <v>117</v>
      </c>
      <c r="K62" s="3">
        <v>79</v>
      </c>
      <c r="L62" s="3">
        <v>99</v>
      </c>
      <c r="M62" s="3">
        <v>65</v>
      </c>
      <c r="N62" s="3">
        <v>98</v>
      </c>
      <c r="O62" s="3">
        <v>124</v>
      </c>
      <c r="P62" s="3">
        <v>141</v>
      </c>
      <c r="Q62" s="3">
        <v>21</v>
      </c>
      <c r="R62" s="3">
        <v>50</v>
      </c>
      <c r="S62" s="3">
        <v>1109</v>
      </c>
      <c r="T62" s="3">
        <v>1580</v>
      </c>
      <c r="U62" s="4">
        <v>70.19000244140625</v>
      </c>
      <c r="V62" s="5">
        <f t="shared" si="1"/>
        <v>542</v>
      </c>
      <c r="W62" s="5">
        <f t="shared" si="2"/>
        <v>459</v>
      </c>
      <c r="X62" t="str">
        <f t="shared" si="3"/>
        <v>龍福里</v>
      </c>
      <c r="Y62" s="1" t="str">
        <f t="shared" si="4"/>
        <v/>
      </c>
      <c r="Z62" s="1" t="str">
        <f t="shared" si="5"/>
        <v/>
      </c>
      <c r="AA62" s="1" t="str">
        <f t="shared" si="6"/>
        <v/>
      </c>
    </row>
    <row r="63" spans="1:27" s="1" customFormat="1" x14ac:dyDescent="0.25">
      <c r="A63" s="2" t="s">
        <v>24</v>
      </c>
      <c r="B63" s="2" t="s">
        <v>102</v>
      </c>
      <c r="C63" s="2" t="s">
        <v>103</v>
      </c>
      <c r="D63" s="3">
        <v>34</v>
      </c>
      <c r="E63" s="3">
        <v>1</v>
      </c>
      <c r="F63" s="3">
        <v>3</v>
      </c>
      <c r="G63" s="3">
        <v>170</v>
      </c>
      <c r="H63" s="3">
        <v>8</v>
      </c>
      <c r="I63" s="3">
        <v>102</v>
      </c>
      <c r="J63" s="3">
        <v>76</v>
      </c>
      <c r="K63" s="3">
        <v>42</v>
      </c>
      <c r="L63" s="3">
        <v>114</v>
      </c>
      <c r="M63" s="3">
        <v>49</v>
      </c>
      <c r="N63" s="3">
        <v>77</v>
      </c>
      <c r="O63" s="3">
        <v>85</v>
      </c>
      <c r="P63" s="3">
        <v>148</v>
      </c>
      <c r="Q63" s="3">
        <v>23</v>
      </c>
      <c r="R63" s="3">
        <v>48</v>
      </c>
      <c r="S63" s="3">
        <v>1005</v>
      </c>
      <c r="T63" s="3">
        <v>1420</v>
      </c>
      <c r="U63" s="4">
        <v>70.769996643066406</v>
      </c>
      <c r="V63" s="5">
        <f t="shared" si="1"/>
        <v>517</v>
      </c>
      <c r="W63" s="5">
        <f t="shared" si="2"/>
        <v>376</v>
      </c>
      <c r="X63" t="str">
        <f t="shared" si="3"/>
        <v>新營里</v>
      </c>
      <c r="Y63" s="1">
        <f t="shared" si="4"/>
        <v>2711</v>
      </c>
      <c r="Z63" s="1">
        <f t="shared" si="5"/>
        <v>1665</v>
      </c>
      <c r="AA63" s="1">
        <f t="shared" si="6"/>
        <v>4929</v>
      </c>
    </row>
    <row r="64" spans="1:27" s="1" customFormat="1" x14ac:dyDescent="0.25">
      <c r="A64" s="2" t="s">
        <v>24</v>
      </c>
      <c r="B64" s="2" t="s">
        <v>102</v>
      </c>
      <c r="C64" s="2" t="s">
        <v>104</v>
      </c>
      <c r="D64" s="3">
        <v>28</v>
      </c>
      <c r="E64" s="3">
        <v>1</v>
      </c>
      <c r="F64" s="3">
        <v>0</v>
      </c>
      <c r="G64" s="3">
        <v>139</v>
      </c>
      <c r="H64" s="3">
        <v>12</v>
      </c>
      <c r="I64" s="3">
        <v>80</v>
      </c>
      <c r="J64" s="3">
        <v>62</v>
      </c>
      <c r="K64" s="3">
        <v>40</v>
      </c>
      <c r="L64" s="3">
        <v>109</v>
      </c>
      <c r="M64" s="3">
        <v>62</v>
      </c>
      <c r="N64" s="3">
        <v>106</v>
      </c>
      <c r="O64" s="3">
        <v>86</v>
      </c>
      <c r="P64" s="3">
        <v>141</v>
      </c>
      <c r="Q64" s="3">
        <v>34</v>
      </c>
      <c r="R64" s="3">
        <v>66</v>
      </c>
      <c r="S64" s="3">
        <v>991</v>
      </c>
      <c r="T64" s="3">
        <v>1408</v>
      </c>
      <c r="U64" s="4">
        <v>70.379997253417969</v>
      </c>
      <c r="V64" s="5">
        <f t="shared" si="1"/>
        <v>540</v>
      </c>
      <c r="W64" s="5">
        <f t="shared" si="2"/>
        <v>335</v>
      </c>
      <c r="X64" t="str">
        <f t="shared" si="3"/>
        <v>新營里</v>
      </c>
      <c r="Y64" s="1" t="str">
        <f t="shared" si="4"/>
        <v/>
      </c>
      <c r="Z64" s="1" t="str">
        <f t="shared" si="5"/>
        <v/>
      </c>
      <c r="AA64" s="1" t="str">
        <f t="shared" si="6"/>
        <v/>
      </c>
    </row>
    <row r="65" spans="1:27" s="1" customFormat="1" x14ac:dyDescent="0.25">
      <c r="A65" s="2" t="s">
        <v>24</v>
      </c>
      <c r="B65" s="2" t="s">
        <v>102</v>
      </c>
      <c r="C65" s="2" t="s">
        <v>105</v>
      </c>
      <c r="D65" s="3">
        <v>25</v>
      </c>
      <c r="E65" s="3">
        <v>2</v>
      </c>
      <c r="F65" s="3">
        <v>5</v>
      </c>
      <c r="G65" s="3">
        <v>144</v>
      </c>
      <c r="H65" s="3">
        <v>26</v>
      </c>
      <c r="I65" s="3">
        <v>102</v>
      </c>
      <c r="J65" s="3">
        <v>75</v>
      </c>
      <c r="K65" s="3">
        <v>55</v>
      </c>
      <c r="L65" s="3">
        <v>121</v>
      </c>
      <c r="M65" s="3">
        <v>46</v>
      </c>
      <c r="N65" s="3">
        <v>99</v>
      </c>
      <c r="O65" s="3">
        <v>80</v>
      </c>
      <c r="P65" s="3">
        <v>101</v>
      </c>
      <c r="Q65" s="3">
        <v>28</v>
      </c>
      <c r="R65" s="3">
        <v>47</v>
      </c>
      <c r="S65" s="3">
        <v>986</v>
      </c>
      <c r="T65" s="3">
        <v>1391</v>
      </c>
      <c r="U65" s="4">
        <v>70.879997253417969</v>
      </c>
      <c r="V65" s="5">
        <f t="shared" si="1"/>
        <v>519</v>
      </c>
      <c r="W65" s="5">
        <f t="shared" si="2"/>
        <v>359</v>
      </c>
      <c r="X65" t="str">
        <f t="shared" si="3"/>
        <v>新營里</v>
      </c>
      <c r="Y65" s="1" t="str">
        <f t="shared" si="4"/>
        <v/>
      </c>
      <c r="Z65" s="1" t="str">
        <f t="shared" si="5"/>
        <v/>
      </c>
      <c r="AA65" s="1" t="str">
        <f t="shared" si="6"/>
        <v/>
      </c>
    </row>
    <row r="66" spans="1:27" s="1" customFormat="1" x14ac:dyDescent="0.25">
      <c r="A66" s="2" t="s">
        <v>24</v>
      </c>
      <c r="B66" s="2" t="s">
        <v>102</v>
      </c>
      <c r="C66" s="2" t="s">
        <v>106</v>
      </c>
      <c r="D66" s="3">
        <v>31</v>
      </c>
      <c r="E66" s="3">
        <v>1</v>
      </c>
      <c r="F66" s="3">
        <v>2</v>
      </c>
      <c r="G66" s="3">
        <v>161</v>
      </c>
      <c r="H66" s="3">
        <v>22</v>
      </c>
      <c r="I66" s="3">
        <v>86</v>
      </c>
      <c r="J66" s="3">
        <v>55</v>
      </c>
      <c r="K66" s="3">
        <v>37</v>
      </c>
      <c r="L66" s="3">
        <v>107</v>
      </c>
      <c r="M66" s="3">
        <v>57</v>
      </c>
      <c r="N66" s="3">
        <v>104</v>
      </c>
      <c r="O66" s="3">
        <v>112</v>
      </c>
      <c r="P66" s="3">
        <v>111</v>
      </c>
      <c r="Q66" s="3">
        <v>24</v>
      </c>
      <c r="R66" s="3">
        <v>64</v>
      </c>
      <c r="S66" s="3">
        <v>998</v>
      </c>
      <c r="T66" s="3">
        <v>1372</v>
      </c>
      <c r="U66" s="4">
        <v>72.739997863769531</v>
      </c>
      <c r="V66" s="5">
        <f t="shared" si="1"/>
        <v>572</v>
      </c>
      <c r="W66" s="5">
        <f t="shared" si="2"/>
        <v>311</v>
      </c>
      <c r="X66" t="str">
        <f t="shared" si="3"/>
        <v>新營里</v>
      </c>
      <c r="Y66" s="1" t="str">
        <f t="shared" si="4"/>
        <v/>
      </c>
      <c r="Z66" s="1" t="str">
        <f t="shared" si="5"/>
        <v/>
      </c>
      <c r="AA66" s="1" t="str">
        <f t="shared" si="6"/>
        <v/>
      </c>
    </row>
    <row r="67" spans="1:27" s="1" customFormat="1" x14ac:dyDescent="0.25">
      <c r="A67" s="2" t="s">
        <v>24</v>
      </c>
      <c r="B67" s="2" t="s">
        <v>102</v>
      </c>
      <c r="C67" s="2" t="s">
        <v>107</v>
      </c>
      <c r="D67" s="3">
        <v>15</v>
      </c>
      <c r="E67" s="3">
        <v>1</v>
      </c>
      <c r="F67" s="3">
        <v>0</v>
      </c>
      <c r="G67" s="3">
        <v>105</v>
      </c>
      <c r="H67" s="3">
        <v>8</v>
      </c>
      <c r="I67" s="3">
        <v>70</v>
      </c>
      <c r="J67" s="3">
        <v>68</v>
      </c>
      <c r="K67" s="3">
        <v>32</v>
      </c>
      <c r="L67" s="3">
        <v>91</v>
      </c>
      <c r="M67" s="3">
        <v>58</v>
      </c>
      <c r="N67" s="3">
        <v>107</v>
      </c>
      <c r="O67" s="3">
        <v>186</v>
      </c>
      <c r="P67" s="3">
        <v>106</v>
      </c>
      <c r="Q67" s="3">
        <v>5</v>
      </c>
      <c r="R67" s="3">
        <v>69</v>
      </c>
      <c r="S67" s="3">
        <v>949</v>
      </c>
      <c r="T67" s="3">
        <v>1306</v>
      </c>
      <c r="U67" s="4">
        <v>72.660003662109375</v>
      </c>
      <c r="V67" s="5">
        <f t="shared" si="1"/>
        <v>563</v>
      </c>
      <c r="W67" s="5">
        <f t="shared" si="2"/>
        <v>284</v>
      </c>
      <c r="X67" t="str">
        <f t="shared" si="3"/>
        <v>新營里</v>
      </c>
      <c r="Y67" s="1" t="str">
        <f t="shared" si="4"/>
        <v/>
      </c>
      <c r="Z67" s="1" t="str">
        <f t="shared" si="5"/>
        <v/>
      </c>
      <c r="AA67" s="1" t="str">
        <f t="shared" si="6"/>
        <v/>
      </c>
    </row>
    <row r="68" spans="1:27" s="1" customFormat="1" x14ac:dyDescent="0.25">
      <c r="A68" s="2" t="s">
        <v>24</v>
      </c>
      <c r="B68" s="2" t="s">
        <v>108</v>
      </c>
      <c r="C68" s="2" t="s">
        <v>109</v>
      </c>
      <c r="D68" s="3">
        <v>27</v>
      </c>
      <c r="E68" s="3">
        <v>0</v>
      </c>
      <c r="F68" s="3">
        <v>0</v>
      </c>
      <c r="G68" s="3">
        <v>147</v>
      </c>
      <c r="H68" s="3">
        <v>9</v>
      </c>
      <c r="I68" s="3">
        <v>93</v>
      </c>
      <c r="J68" s="3">
        <v>56</v>
      </c>
      <c r="K68" s="3">
        <v>44</v>
      </c>
      <c r="L68" s="3">
        <v>95</v>
      </c>
      <c r="M68" s="3">
        <v>47</v>
      </c>
      <c r="N68" s="3">
        <v>101</v>
      </c>
      <c r="O68" s="3">
        <v>49</v>
      </c>
      <c r="P68" s="3">
        <v>79</v>
      </c>
      <c r="Q68" s="3">
        <v>20</v>
      </c>
      <c r="R68" s="3">
        <v>35</v>
      </c>
      <c r="S68" s="3">
        <v>824</v>
      </c>
      <c r="T68" s="3">
        <v>1156</v>
      </c>
      <c r="U68" s="4">
        <v>71.279998779296875</v>
      </c>
      <c r="V68" s="5">
        <f t="shared" si="1"/>
        <v>447</v>
      </c>
      <c r="W68" s="5">
        <f t="shared" si="2"/>
        <v>281</v>
      </c>
      <c r="X68" t="str">
        <f t="shared" si="3"/>
        <v>建國里</v>
      </c>
      <c r="Y68" s="1">
        <f t="shared" si="4"/>
        <v>447</v>
      </c>
      <c r="Z68" s="1">
        <f t="shared" si="5"/>
        <v>281</v>
      </c>
      <c r="AA68" s="1">
        <f t="shared" si="6"/>
        <v>824</v>
      </c>
    </row>
    <row r="69" spans="1:27" s="1" customFormat="1" x14ac:dyDescent="0.25">
      <c r="A69" s="2" t="s">
        <v>24</v>
      </c>
      <c r="B69" s="2" t="s">
        <v>110</v>
      </c>
      <c r="C69" s="2" t="s">
        <v>111</v>
      </c>
      <c r="D69" s="3">
        <v>14</v>
      </c>
      <c r="E69" s="3">
        <v>0</v>
      </c>
      <c r="F69" s="3">
        <v>2</v>
      </c>
      <c r="G69" s="3">
        <v>136</v>
      </c>
      <c r="H69" s="3">
        <v>10</v>
      </c>
      <c r="I69" s="3">
        <v>90</v>
      </c>
      <c r="J69" s="3">
        <v>72</v>
      </c>
      <c r="K69" s="3">
        <v>60</v>
      </c>
      <c r="L69" s="3">
        <v>76</v>
      </c>
      <c r="M69" s="3">
        <v>46</v>
      </c>
      <c r="N69" s="3">
        <v>116</v>
      </c>
      <c r="O69" s="3">
        <v>48</v>
      </c>
      <c r="P69" s="3">
        <v>114</v>
      </c>
      <c r="Q69" s="3">
        <v>9</v>
      </c>
      <c r="R69" s="3">
        <v>23</v>
      </c>
      <c r="S69" s="3">
        <v>837</v>
      </c>
      <c r="T69" s="3">
        <v>1222</v>
      </c>
      <c r="U69" s="4">
        <v>68.489997863769531</v>
      </c>
      <c r="V69" s="5">
        <f t="shared" si="1"/>
        <v>408</v>
      </c>
      <c r="W69" s="5">
        <f t="shared" si="2"/>
        <v>346</v>
      </c>
      <c r="X69" t="str">
        <f t="shared" si="3"/>
        <v>光復里</v>
      </c>
      <c r="Y69" s="1">
        <f t="shared" si="4"/>
        <v>998</v>
      </c>
      <c r="Z69" s="1">
        <f t="shared" si="5"/>
        <v>880</v>
      </c>
      <c r="AA69" s="1">
        <f t="shared" si="6"/>
        <v>2097</v>
      </c>
    </row>
    <row r="70" spans="1:27" s="1" customFormat="1" x14ac:dyDescent="0.25">
      <c r="A70" s="2" t="s">
        <v>24</v>
      </c>
      <c r="B70" s="2" t="s">
        <v>110</v>
      </c>
      <c r="C70" s="2" t="s">
        <v>112</v>
      </c>
      <c r="D70" s="3">
        <v>10</v>
      </c>
      <c r="E70" s="3">
        <v>4</v>
      </c>
      <c r="F70" s="3">
        <v>4</v>
      </c>
      <c r="G70" s="3">
        <v>84</v>
      </c>
      <c r="H70" s="3">
        <v>18</v>
      </c>
      <c r="I70" s="3">
        <v>82</v>
      </c>
      <c r="J70" s="3">
        <v>58</v>
      </c>
      <c r="K70" s="3">
        <v>33</v>
      </c>
      <c r="L70" s="3">
        <v>54</v>
      </c>
      <c r="M70" s="3">
        <v>34</v>
      </c>
      <c r="N70" s="3">
        <v>52</v>
      </c>
      <c r="O70" s="3">
        <v>29</v>
      </c>
      <c r="P70" s="3">
        <v>90</v>
      </c>
      <c r="Q70" s="3">
        <v>10</v>
      </c>
      <c r="R70" s="3">
        <v>18</v>
      </c>
      <c r="S70" s="3">
        <v>603</v>
      </c>
      <c r="T70" s="3">
        <v>956</v>
      </c>
      <c r="U70" s="4">
        <v>63.080001831054688</v>
      </c>
      <c r="V70" s="5">
        <f t="shared" si="1"/>
        <v>247</v>
      </c>
      <c r="W70" s="5">
        <f t="shared" si="2"/>
        <v>281</v>
      </c>
      <c r="X70" t="str">
        <f t="shared" si="3"/>
        <v>光復里</v>
      </c>
      <c r="Y70" s="1" t="str">
        <f t="shared" si="4"/>
        <v/>
      </c>
      <c r="Z70" s="1" t="str">
        <f t="shared" si="5"/>
        <v/>
      </c>
      <c r="AA70" s="1" t="str">
        <f t="shared" si="6"/>
        <v/>
      </c>
    </row>
    <row r="71" spans="1:27" s="1" customFormat="1" x14ac:dyDescent="0.25">
      <c r="A71" s="2" t="s">
        <v>24</v>
      </c>
      <c r="B71" s="2" t="s">
        <v>110</v>
      </c>
      <c r="C71" s="2" t="s">
        <v>113</v>
      </c>
      <c r="D71" s="3">
        <v>13</v>
      </c>
      <c r="E71" s="3">
        <v>0</v>
      </c>
      <c r="F71" s="3">
        <v>0</v>
      </c>
      <c r="G71" s="3">
        <v>87</v>
      </c>
      <c r="H71" s="3">
        <v>17</v>
      </c>
      <c r="I71" s="3">
        <v>64</v>
      </c>
      <c r="J71" s="3">
        <v>60</v>
      </c>
      <c r="K71" s="3">
        <v>35</v>
      </c>
      <c r="L71" s="3">
        <v>66</v>
      </c>
      <c r="M71" s="3">
        <v>28</v>
      </c>
      <c r="N71" s="3">
        <v>98</v>
      </c>
      <c r="O71" s="3">
        <v>42</v>
      </c>
      <c r="P71" s="3">
        <v>77</v>
      </c>
      <c r="Q71" s="3">
        <v>18</v>
      </c>
      <c r="R71" s="3">
        <v>32</v>
      </c>
      <c r="S71" s="3">
        <v>657</v>
      </c>
      <c r="T71" s="3">
        <v>936</v>
      </c>
      <c r="U71" s="4">
        <v>70.19000244140625</v>
      </c>
      <c r="V71" s="5">
        <f t="shared" ref="V71:V96" si="7">SUM(G71,L71,N71,O71,Q71,R71)</f>
        <v>343</v>
      </c>
      <c r="W71" s="5">
        <f t="shared" ref="W71:W96" si="8">SUM(H71,I71,J71,K71,P71)</f>
        <v>253</v>
      </c>
      <c r="X71" t="str">
        <f t="shared" ref="X71:X96" si="9">$B71</f>
        <v>光復里</v>
      </c>
      <c r="Y71" s="1" t="str">
        <f t="shared" ref="Y71:Y96" si="10">IF($B71=$B70,"",SUMPRODUCT(($B$6:$B$168=$B71)*V$6:V$168))</f>
        <v/>
      </c>
      <c r="Z71" s="1" t="str">
        <f t="shared" ref="Z71:Z96" si="11">IF($B71=$B70,"",SUMPRODUCT(($B$6:$B$168=$B71)*W$6:W$168))</f>
        <v/>
      </c>
      <c r="AA71" s="1" t="str">
        <f t="shared" ref="AA71:AA96" si="12">IF($B71=$B70,"",SUMPRODUCT(($B$6:$B$168=$B71)*S$6:S$168))</f>
        <v/>
      </c>
    </row>
    <row r="72" spans="1:27" s="1" customFormat="1" x14ac:dyDescent="0.25">
      <c r="A72" s="2" t="s">
        <v>24</v>
      </c>
      <c r="B72" s="2" t="s">
        <v>114</v>
      </c>
      <c r="C72" s="2" t="s">
        <v>115</v>
      </c>
      <c r="D72" s="3">
        <v>41</v>
      </c>
      <c r="E72" s="3">
        <v>2</v>
      </c>
      <c r="F72" s="3">
        <v>0</v>
      </c>
      <c r="G72" s="3">
        <v>118</v>
      </c>
      <c r="H72" s="3">
        <v>11</v>
      </c>
      <c r="I72" s="3">
        <v>65</v>
      </c>
      <c r="J72" s="3">
        <v>49</v>
      </c>
      <c r="K72" s="3">
        <v>35</v>
      </c>
      <c r="L72" s="3">
        <v>121</v>
      </c>
      <c r="M72" s="3">
        <v>42</v>
      </c>
      <c r="N72" s="3">
        <v>103</v>
      </c>
      <c r="O72" s="3">
        <v>72</v>
      </c>
      <c r="P72" s="3">
        <v>83</v>
      </c>
      <c r="Q72" s="3">
        <v>9</v>
      </c>
      <c r="R72" s="3">
        <v>20</v>
      </c>
      <c r="S72" s="3">
        <v>797</v>
      </c>
      <c r="T72" s="3">
        <v>1294</v>
      </c>
      <c r="U72" s="4">
        <v>61.590000152587891</v>
      </c>
      <c r="V72" s="5">
        <f t="shared" si="7"/>
        <v>443</v>
      </c>
      <c r="W72" s="5">
        <f t="shared" si="8"/>
        <v>243</v>
      </c>
      <c r="X72" t="str">
        <f t="shared" si="9"/>
        <v>黎明里</v>
      </c>
      <c r="Y72" s="1">
        <f t="shared" si="10"/>
        <v>863</v>
      </c>
      <c r="Z72" s="1">
        <f t="shared" si="11"/>
        <v>577</v>
      </c>
      <c r="AA72" s="1">
        <f t="shared" si="12"/>
        <v>1663</v>
      </c>
    </row>
    <row r="73" spans="1:27" s="1" customFormat="1" x14ac:dyDescent="0.25">
      <c r="A73" s="2" t="s">
        <v>24</v>
      </c>
      <c r="B73" s="2" t="s">
        <v>114</v>
      </c>
      <c r="C73" s="2" t="s">
        <v>116</v>
      </c>
      <c r="D73" s="3">
        <v>22</v>
      </c>
      <c r="E73" s="3">
        <v>1</v>
      </c>
      <c r="F73" s="3">
        <v>1</v>
      </c>
      <c r="G73" s="3">
        <v>117</v>
      </c>
      <c r="H73" s="3">
        <v>20</v>
      </c>
      <c r="I73" s="3">
        <v>92</v>
      </c>
      <c r="J73" s="3">
        <v>61</v>
      </c>
      <c r="K73" s="3">
        <v>59</v>
      </c>
      <c r="L73" s="3">
        <v>100</v>
      </c>
      <c r="M73" s="3">
        <v>52</v>
      </c>
      <c r="N73" s="3">
        <v>102</v>
      </c>
      <c r="O73" s="3">
        <v>58</v>
      </c>
      <c r="P73" s="3">
        <v>102</v>
      </c>
      <c r="Q73" s="3">
        <v>15</v>
      </c>
      <c r="R73" s="3">
        <v>28</v>
      </c>
      <c r="S73" s="3">
        <v>866</v>
      </c>
      <c r="T73" s="3">
        <v>1307</v>
      </c>
      <c r="U73" s="4">
        <v>66.260002136230469</v>
      </c>
      <c r="V73" s="5">
        <f t="shared" si="7"/>
        <v>420</v>
      </c>
      <c r="W73" s="5">
        <f t="shared" si="8"/>
        <v>334</v>
      </c>
      <c r="X73" t="str">
        <f t="shared" si="9"/>
        <v>黎明里</v>
      </c>
      <c r="Y73" s="1" t="str">
        <f t="shared" si="10"/>
        <v/>
      </c>
      <c r="Z73" s="1" t="str">
        <f t="shared" si="11"/>
        <v/>
      </c>
      <c r="AA73" s="1" t="str">
        <f t="shared" si="12"/>
        <v/>
      </c>
    </row>
    <row r="74" spans="1:27" s="1" customFormat="1" x14ac:dyDescent="0.25">
      <c r="A74" s="2" t="s">
        <v>24</v>
      </c>
      <c r="B74" s="2" t="s">
        <v>117</v>
      </c>
      <c r="C74" s="2" t="s">
        <v>118</v>
      </c>
      <c r="D74" s="3">
        <v>38</v>
      </c>
      <c r="E74" s="3">
        <v>4</v>
      </c>
      <c r="F74" s="3">
        <v>3</v>
      </c>
      <c r="G74" s="3">
        <v>112</v>
      </c>
      <c r="H74" s="3">
        <v>20</v>
      </c>
      <c r="I74" s="3">
        <v>97</v>
      </c>
      <c r="J74" s="3">
        <v>67</v>
      </c>
      <c r="K74" s="3">
        <v>40</v>
      </c>
      <c r="L74" s="3">
        <v>88</v>
      </c>
      <c r="M74" s="3">
        <v>48</v>
      </c>
      <c r="N74" s="3">
        <v>56</v>
      </c>
      <c r="O74" s="3">
        <v>121</v>
      </c>
      <c r="P74" s="3">
        <v>110</v>
      </c>
      <c r="Q74" s="3">
        <v>11</v>
      </c>
      <c r="R74" s="3">
        <v>29</v>
      </c>
      <c r="S74" s="3">
        <v>884</v>
      </c>
      <c r="T74" s="3">
        <v>1421</v>
      </c>
      <c r="U74" s="4">
        <v>62.209999084472656</v>
      </c>
      <c r="V74" s="5">
        <f t="shared" si="7"/>
        <v>417</v>
      </c>
      <c r="W74" s="5">
        <f t="shared" si="8"/>
        <v>334</v>
      </c>
      <c r="X74" t="str">
        <f t="shared" si="9"/>
        <v>梅花里</v>
      </c>
      <c r="Y74" s="1">
        <f t="shared" si="10"/>
        <v>836</v>
      </c>
      <c r="Z74" s="1">
        <f t="shared" si="11"/>
        <v>734</v>
      </c>
      <c r="AA74" s="1">
        <f t="shared" si="12"/>
        <v>1818</v>
      </c>
    </row>
    <row r="75" spans="1:27" s="1" customFormat="1" x14ac:dyDescent="0.25">
      <c r="A75" s="2" t="s">
        <v>24</v>
      </c>
      <c r="B75" s="2" t="s">
        <v>117</v>
      </c>
      <c r="C75" s="2" t="s">
        <v>119</v>
      </c>
      <c r="D75" s="3">
        <v>29</v>
      </c>
      <c r="E75" s="3">
        <v>1</v>
      </c>
      <c r="F75" s="3">
        <v>1</v>
      </c>
      <c r="G75" s="3">
        <v>108</v>
      </c>
      <c r="H75" s="3">
        <v>21</v>
      </c>
      <c r="I75" s="3">
        <v>106</v>
      </c>
      <c r="J75" s="3">
        <v>79</v>
      </c>
      <c r="K75" s="3">
        <v>91</v>
      </c>
      <c r="L75" s="3">
        <v>87</v>
      </c>
      <c r="M75" s="3">
        <v>63</v>
      </c>
      <c r="N75" s="3">
        <v>69</v>
      </c>
      <c r="O75" s="3">
        <v>114</v>
      </c>
      <c r="P75" s="3">
        <v>103</v>
      </c>
      <c r="Q75" s="3">
        <v>8</v>
      </c>
      <c r="R75" s="3">
        <v>33</v>
      </c>
      <c r="S75" s="3">
        <v>934</v>
      </c>
      <c r="T75" s="3">
        <v>1340</v>
      </c>
      <c r="U75" s="4">
        <v>69.699996948242188</v>
      </c>
      <c r="V75" s="5">
        <f t="shared" si="7"/>
        <v>419</v>
      </c>
      <c r="W75" s="5">
        <f t="shared" si="8"/>
        <v>400</v>
      </c>
      <c r="X75" t="str">
        <f t="shared" si="9"/>
        <v>梅花里</v>
      </c>
      <c r="Y75" s="1" t="str">
        <f t="shared" si="10"/>
        <v/>
      </c>
      <c r="Z75" s="1" t="str">
        <f t="shared" si="11"/>
        <v/>
      </c>
      <c r="AA75" s="1" t="str">
        <f t="shared" si="12"/>
        <v/>
      </c>
    </row>
    <row r="76" spans="1:27" s="1" customFormat="1" x14ac:dyDescent="0.25">
      <c r="A76" s="2" t="s">
        <v>24</v>
      </c>
      <c r="B76" s="2" t="s">
        <v>120</v>
      </c>
      <c r="C76" s="2" t="s">
        <v>121</v>
      </c>
      <c r="D76" s="3">
        <v>60</v>
      </c>
      <c r="E76" s="3">
        <v>0</v>
      </c>
      <c r="F76" s="3">
        <v>2</v>
      </c>
      <c r="G76" s="3">
        <v>114</v>
      </c>
      <c r="H76" s="3">
        <v>14</v>
      </c>
      <c r="I76" s="3">
        <v>106</v>
      </c>
      <c r="J76" s="3">
        <v>70</v>
      </c>
      <c r="K76" s="3">
        <v>35</v>
      </c>
      <c r="L76" s="3">
        <v>91</v>
      </c>
      <c r="M76" s="3">
        <v>45</v>
      </c>
      <c r="N76" s="3">
        <v>97</v>
      </c>
      <c r="O76" s="3">
        <v>103</v>
      </c>
      <c r="P76" s="3">
        <v>96</v>
      </c>
      <c r="Q76" s="3">
        <v>13</v>
      </c>
      <c r="R76" s="3">
        <v>32</v>
      </c>
      <c r="S76" s="3">
        <v>900</v>
      </c>
      <c r="T76" s="3">
        <v>1338</v>
      </c>
      <c r="U76" s="4">
        <v>67.260002136230469</v>
      </c>
      <c r="V76" s="5">
        <f t="shared" si="7"/>
        <v>450</v>
      </c>
      <c r="W76" s="5">
        <f t="shared" si="8"/>
        <v>321</v>
      </c>
      <c r="X76" t="str">
        <f t="shared" si="9"/>
        <v>幸福里</v>
      </c>
      <c r="Y76" s="1">
        <f t="shared" si="10"/>
        <v>1239</v>
      </c>
      <c r="Z76" s="1">
        <f t="shared" si="11"/>
        <v>994</v>
      </c>
      <c r="AA76" s="1">
        <f t="shared" si="12"/>
        <v>2559</v>
      </c>
    </row>
    <row r="77" spans="1:27" s="1" customFormat="1" x14ac:dyDescent="0.25">
      <c r="A77" s="2" t="s">
        <v>24</v>
      </c>
      <c r="B77" s="2" t="s">
        <v>120</v>
      </c>
      <c r="C77" s="2" t="s">
        <v>122</v>
      </c>
      <c r="D77" s="3">
        <v>17</v>
      </c>
      <c r="E77" s="3">
        <v>0</v>
      </c>
      <c r="F77" s="3">
        <v>2</v>
      </c>
      <c r="G77" s="3">
        <v>108</v>
      </c>
      <c r="H77" s="3">
        <v>15</v>
      </c>
      <c r="I77" s="3">
        <v>66</v>
      </c>
      <c r="J77" s="3">
        <v>73</v>
      </c>
      <c r="K77" s="3">
        <v>42</v>
      </c>
      <c r="L77" s="3">
        <v>104</v>
      </c>
      <c r="M77" s="3">
        <v>52</v>
      </c>
      <c r="N77" s="3">
        <v>79</v>
      </c>
      <c r="O77" s="3">
        <v>100</v>
      </c>
      <c r="P77" s="3">
        <v>111</v>
      </c>
      <c r="Q77" s="3">
        <v>13</v>
      </c>
      <c r="R77" s="3">
        <v>47</v>
      </c>
      <c r="S77" s="3">
        <v>860</v>
      </c>
      <c r="T77" s="3">
        <v>1236</v>
      </c>
      <c r="U77" s="4">
        <v>69.580001831054688</v>
      </c>
      <c r="V77" s="5">
        <f t="shared" si="7"/>
        <v>451</v>
      </c>
      <c r="W77" s="5">
        <f t="shared" si="8"/>
        <v>307</v>
      </c>
      <c r="X77" t="str">
        <f t="shared" si="9"/>
        <v>幸福里</v>
      </c>
      <c r="Y77" s="1" t="str">
        <f t="shared" si="10"/>
        <v/>
      </c>
      <c r="Z77" s="1" t="str">
        <f t="shared" si="11"/>
        <v/>
      </c>
      <c r="AA77" s="1" t="str">
        <f t="shared" si="12"/>
        <v/>
      </c>
    </row>
    <row r="78" spans="1:27" s="1" customFormat="1" x14ac:dyDescent="0.25">
      <c r="A78" s="2" t="s">
        <v>24</v>
      </c>
      <c r="B78" s="2" t="s">
        <v>120</v>
      </c>
      <c r="C78" s="2" t="s">
        <v>123</v>
      </c>
      <c r="D78" s="3">
        <v>22</v>
      </c>
      <c r="E78" s="3">
        <v>1</v>
      </c>
      <c r="F78" s="3">
        <v>2</v>
      </c>
      <c r="G78" s="3">
        <v>89</v>
      </c>
      <c r="H78" s="3">
        <v>13</v>
      </c>
      <c r="I78" s="3">
        <v>97</v>
      </c>
      <c r="J78" s="3">
        <v>72</v>
      </c>
      <c r="K78" s="3">
        <v>89</v>
      </c>
      <c r="L78" s="3">
        <v>67</v>
      </c>
      <c r="M78" s="3">
        <v>55</v>
      </c>
      <c r="N78" s="3">
        <v>55</v>
      </c>
      <c r="O78" s="3">
        <v>85</v>
      </c>
      <c r="P78" s="3">
        <v>95</v>
      </c>
      <c r="Q78" s="3">
        <v>7</v>
      </c>
      <c r="R78" s="3">
        <v>35</v>
      </c>
      <c r="S78" s="3">
        <v>799</v>
      </c>
      <c r="T78" s="3">
        <v>1205</v>
      </c>
      <c r="U78" s="4">
        <v>66.30999755859375</v>
      </c>
      <c r="V78" s="5">
        <f t="shared" si="7"/>
        <v>338</v>
      </c>
      <c r="W78" s="5">
        <f t="shared" si="8"/>
        <v>366</v>
      </c>
      <c r="X78" t="str">
        <f t="shared" si="9"/>
        <v>幸福里</v>
      </c>
      <c r="Y78" s="1" t="str">
        <f t="shared" si="10"/>
        <v/>
      </c>
      <c r="Z78" s="1" t="str">
        <f t="shared" si="11"/>
        <v/>
      </c>
      <c r="AA78" s="1" t="str">
        <f t="shared" si="12"/>
        <v/>
      </c>
    </row>
    <row r="79" spans="1:27" s="1" customFormat="1" x14ac:dyDescent="0.25">
      <c r="A79" s="2" t="s">
        <v>24</v>
      </c>
      <c r="B79" s="2" t="s">
        <v>124</v>
      </c>
      <c r="C79" s="2" t="s">
        <v>125</v>
      </c>
      <c r="D79" s="3">
        <v>10</v>
      </c>
      <c r="E79" s="3">
        <v>0</v>
      </c>
      <c r="F79" s="3">
        <v>4</v>
      </c>
      <c r="G79" s="3">
        <v>169</v>
      </c>
      <c r="H79" s="3">
        <v>30</v>
      </c>
      <c r="I79" s="3">
        <v>131</v>
      </c>
      <c r="J79" s="3">
        <v>104</v>
      </c>
      <c r="K79" s="3">
        <v>47</v>
      </c>
      <c r="L79" s="3">
        <v>72</v>
      </c>
      <c r="M79" s="3">
        <v>68</v>
      </c>
      <c r="N79" s="3">
        <v>49</v>
      </c>
      <c r="O79" s="3">
        <v>62</v>
      </c>
      <c r="P79" s="3">
        <v>114</v>
      </c>
      <c r="Q79" s="3">
        <v>10</v>
      </c>
      <c r="R79" s="3">
        <v>27</v>
      </c>
      <c r="S79" s="3">
        <v>925</v>
      </c>
      <c r="T79" s="3">
        <v>1318</v>
      </c>
      <c r="U79" s="4">
        <v>70.180000305175781</v>
      </c>
      <c r="V79" s="5">
        <f t="shared" si="7"/>
        <v>389</v>
      </c>
      <c r="W79" s="5">
        <f t="shared" si="8"/>
        <v>426</v>
      </c>
      <c r="X79" t="str">
        <f t="shared" si="9"/>
        <v>幸市里</v>
      </c>
      <c r="Y79" s="1">
        <f t="shared" si="10"/>
        <v>1258</v>
      </c>
      <c r="Z79" s="1">
        <f t="shared" si="11"/>
        <v>1148</v>
      </c>
      <c r="AA79" s="1">
        <f t="shared" si="12"/>
        <v>2701</v>
      </c>
    </row>
    <row r="80" spans="1:27" s="1" customFormat="1" x14ac:dyDescent="0.25">
      <c r="A80" s="2" t="s">
        <v>24</v>
      </c>
      <c r="B80" s="2" t="s">
        <v>124</v>
      </c>
      <c r="C80" s="2" t="s">
        <v>126</v>
      </c>
      <c r="D80" s="3">
        <v>17</v>
      </c>
      <c r="E80" s="3">
        <v>0</v>
      </c>
      <c r="F80" s="3">
        <v>2</v>
      </c>
      <c r="G80" s="3">
        <v>151</v>
      </c>
      <c r="H80" s="3">
        <v>17</v>
      </c>
      <c r="I80" s="3">
        <v>107</v>
      </c>
      <c r="J80" s="3">
        <v>91</v>
      </c>
      <c r="K80" s="3">
        <v>49</v>
      </c>
      <c r="L80" s="3">
        <v>71</v>
      </c>
      <c r="M80" s="3">
        <v>47</v>
      </c>
      <c r="N80" s="3">
        <v>52</v>
      </c>
      <c r="O80" s="3">
        <v>79</v>
      </c>
      <c r="P80" s="3">
        <v>97</v>
      </c>
      <c r="Q80" s="3">
        <v>14</v>
      </c>
      <c r="R80" s="3">
        <v>40</v>
      </c>
      <c r="S80" s="3">
        <v>857</v>
      </c>
      <c r="T80" s="3">
        <v>1253</v>
      </c>
      <c r="U80" s="4">
        <v>68.400001525878906</v>
      </c>
      <c r="V80" s="5">
        <f t="shared" si="7"/>
        <v>407</v>
      </c>
      <c r="W80" s="5">
        <f t="shared" si="8"/>
        <v>361</v>
      </c>
      <c r="X80" t="str">
        <f t="shared" si="9"/>
        <v>幸市里</v>
      </c>
      <c r="Y80" s="1" t="str">
        <f t="shared" si="10"/>
        <v/>
      </c>
      <c r="Z80" s="1" t="str">
        <f t="shared" si="11"/>
        <v/>
      </c>
      <c r="AA80" s="1" t="str">
        <f t="shared" si="12"/>
        <v/>
      </c>
    </row>
    <row r="81" spans="1:27" s="1" customFormat="1" x14ac:dyDescent="0.25">
      <c r="A81" s="2" t="s">
        <v>24</v>
      </c>
      <c r="B81" s="2" t="s">
        <v>124</v>
      </c>
      <c r="C81" s="2" t="s">
        <v>127</v>
      </c>
      <c r="D81" s="3">
        <v>19</v>
      </c>
      <c r="E81" s="3">
        <v>1</v>
      </c>
      <c r="F81" s="3">
        <v>3</v>
      </c>
      <c r="G81" s="3">
        <v>184</v>
      </c>
      <c r="H81" s="3">
        <v>16</v>
      </c>
      <c r="I81" s="3">
        <v>118</v>
      </c>
      <c r="J81" s="3">
        <v>87</v>
      </c>
      <c r="K81" s="3">
        <v>40</v>
      </c>
      <c r="L81" s="3">
        <v>94</v>
      </c>
      <c r="M81" s="3">
        <v>39</v>
      </c>
      <c r="N81" s="3">
        <v>54</v>
      </c>
      <c r="O81" s="3">
        <v>83</v>
      </c>
      <c r="P81" s="3">
        <v>100</v>
      </c>
      <c r="Q81" s="3">
        <v>9</v>
      </c>
      <c r="R81" s="3">
        <v>38</v>
      </c>
      <c r="S81" s="3">
        <v>919</v>
      </c>
      <c r="T81" s="3">
        <v>1229</v>
      </c>
      <c r="U81" s="4">
        <v>74.779998779296875</v>
      </c>
      <c r="V81" s="5">
        <f t="shared" si="7"/>
        <v>462</v>
      </c>
      <c r="W81" s="5">
        <f t="shared" si="8"/>
        <v>361</v>
      </c>
      <c r="X81" t="str">
        <f t="shared" si="9"/>
        <v>幸市里</v>
      </c>
      <c r="Y81" s="1" t="str">
        <f t="shared" si="10"/>
        <v/>
      </c>
      <c r="Z81" s="1" t="str">
        <f t="shared" si="11"/>
        <v/>
      </c>
      <c r="AA81" s="1" t="str">
        <f t="shared" si="12"/>
        <v/>
      </c>
    </row>
    <row r="82" spans="1:27" s="1" customFormat="1" x14ac:dyDescent="0.25">
      <c r="A82" s="2" t="s">
        <v>24</v>
      </c>
      <c r="B82" s="2" t="s">
        <v>128</v>
      </c>
      <c r="C82" s="2" t="s">
        <v>129</v>
      </c>
      <c r="D82" s="3">
        <v>22</v>
      </c>
      <c r="E82" s="3">
        <v>0</v>
      </c>
      <c r="F82" s="3">
        <v>1</v>
      </c>
      <c r="G82" s="3">
        <v>78</v>
      </c>
      <c r="H82" s="3">
        <v>10</v>
      </c>
      <c r="I82" s="3">
        <v>94</v>
      </c>
      <c r="J82" s="3">
        <v>74</v>
      </c>
      <c r="K82" s="3">
        <v>57</v>
      </c>
      <c r="L82" s="3">
        <v>122</v>
      </c>
      <c r="M82" s="3">
        <v>61</v>
      </c>
      <c r="N82" s="3">
        <v>128</v>
      </c>
      <c r="O82" s="3">
        <v>59</v>
      </c>
      <c r="P82" s="3">
        <v>94</v>
      </c>
      <c r="Q82" s="3">
        <v>10</v>
      </c>
      <c r="R82" s="3">
        <v>42</v>
      </c>
      <c r="S82" s="3">
        <v>881</v>
      </c>
      <c r="T82" s="3">
        <v>1240</v>
      </c>
      <c r="U82" s="4">
        <v>71.050003051757813</v>
      </c>
      <c r="V82" s="5">
        <f t="shared" si="7"/>
        <v>439</v>
      </c>
      <c r="W82" s="5">
        <f t="shared" si="8"/>
        <v>329</v>
      </c>
      <c r="X82" t="str">
        <f t="shared" si="9"/>
        <v>東門里</v>
      </c>
      <c r="Y82" s="1">
        <f t="shared" si="10"/>
        <v>1244</v>
      </c>
      <c r="Z82" s="1">
        <f t="shared" si="11"/>
        <v>806</v>
      </c>
      <c r="AA82" s="1">
        <f t="shared" si="12"/>
        <v>2349</v>
      </c>
    </row>
    <row r="83" spans="1:27" s="1" customFormat="1" x14ac:dyDescent="0.25">
      <c r="A83" s="2" t="s">
        <v>24</v>
      </c>
      <c r="B83" s="2" t="s">
        <v>128</v>
      </c>
      <c r="C83" s="2" t="s">
        <v>130</v>
      </c>
      <c r="D83" s="3">
        <v>24</v>
      </c>
      <c r="E83" s="3">
        <v>2</v>
      </c>
      <c r="F83" s="3">
        <v>2</v>
      </c>
      <c r="G83" s="3">
        <v>94</v>
      </c>
      <c r="H83" s="3">
        <v>12</v>
      </c>
      <c r="I83" s="3">
        <v>47</v>
      </c>
      <c r="J83" s="3">
        <v>55</v>
      </c>
      <c r="K83" s="3">
        <v>26</v>
      </c>
      <c r="L83" s="3">
        <v>92</v>
      </c>
      <c r="M83" s="3">
        <v>48</v>
      </c>
      <c r="N83" s="3">
        <v>93</v>
      </c>
      <c r="O83" s="3">
        <v>48</v>
      </c>
      <c r="P83" s="3">
        <v>87</v>
      </c>
      <c r="Q83" s="3">
        <v>10</v>
      </c>
      <c r="R83" s="3">
        <v>54</v>
      </c>
      <c r="S83" s="3">
        <v>718</v>
      </c>
      <c r="T83" s="3">
        <v>1046</v>
      </c>
      <c r="U83" s="4">
        <v>68.639999389648438</v>
      </c>
      <c r="V83" s="5">
        <f t="shared" si="7"/>
        <v>391</v>
      </c>
      <c r="W83" s="5">
        <f t="shared" si="8"/>
        <v>227</v>
      </c>
      <c r="X83" t="str">
        <f t="shared" si="9"/>
        <v>東門里</v>
      </c>
      <c r="Y83" s="1" t="str">
        <f t="shared" si="10"/>
        <v/>
      </c>
      <c r="Z83" s="1" t="str">
        <f t="shared" si="11"/>
        <v/>
      </c>
      <c r="AA83" s="1" t="str">
        <f t="shared" si="12"/>
        <v/>
      </c>
    </row>
    <row r="84" spans="1:27" s="1" customFormat="1" x14ac:dyDescent="0.25">
      <c r="A84" s="2" t="s">
        <v>24</v>
      </c>
      <c r="B84" s="2" t="s">
        <v>128</v>
      </c>
      <c r="C84" s="2" t="s">
        <v>131</v>
      </c>
      <c r="D84" s="3">
        <v>22</v>
      </c>
      <c r="E84" s="3">
        <v>1</v>
      </c>
      <c r="F84" s="3">
        <v>1</v>
      </c>
      <c r="G84" s="3">
        <v>104</v>
      </c>
      <c r="H84" s="3">
        <v>13</v>
      </c>
      <c r="I84" s="3">
        <v>55</v>
      </c>
      <c r="J84" s="3">
        <v>48</v>
      </c>
      <c r="K84" s="3">
        <v>49</v>
      </c>
      <c r="L84" s="3">
        <v>101</v>
      </c>
      <c r="M84" s="3">
        <v>43</v>
      </c>
      <c r="N84" s="3">
        <v>96</v>
      </c>
      <c r="O84" s="3">
        <v>66</v>
      </c>
      <c r="P84" s="3">
        <v>85</v>
      </c>
      <c r="Q84" s="3">
        <v>12</v>
      </c>
      <c r="R84" s="3">
        <v>35</v>
      </c>
      <c r="S84" s="3">
        <v>750</v>
      </c>
      <c r="T84" s="3">
        <v>1121</v>
      </c>
      <c r="U84" s="4">
        <v>66.900001525878906</v>
      </c>
      <c r="V84" s="5">
        <f t="shared" si="7"/>
        <v>414</v>
      </c>
      <c r="W84" s="5">
        <f t="shared" si="8"/>
        <v>250</v>
      </c>
      <c r="X84" t="str">
        <f t="shared" si="9"/>
        <v>東門里</v>
      </c>
      <c r="Y84" s="1" t="str">
        <f t="shared" si="10"/>
        <v/>
      </c>
      <c r="Z84" s="1" t="str">
        <f t="shared" si="11"/>
        <v/>
      </c>
      <c r="AA84" s="1" t="str">
        <f t="shared" si="12"/>
        <v/>
      </c>
    </row>
    <row r="85" spans="1:27" s="1" customFormat="1" x14ac:dyDescent="0.25">
      <c r="A85" s="2" t="s">
        <v>24</v>
      </c>
      <c r="B85" s="2" t="s">
        <v>132</v>
      </c>
      <c r="C85" s="2" t="s">
        <v>133</v>
      </c>
      <c r="D85" s="3">
        <v>32</v>
      </c>
      <c r="E85" s="3">
        <v>1</v>
      </c>
      <c r="F85" s="3">
        <v>0</v>
      </c>
      <c r="G85" s="3">
        <v>182</v>
      </c>
      <c r="H85" s="3">
        <v>33</v>
      </c>
      <c r="I85" s="3">
        <v>95</v>
      </c>
      <c r="J85" s="3">
        <v>93</v>
      </c>
      <c r="K85" s="3">
        <v>64</v>
      </c>
      <c r="L85" s="3">
        <v>74</v>
      </c>
      <c r="M85" s="3">
        <v>55</v>
      </c>
      <c r="N85" s="3">
        <v>46</v>
      </c>
      <c r="O85" s="3">
        <v>79</v>
      </c>
      <c r="P85" s="3">
        <v>119</v>
      </c>
      <c r="Q85" s="3">
        <v>11</v>
      </c>
      <c r="R85" s="3">
        <v>55</v>
      </c>
      <c r="S85" s="3">
        <v>965</v>
      </c>
      <c r="T85" s="3">
        <v>1441</v>
      </c>
      <c r="U85" s="4">
        <v>66.970001220703125</v>
      </c>
      <c r="V85" s="5">
        <f t="shared" si="7"/>
        <v>447</v>
      </c>
      <c r="W85" s="5">
        <f t="shared" si="8"/>
        <v>404</v>
      </c>
      <c r="X85" t="str">
        <f t="shared" si="9"/>
        <v>文北里</v>
      </c>
      <c r="Y85" s="1">
        <f t="shared" si="10"/>
        <v>1452</v>
      </c>
      <c r="Z85" s="1">
        <f t="shared" si="11"/>
        <v>1241</v>
      </c>
      <c r="AA85" s="1">
        <f t="shared" si="12"/>
        <v>3112</v>
      </c>
    </row>
    <row r="86" spans="1:27" s="1" customFormat="1" x14ac:dyDescent="0.25">
      <c r="A86" s="2" t="s">
        <v>24</v>
      </c>
      <c r="B86" s="2" t="s">
        <v>132</v>
      </c>
      <c r="C86" s="2" t="s">
        <v>134</v>
      </c>
      <c r="D86" s="3">
        <v>29</v>
      </c>
      <c r="E86" s="3">
        <v>1</v>
      </c>
      <c r="F86" s="3">
        <v>2</v>
      </c>
      <c r="G86" s="3">
        <v>192</v>
      </c>
      <c r="H86" s="3">
        <v>18</v>
      </c>
      <c r="I86" s="3">
        <v>104</v>
      </c>
      <c r="J86" s="3">
        <v>85</v>
      </c>
      <c r="K86" s="3">
        <v>62</v>
      </c>
      <c r="L86" s="3">
        <v>91</v>
      </c>
      <c r="M86" s="3">
        <v>83</v>
      </c>
      <c r="N86" s="3">
        <v>61</v>
      </c>
      <c r="O86" s="3">
        <v>74</v>
      </c>
      <c r="P86" s="3">
        <v>106</v>
      </c>
      <c r="Q86" s="3">
        <v>20</v>
      </c>
      <c r="R86" s="3">
        <v>57</v>
      </c>
      <c r="S86" s="3">
        <v>1018</v>
      </c>
      <c r="T86" s="3">
        <v>1455</v>
      </c>
      <c r="U86" s="4">
        <v>69.970001220703125</v>
      </c>
      <c r="V86" s="5">
        <f t="shared" si="7"/>
        <v>495</v>
      </c>
      <c r="W86" s="5">
        <f t="shared" si="8"/>
        <v>375</v>
      </c>
      <c r="X86" t="str">
        <f t="shared" si="9"/>
        <v>文北里</v>
      </c>
      <c r="Y86" s="1" t="str">
        <f t="shared" si="10"/>
        <v/>
      </c>
      <c r="Z86" s="1" t="str">
        <f t="shared" si="11"/>
        <v/>
      </c>
      <c r="AA86" s="1" t="str">
        <f t="shared" si="12"/>
        <v/>
      </c>
    </row>
    <row r="87" spans="1:27" s="1" customFormat="1" x14ac:dyDescent="0.25">
      <c r="A87" s="2" t="s">
        <v>24</v>
      </c>
      <c r="B87" s="2" t="s">
        <v>132</v>
      </c>
      <c r="C87" s="2" t="s">
        <v>135</v>
      </c>
      <c r="D87" s="3">
        <v>39</v>
      </c>
      <c r="E87" s="3">
        <v>3</v>
      </c>
      <c r="F87" s="3">
        <v>1</v>
      </c>
      <c r="G87" s="3">
        <v>200</v>
      </c>
      <c r="H87" s="3">
        <v>26</v>
      </c>
      <c r="I87" s="3">
        <v>129</v>
      </c>
      <c r="J87" s="3">
        <v>122</v>
      </c>
      <c r="K87" s="3">
        <v>48</v>
      </c>
      <c r="L87" s="3">
        <v>89</v>
      </c>
      <c r="M87" s="3">
        <v>73</v>
      </c>
      <c r="N87" s="3">
        <v>77</v>
      </c>
      <c r="O87" s="3">
        <v>67</v>
      </c>
      <c r="P87" s="3">
        <v>137</v>
      </c>
      <c r="Q87" s="3">
        <v>22</v>
      </c>
      <c r="R87" s="3">
        <v>55</v>
      </c>
      <c r="S87" s="3">
        <v>1129</v>
      </c>
      <c r="T87" s="3">
        <v>1658</v>
      </c>
      <c r="U87" s="4">
        <v>68.089996337890625</v>
      </c>
      <c r="V87" s="5">
        <f t="shared" si="7"/>
        <v>510</v>
      </c>
      <c r="W87" s="5">
        <f t="shared" si="8"/>
        <v>462</v>
      </c>
      <c r="X87" t="str">
        <f t="shared" si="9"/>
        <v>文北里</v>
      </c>
      <c r="Y87" s="1" t="str">
        <f t="shared" si="10"/>
        <v/>
      </c>
      <c r="Z87" s="1" t="str">
        <f t="shared" si="11"/>
        <v/>
      </c>
      <c r="AA87" s="1" t="str">
        <f t="shared" si="12"/>
        <v/>
      </c>
    </row>
    <row r="88" spans="1:27" s="1" customFormat="1" x14ac:dyDescent="0.25">
      <c r="A88" s="2" t="s">
        <v>24</v>
      </c>
      <c r="B88" s="2" t="s">
        <v>136</v>
      </c>
      <c r="C88" s="2" t="s">
        <v>137</v>
      </c>
      <c r="D88" s="3">
        <v>19</v>
      </c>
      <c r="E88" s="3">
        <v>1</v>
      </c>
      <c r="F88" s="3">
        <v>1</v>
      </c>
      <c r="G88" s="3">
        <v>129</v>
      </c>
      <c r="H88" s="3">
        <v>39</v>
      </c>
      <c r="I88" s="3">
        <v>111</v>
      </c>
      <c r="J88" s="3">
        <v>74</v>
      </c>
      <c r="K88" s="3">
        <v>63</v>
      </c>
      <c r="L88" s="3">
        <v>74</v>
      </c>
      <c r="M88" s="3">
        <v>85</v>
      </c>
      <c r="N88" s="3">
        <v>125</v>
      </c>
      <c r="O88" s="3">
        <v>102</v>
      </c>
      <c r="P88" s="3">
        <v>128</v>
      </c>
      <c r="Q88" s="3">
        <v>19</v>
      </c>
      <c r="R88" s="3">
        <v>67</v>
      </c>
      <c r="S88" s="3">
        <v>1076</v>
      </c>
      <c r="T88" s="3">
        <v>1524</v>
      </c>
      <c r="U88" s="4">
        <v>70.599998474121094</v>
      </c>
      <c r="V88" s="5">
        <f t="shared" si="7"/>
        <v>516</v>
      </c>
      <c r="W88" s="5">
        <f t="shared" si="8"/>
        <v>415</v>
      </c>
      <c r="X88" t="str">
        <f t="shared" si="9"/>
        <v>文祥里</v>
      </c>
      <c r="Y88" s="1">
        <f t="shared" si="10"/>
        <v>2177</v>
      </c>
      <c r="Z88" s="1">
        <f t="shared" si="11"/>
        <v>1649</v>
      </c>
      <c r="AA88" s="1">
        <f t="shared" si="12"/>
        <v>4355</v>
      </c>
    </row>
    <row r="89" spans="1:27" s="1" customFormat="1" x14ac:dyDescent="0.25">
      <c r="A89" s="2" t="s">
        <v>24</v>
      </c>
      <c r="B89" s="2" t="s">
        <v>136</v>
      </c>
      <c r="C89" s="2" t="s">
        <v>138</v>
      </c>
      <c r="D89" s="3">
        <v>31</v>
      </c>
      <c r="E89" s="3">
        <v>0</v>
      </c>
      <c r="F89" s="3">
        <v>2</v>
      </c>
      <c r="G89" s="3">
        <v>136</v>
      </c>
      <c r="H89" s="3">
        <v>26</v>
      </c>
      <c r="I89" s="3">
        <v>87</v>
      </c>
      <c r="J89" s="3">
        <v>77</v>
      </c>
      <c r="K89" s="3">
        <v>90</v>
      </c>
      <c r="L89" s="3">
        <v>90</v>
      </c>
      <c r="M89" s="3">
        <v>64</v>
      </c>
      <c r="N89" s="3">
        <v>108</v>
      </c>
      <c r="O89" s="3">
        <v>113</v>
      </c>
      <c r="P89" s="3">
        <v>114</v>
      </c>
      <c r="Q89" s="3">
        <v>18</v>
      </c>
      <c r="R89" s="3">
        <v>55</v>
      </c>
      <c r="S89" s="3">
        <v>1040</v>
      </c>
      <c r="T89" s="3">
        <v>1474</v>
      </c>
      <c r="U89" s="4">
        <v>70.55999755859375</v>
      </c>
      <c r="V89" s="5">
        <f t="shared" si="7"/>
        <v>520</v>
      </c>
      <c r="W89" s="5">
        <f t="shared" si="8"/>
        <v>394</v>
      </c>
      <c r="X89" t="str">
        <f t="shared" si="9"/>
        <v>文祥里</v>
      </c>
      <c r="Y89" s="1" t="str">
        <f t="shared" si="10"/>
        <v/>
      </c>
      <c r="Z89" s="1" t="str">
        <f t="shared" si="11"/>
        <v/>
      </c>
      <c r="AA89" s="1" t="str">
        <f t="shared" si="12"/>
        <v/>
      </c>
    </row>
    <row r="90" spans="1:27" s="1" customFormat="1" x14ac:dyDescent="0.25">
      <c r="A90" s="2" t="s">
        <v>24</v>
      </c>
      <c r="B90" s="2" t="s">
        <v>136</v>
      </c>
      <c r="C90" s="2" t="s">
        <v>139</v>
      </c>
      <c r="D90" s="3">
        <v>34</v>
      </c>
      <c r="E90" s="3">
        <v>2</v>
      </c>
      <c r="F90" s="3">
        <v>0</v>
      </c>
      <c r="G90" s="3">
        <v>156</v>
      </c>
      <c r="H90" s="3">
        <v>23</v>
      </c>
      <c r="I90" s="3">
        <v>116</v>
      </c>
      <c r="J90" s="3">
        <v>71</v>
      </c>
      <c r="K90" s="3">
        <v>79</v>
      </c>
      <c r="L90" s="3">
        <v>112</v>
      </c>
      <c r="M90" s="3">
        <v>57</v>
      </c>
      <c r="N90" s="3">
        <v>98</v>
      </c>
      <c r="O90" s="3">
        <v>139</v>
      </c>
      <c r="P90" s="3">
        <v>148</v>
      </c>
      <c r="Q90" s="3">
        <v>10</v>
      </c>
      <c r="R90" s="3">
        <v>68</v>
      </c>
      <c r="S90" s="3">
        <v>1134</v>
      </c>
      <c r="T90" s="3">
        <v>1588</v>
      </c>
      <c r="U90" s="4">
        <v>71.410003662109375</v>
      </c>
      <c r="V90" s="5">
        <f t="shared" si="7"/>
        <v>583</v>
      </c>
      <c r="W90" s="5">
        <f t="shared" si="8"/>
        <v>437</v>
      </c>
      <c r="X90" t="str">
        <f t="shared" si="9"/>
        <v>文祥里</v>
      </c>
      <c r="Y90" s="1" t="str">
        <f t="shared" si="10"/>
        <v/>
      </c>
      <c r="Z90" s="1" t="str">
        <f t="shared" si="11"/>
        <v/>
      </c>
      <c r="AA90" s="1" t="str">
        <f t="shared" si="12"/>
        <v/>
      </c>
    </row>
    <row r="91" spans="1:27" s="1" customFormat="1" x14ac:dyDescent="0.25">
      <c r="A91" s="2" t="s">
        <v>24</v>
      </c>
      <c r="B91" s="2" t="s">
        <v>136</v>
      </c>
      <c r="C91" s="2" t="s">
        <v>140</v>
      </c>
      <c r="D91" s="3">
        <v>37</v>
      </c>
      <c r="E91" s="3">
        <v>1</v>
      </c>
      <c r="F91" s="3">
        <v>2</v>
      </c>
      <c r="G91" s="3">
        <v>118</v>
      </c>
      <c r="H91" s="3">
        <v>21</v>
      </c>
      <c r="I91" s="3">
        <v>85</v>
      </c>
      <c r="J91" s="3">
        <v>91</v>
      </c>
      <c r="K91" s="3">
        <v>96</v>
      </c>
      <c r="L91" s="3">
        <v>121</v>
      </c>
      <c r="M91" s="3">
        <v>75</v>
      </c>
      <c r="N91" s="3">
        <v>114</v>
      </c>
      <c r="O91" s="3">
        <v>117</v>
      </c>
      <c r="P91" s="3">
        <v>110</v>
      </c>
      <c r="Q91" s="3">
        <v>32</v>
      </c>
      <c r="R91" s="3">
        <v>56</v>
      </c>
      <c r="S91" s="3">
        <v>1105</v>
      </c>
      <c r="T91" s="3">
        <v>1507</v>
      </c>
      <c r="U91" s="4">
        <v>73.319999694824219</v>
      </c>
      <c r="V91" s="5">
        <f t="shared" si="7"/>
        <v>558</v>
      </c>
      <c r="W91" s="5">
        <f t="shared" si="8"/>
        <v>403</v>
      </c>
      <c r="X91" t="str">
        <f t="shared" si="9"/>
        <v>文祥里</v>
      </c>
      <c r="Y91" s="1" t="str">
        <f t="shared" si="10"/>
        <v/>
      </c>
      <c r="Z91" s="1" t="str">
        <f t="shared" si="11"/>
        <v/>
      </c>
      <c r="AA91" s="1" t="str">
        <f t="shared" si="12"/>
        <v/>
      </c>
    </row>
    <row r="92" spans="1:27" s="1" customFormat="1" x14ac:dyDescent="0.25">
      <c r="A92" s="2" t="s">
        <v>24</v>
      </c>
      <c r="B92" s="2" t="s">
        <v>141</v>
      </c>
      <c r="C92" s="2" t="s">
        <v>142</v>
      </c>
      <c r="D92" s="3">
        <v>15</v>
      </c>
      <c r="E92" s="3">
        <v>0</v>
      </c>
      <c r="F92" s="3">
        <v>1</v>
      </c>
      <c r="G92" s="3">
        <v>141</v>
      </c>
      <c r="H92" s="3">
        <v>17</v>
      </c>
      <c r="I92" s="3">
        <v>100</v>
      </c>
      <c r="J92" s="3">
        <v>76</v>
      </c>
      <c r="K92" s="3">
        <v>51</v>
      </c>
      <c r="L92" s="3">
        <v>73</v>
      </c>
      <c r="M92" s="3">
        <v>58</v>
      </c>
      <c r="N92" s="3">
        <v>60</v>
      </c>
      <c r="O92" s="3">
        <v>67</v>
      </c>
      <c r="P92" s="3">
        <v>109</v>
      </c>
      <c r="Q92" s="3">
        <v>25</v>
      </c>
      <c r="R92" s="3">
        <v>54</v>
      </c>
      <c r="S92" s="3">
        <v>881</v>
      </c>
      <c r="T92" s="3">
        <v>1275</v>
      </c>
      <c r="U92" s="4">
        <v>69.099998474121094</v>
      </c>
      <c r="V92" s="5">
        <f t="shared" si="7"/>
        <v>420</v>
      </c>
      <c r="W92" s="5">
        <f t="shared" si="8"/>
        <v>353</v>
      </c>
      <c r="X92" t="str">
        <f t="shared" si="9"/>
        <v>三愛里</v>
      </c>
      <c r="Y92" s="1">
        <f t="shared" si="10"/>
        <v>2297</v>
      </c>
      <c r="Z92" s="1">
        <f t="shared" si="11"/>
        <v>1931</v>
      </c>
      <c r="AA92" s="1">
        <f t="shared" si="12"/>
        <v>4819</v>
      </c>
    </row>
    <row r="93" spans="1:27" s="1" customFormat="1" x14ac:dyDescent="0.25">
      <c r="A93" s="2" t="s">
        <v>24</v>
      </c>
      <c r="B93" s="2" t="s">
        <v>141</v>
      </c>
      <c r="C93" s="2" t="s">
        <v>143</v>
      </c>
      <c r="D93" s="3">
        <v>24</v>
      </c>
      <c r="E93" s="3">
        <v>2</v>
      </c>
      <c r="F93" s="3">
        <v>4</v>
      </c>
      <c r="G93" s="3">
        <v>144</v>
      </c>
      <c r="H93" s="3">
        <v>23</v>
      </c>
      <c r="I93" s="3">
        <v>91</v>
      </c>
      <c r="J93" s="3">
        <v>94</v>
      </c>
      <c r="K93" s="3">
        <v>154</v>
      </c>
      <c r="L93" s="3">
        <v>118</v>
      </c>
      <c r="M93" s="3">
        <v>57</v>
      </c>
      <c r="N93" s="3">
        <v>86</v>
      </c>
      <c r="O93" s="3">
        <v>123</v>
      </c>
      <c r="P93" s="3">
        <v>116</v>
      </c>
      <c r="Q93" s="3">
        <v>28</v>
      </c>
      <c r="R93" s="3">
        <v>57</v>
      </c>
      <c r="S93" s="3">
        <v>1153</v>
      </c>
      <c r="T93" s="3">
        <v>1636</v>
      </c>
      <c r="U93" s="4">
        <v>70.480003356933594</v>
      </c>
      <c r="V93" s="5">
        <f t="shared" si="7"/>
        <v>556</v>
      </c>
      <c r="W93" s="5">
        <f t="shared" si="8"/>
        <v>478</v>
      </c>
      <c r="X93" t="str">
        <f t="shared" si="9"/>
        <v>三愛里</v>
      </c>
      <c r="Y93" s="1" t="str">
        <f t="shared" si="10"/>
        <v/>
      </c>
      <c r="Z93" s="1" t="str">
        <f t="shared" si="11"/>
        <v/>
      </c>
      <c r="AA93" s="1" t="str">
        <f t="shared" si="12"/>
        <v/>
      </c>
    </row>
    <row r="94" spans="1:27" s="1" customFormat="1" x14ac:dyDescent="0.25">
      <c r="A94" s="2" t="s">
        <v>24</v>
      </c>
      <c r="B94" s="2" t="s">
        <v>141</v>
      </c>
      <c r="C94" s="2" t="s">
        <v>144</v>
      </c>
      <c r="D94" s="3">
        <v>24</v>
      </c>
      <c r="E94" s="3">
        <v>0</v>
      </c>
      <c r="F94" s="3">
        <v>1</v>
      </c>
      <c r="G94" s="3">
        <v>159</v>
      </c>
      <c r="H94" s="3">
        <v>30</v>
      </c>
      <c r="I94" s="3">
        <v>94</v>
      </c>
      <c r="J94" s="3">
        <v>104</v>
      </c>
      <c r="K94" s="3">
        <v>55</v>
      </c>
      <c r="L94" s="3">
        <v>95</v>
      </c>
      <c r="M94" s="3">
        <v>70</v>
      </c>
      <c r="N94" s="3">
        <v>55</v>
      </c>
      <c r="O94" s="3">
        <v>108</v>
      </c>
      <c r="P94" s="3">
        <v>136</v>
      </c>
      <c r="Q94" s="3">
        <v>19</v>
      </c>
      <c r="R94" s="3">
        <v>55</v>
      </c>
      <c r="S94" s="3">
        <v>1042</v>
      </c>
      <c r="T94" s="3">
        <v>1431</v>
      </c>
      <c r="U94" s="4">
        <v>72.819999694824219</v>
      </c>
      <c r="V94" s="5">
        <f t="shared" si="7"/>
        <v>491</v>
      </c>
      <c r="W94" s="5">
        <f t="shared" si="8"/>
        <v>419</v>
      </c>
      <c r="X94" t="str">
        <f t="shared" si="9"/>
        <v>三愛里</v>
      </c>
      <c r="Y94" s="1" t="str">
        <f t="shared" si="10"/>
        <v/>
      </c>
      <c r="Z94" s="1" t="str">
        <f t="shared" si="11"/>
        <v/>
      </c>
      <c r="AA94" s="1" t="str">
        <f t="shared" si="12"/>
        <v/>
      </c>
    </row>
    <row r="95" spans="1:27" s="1" customFormat="1" x14ac:dyDescent="0.25">
      <c r="A95" s="2" t="s">
        <v>24</v>
      </c>
      <c r="B95" s="2" t="s">
        <v>141</v>
      </c>
      <c r="C95" s="2" t="s">
        <v>145</v>
      </c>
      <c r="D95" s="3">
        <v>24</v>
      </c>
      <c r="E95" s="3">
        <v>1</v>
      </c>
      <c r="F95" s="3">
        <v>2</v>
      </c>
      <c r="G95" s="3">
        <v>129</v>
      </c>
      <c r="H95" s="3">
        <v>24</v>
      </c>
      <c r="I95" s="3">
        <v>104</v>
      </c>
      <c r="J95" s="3">
        <v>60</v>
      </c>
      <c r="K95" s="3">
        <v>63</v>
      </c>
      <c r="L95" s="3">
        <v>72</v>
      </c>
      <c r="M95" s="3">
        <v>80</v>
      </c>
      <c r="N95" s="3">
        <v>58</v>
      </c>
      <c r="O95" s="3">
        <v>70</v>
      </c>
      <c r="P95" s="3">
        <v>92</v>
      </c>
      <c r="Q95" s="3">
        <v>17</v>
      </c>
      <c r="R95" s="3">
        <v>59</v>
      </c>
      <c r="S95" s="3">
        <v>887</v>
      </c>
      <c r="T95" s="3">
        <v>1247</v>
      </c>
      <c r="U95" s="4">
        <v>71.129997253417969</v>
      </c>
      <c r="V95" s="5">
        <f t="shared" si="7"/>
        <v>405</v>
      </c>
      <c r="W95" s="5">
        <f t="shared" si="8"/>
        <v>343</v>
      </c>
      <c r="X95" t="str">
        <f t="shared" si="9"/>
        <v>三愛里</v>
      </c>
      <c r="Y95" s="1" t="str">
        <f t="shared" si="10"/>
        <v/>
      </c>
      <c r="Z95" s="1" t="str">
        <f t="shared" si="11"/>
        <v/>
      </c>
      <c r="AA95" s="1" t="str">
        <f t="shared" si="12"/>
        <v/>
      </c>
    </row>
    <row r="96" spans="1:27" s="1" customFormat="1" x14ac:dyDescent="0.25">
      <c r="A96" s="2" t="s">
        <v>24</v>
      </c>
      <c r="B96" s="2" t="s">
        <v>141</v>
      </c>
      <c r="C96" s="2" t="s">
        <v>146</v>
      </c>
      <c r="D96" s="3">
        <v>16</v>
      </c>
      <c r="E96" s="3">
        <v>2</v>
      </c>
      <c r="F96" s="3">
        <v>3</v>
      </c>
      <c r="G96" s="3">
        <v>109</v>
      </c>
      <c r="H96" s="3">
        <v>26</v>
      </c>
      <c r="I96" s="3">
        <v>69</v>
      </c>
      <c r="J96" s="3">
        <v>98</v>
      </c>
      <c r="K96" s="3">
        <v>40</v>
      </c>
      <c r="L96" s="3">
        <v>79</v>
      </c>
      <c r="M96" s="3">
        <v>55</v>
      </c>
      <c r="N96" s="3">
        <v>54</v>
      </c>
      <c r="O96" s="3">
        <v>89</v>
      </c>
      <c r="P96" s="3">
        <v>105</v>
      </c>
      <c r="Q96" s="3">
        <v>32</v>
      </c>
      <c r="R96" s="3">
        <v>62</v>
      </c>
      <c r="S96" s="3">
        <v>856</v>
      </c>
      <c r="T96" s="3">
        <v>1235</v>
      </c>
      <c r="U96" s="4">
        <v>69.30999755859375</v>
      </c>
      <c r="V96" s="5">
        <f t="shared" si="7"/>
        <v>425</v>
      </c>
      <c r="W96" s="5">
        <f t="shared" si="8"/>
        <v>338</v>
      </c>
      <c r="X96" t="str">
        <f t="shared" si="9"/>
        <v>三愛里</v>
      </c>
      <c r="Y96" s="1" t="str">
        <f t="shared" si="10"/>
        <v/>
      </c>
      <c r="Z96" s="1" t="str">
        <f t="shared" si="11"/>
        <v/>
      </c>
      <c r="AA96" s="1" t="str">
        <f t="shared" si="12"/>
        <v/>
      </c>
    </row>
  </sheetData>
  <mergeCells count="22">
    <mergeCell ref="M2:M4"/>
    <mergeCell ref="S1:S4"/>
    <mergeCell ref="T1:T4"/>
    <mergeCell ref="U1:U4"/>
    <mergeCell ref="A1:A4"/>
    <mergeCell ref="B1:B4"/>
    <mergeCell ref="C1:C4"/>
    <mergeCell ref="D1:R1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N2:N4"/>
    <mergeCell ref="O2:O4"/>
    <mergeCell ref="P2:P4"/>
    <mergeCell ref="Q2:Q4"/>
    <mergeCell ref="R2:R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中正區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vincentpo</dc:creator>
  <cp:lastModifiedBy>vincentpo</cp:lastModifiedBy>
  <dcterms:created xsi:type="dcterms:W3CDTF">2016-07-19T07:55:00Z</dcterms:created>
  <dcterms:modified xsi:type="dcterms:W3CDTF">2016-07-19T10:15:57Z</dcterms:modified>
</cp:coreProperties>
</file>