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po\Desktop\"/>
    </mc:Choice>
  </mc:AlternateContent>
  <bookViews>
    <workbookView xWindow="0" yWindow="0" windowWidth="24000" windowHeight="9600"/>
  </bookViews>
  <sheets>
    <sheet name="內湖區" sheetId="1" r:id="rId1"/>
    <sheet name="工作表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2" l="1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6" i="2"/>
  <c r="H7" i="1" l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H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D6" i="1"/>
  <c r="C6" i="1"/>
  <c r="B6" i="1"/>
  <c r="X7" i="2"/>
  <c r="Y7" i="2"/>
  <c r="Z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X68" i="2"/>
  <c r="Y68" i="2"/>
  <c r="Z68" i="2"/>
  <c r="X69" i="2"/>
  <c r="Y69" i="2"/>
  <c r="Z69" i="2"/>
  <c r="X70" i="2"/>
  <c r="Y70" i="2"/>
  <c r="Z70" i="2"/>
  <c r="X71" i="2"/>
  <c r="Y71" i="2"/>
  <c r="Z71" i="2"/>
  <c r="X72" i="2"/>
  <c r="Y72" i="2"/>
  <c r="Z72" i="2"/>
  <c r="X73" i="2"/>
  <c r="Y73" i="2"/>
  <c r="Z73" i="2"/>
  <c r="X74" i="2"/>
  <c r="Y74" i="2"/>
  <c r="Z74" i="2"/>
  <c r="X75" i="2"/>
  <c r="Y75" i="2"/>
  <c r="Z75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X102" i="2"/>
  <c r="Y102" i="2"/>
  <c r="Z102" i="2"/>
  <c r="X103" i="2"/>
  <c r="Y103" i="2"/>
  <c r="Z103" i="2"/>
  <c r="X104" i="2"/>
  <c r="Y104" i="2"/>
  <c r="Z104" i="2"/>
  <c r="X105" i="2"/>
  <c r="Y105" i="2"/>
  <c r="Z105" i="2"/>
  <c r="X106" i="2"/>
  <c r="Y106" i="2"/>
  <c r="Z106" i="2"/>
  <c r="X107" i="2"/>
  <c r="Y107" i="2"/>
  <c r="Z107" i="2"/>
  <c r="X108" i="2"/>
  <c r="Y108" i="2"/>
  <c r="Z108" i="2"/>
  <c r="X109" i="2"/>
  <c r="Y109" i="2"/>
  <c r="Z109" i="2"/>
  <c r="X110" i="2"/>
  <c r="Y110" i="2"/>
  <c r="Z110" i="2"/>
  <c r="X111" i="2"/>
  <c r="Y111" i="2"/>
  <c r="Z111" i="2"/>
  <c r="X112" i="2"/>
  <c r="Y112" i="2"/>
  <c r="Z112" i="2"/>
  <c r="X113" i="2"/>
  <c r="Y113" i="2"/>
  <c r="Z113" i="2"/>
  <c r="X114" i="2"/>
  <c r="Y114" i="2"/>
  <c r="Z114" i="2"/>
  <c r="X115" i="2"/>
  <c r="Y115" i="2"/>
  <c r="Z115" i="2"/>
  <c r="X116" i="2"/>
  <c r="Y116" i="2"/>
  <c r="Z116" i="2"/>
  <c r="X117" i="2"/>
  <c r="Y117" i="2"/>
  <c r="Z117" i="2"/>
  <c r="X118" i="2"/>
  <c r="Y118" i="2"/>
  <c r="Z118" i="2"/>
  <c r="X119" i="2"/>
  <c r="Y119" i="2"/>
  <c r="Z119" i="2"/>
  <c r="X120" i="2"/>
  <c r="Y120" i="2"/>
  <c r="Z120" i="2"/>
  <c r="X121" i="2"/>
  <c r="Y121" i="2"/>
  <c r="Z121" i="2"/>
  <c r="X122" i="2"/>
  <c r="Y122" i="2"/>
  <c r="Z122" i="2"/>
  <c r="X123" i="2"/>
  <c r="Y123" i="2"/>
  <c r="Z123" i="2"/>
  <c r="X124" i="2"/>
  <c r="Y124" i="2"/>
  <c r="Z124" i="2"/>
  <c r="X125" i="2"/>
  <c r="Y125" i="2"/>
  <c r="Z125" i="2"/>
  <c r="X126" i="2"/>
  <c r="Y126" i="2"/>
  <c r="Z126" i="2"/>
  <c r="X127" i="2"/>
  <c r="Y127" i="2"/>
  <c r="Z127" i="2"/>
  <c r="X128" i="2"/>
  <c r="Y128" i="2"/>
  <c r="Z128" i="2"/>
  <c r="X129" i="2"/>
  <c r="Y129" i="2"/>
  <c r="Z129" i="2"/>
  <c r="X130" i="2"/>
  <c r="Y130" i="2"/>
  <c r="Z130" i="2"/>
  <c r="X131" i="2"/>
  <c r="Y131" i="2"/>
  <c r="Z131" i="2"/>
  <c r="X132" i="2"/>
  <c r="Y132" i="2"/>
  <c r="Z132" i="2"/>
  <c r="X133" i="2"/>
  <c r="Y133" i="2"/>
  <c r="Z133" i="2"/>
  <c r="X134" i="2"/>
  <c r="Y134" i="2"/>
  <c r="Z134" i="2"/>
  <c r="X135" i="2"/>
  <c r="Y135" i="2"/>
  <c r="Z135" i="2"/>
  <c r="X136" i="2"/>
  <c r="Y136" i="2"/>
  <c r="Z136" i="2"/>
  <c r="X137" i="2"/>
  <c r="Y137" i="2"/>
  <c r="Z137" i="2"/>
  <c r="X138" i="2"/>
  <c r="Y138" i="2"/>
  <c r="Z138" i="2"/>
  <c r="X139" i="2"/>
  <c r="Y139" i="2"/>
  <c r="Z139" i="2"/>
  <c r="X140" i="2"/>
  <c r="Y140" i="2"/>
  <c r="Z140" i="2"/>
  <c r="X141" i="2"/>
  <c r="Y141" i="2"/>
  <c r="Z141" i="2"/>
  <c r="X142" i="2"/>
  <c r="Y142" i="2"/>
  <c r="Z142" i="2"/>
  <c r="X143" i="2"/>
  <c r="Y143" i="2"/>
  <c r="Z143" i="2"/>
  <c r="X144" i="2"/>
  <c r="Y144" i="2"/>
  <c r="Z144" i="2"/>
  <c r="X145" i="2"/>
  <c r="Y145" i="2"/>
  <c r="Z145" i="2"/>
  <c r="X146" i="2"/>
  <c r="Y146" i="2"/>
  <c r="Z146" i="2"/>
  <c r="X147" i="2"/>
  <c r="Y147" i="2"/>
  <c r="Z147" i="2"/>
  <c r="X148" i="2"/>
  <c r="Y148" i="2"/>
  <c r="Z148" i="2"/>
  <c r="X149" i="2"/>
  <c r="Y149" i="2"/>
  <c r="Z149" i="2"/>
  <c r="X150" i="2"/>
  <c r="Y150" i="2"/>
  <c r="Z150" i="2"/>
  <c r="X151" i="2"/>
  <c r="Y151" i="2"/>
  <c r="Z151" i="2"/>
  <c r="X152" i="2"/>
  <c r="Y152" i="2"/>
  <c r="Z152" i="2"/>
  <c r="Z6" i="2"/>
  <c r="X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119" i="2"/>
  <c r="V119" i="2"/>
  <c r="U120" i="2"/>
  <c r="V120" i="2"/>
  <c r="U121" i="2"/>
  <c r="V121" i="2"/>
  <c r="U122" i="2"/>
  <c r="V122" i="2"/>
  <c r="U123" i="2"/>
  <c r="V123" i="2"/>
  <c r="U124" i="2"/>
  <c r="V124" i="2"/>
  <c r="U125" i="2"/>
  <c r="V125" i="2"/>
  <c r="U126" i="2"/>
  <c r="V126" i="2"/>
  <c r="U127" i="2"/>
  <c r="V127" i="2"/>
  <c r="U128" i="2"/>
  <c r="V128" i="2"/>
  <c r="U129" i="2"/>
  <c r="V129" i="2"/>
  <c r="U130" i="2"/>
  <c r="V130" i="2"/>
  <c r="U131" i="2"/>
  <c r="V131" i="2"/>
  <c r="U132" i="2"/>
  <c r="V132" i="2"/>
  <c r="U133" i="2"/>
  <c r="V133" i="2"/>
  <c r="U134" i="2"/>
  <c r="V134" i="2"/>
  <c r="U135" i="2"/>
  <c r="V135" i="2"/>
  <c r="U136" i="2"/>
  <c r="V136" i="2"/>
  <c r="U137" i="2"/>
  <c r="V137" i="2"/>
  <c r="U138" i="2"/>
  <c r="V138" i="2"/>
  <c r="U139" i="2"/>
  <c r="V139" i="2"/>
  <c r="U140" i="2"/>
  <c r="V140" i="2"/>
  <c r="U141" i="2"/>
  <c r="V141" i="2"/>
  <c r="U142" i="2"/>
  <c r="V142" i="2"/>
  <c r="U143" i="2"/>
  <c r="V143" i="2"/>
  <c r="U144" i="2"/>
  <c r="V144" i="2"/>
  <c r="U145" i="2"/>
  <c r="V145" i="2"/>
  <c r="U146" i="2"/>
  <c r="V146" i="2"/>
  <c r="U147" i="2"/>
  <c r="V147" i="2"/>
  <c r="U148" i="2"/>
  <c r="V148" i="2"/>
  <c r="U149" i="2"/>
  <c r="V149" i="2"/>
  <c r="U150" i="2"/>
  <c r="V150" i="2"/>
  <c r="U151" i="2"/>
  <c r="V151" i="2"/>
  <c r="U152" i="2"/>
  <c r="V152" i="2"/>
  <c r="V6" i="2"/>
  <c r="U6" i="2"/>
  <c r="E6" i="1" l="1"/>
  <c r="F6" i="1"/>
  <c r="F38" i="1"/>
  <c r="F34" i="1"/>
  <c r="F30" i="1"/>
  <c r="F26" i="1"/>
  <c r="F22" i="1"/>
  <c r="F18" i="1"/>
  <c r="F14" i="1"/>
  <c r="E44" i="1"/>
  <c r="E40" i="1"/>
  <c r="E36" i="1"/>
  <c r="E32" i="1"/>
  <c r="E28" i="1"/>
  <c r="E24" i="1"/>
  <c r="E20" i="1"/>
  <c r="E12" i="1"/>
  <c r="E8" i="1"/>
  <c r="F31" i="1"/>
  <c r="E16" i="1"/>
  <c r="F41" i="1"/>
  <c r="F37" i="1"/>
  <c r="E41" i="1"/>
  <c r="E37" i="1"/>
  <c r="E33" i="1"/>
  <c r="E29" i="1"/>
  <c r="E25" i="1"/>
  <c r="E21" i="1"/>
  <c r="E17" i="1"/>
  <c r="E13" i="1"/>
  <c r="E9" i="1"/>
  <c r="E7" i="1"/>
  <c r="F15" i="1"/>
  <c r="F33" i="1"/>
  <c r="F29" i="1"/>
  <c r="F25" i="1"/>
  <c r="F21" i="1"/>
  <c r="F17" i="1"/>
  <c r="F13" i="1"/>
  <c r="F9" i="1"/>
  <c r="F42" i="1"/>
  <c r="F10" i="1"/>
  <c r="F39" i="1"/>
  <c r="F23" i="1"/>
  <c r="F8" i="1"/>
  <c r="F7" i="1"/>
  <c r="F43" i="1"/>
  <c r="F19" i="1"/>
  <c r="E10" i="1"/>
  <c r="E42" i="1"/>
  <c r="E38" i="1"/>
  <c r="F35" i="1"/>
  <c r="E34" i="1"/>
  <c r="E30" i="1"/>
  <c r="F27" i="1"/>
  <c r="E26" i="1"/>
  <c r="E22" i="1"/>
  <c r="E18" i="1"/>
  <c r="E14" i="1"/>
  <c r="F11" i="1"/>
  <c r="F44" i="1"/>
  <c r="E43" i="1"/>
  <c r="F40" i="1"/>
  <c r="E39" i="1"/>
  <c r="F36" i="1"/>
  <c r="E35" i="1"/>
  <c r="F32" i="1"/>
  <c r="E31" i="1"/>
  <c r="F28" i="1"/>
  <c r="E27" i="1"/>
  <c r="F24" i="1"/>
  <c r="E23" i="1"/>
  <c r="F20" i="1"/>
  <c r="E19" i="1"/>
  <c r="F16" i="1"/>
  <c r="E15" i="1"/>
  <c r="G15" i="1" s="1"/>
  <c r="X15" i="1" s="1"/>
  <c r="F12" i="1"/>
  <c r="E11" i="1"/>
  <c r="W36" i="1"/>
  <c r="W44" i="1"/>
  <c r="W40" i="1"/>
  <c r="W28" i="1"/>
  <c r="W24" i="1"/>
  <c r="W20" i="1"/>
  <c r="W16" i="1"/>
  <c r="W12" i="1"/>
  <c r="W6" i="1"/>
  <c r="W41" i="1"/>
  <c r="W37" i="1"/>
  <c r="W33" i="1"/>
  <c r="W29" i="1"/>
  <c r="W25" i="1"/>
  <c r="W21" i="1"/>
  <c r="W17" i="1"/>
  <c r="W13" i="1"/>
  <c r="W9" i="1"/>
  <c r="W7" i="1"/>
  <c r="W42" i="1"/>
  <c r="W32" i="1"/>
  <c r="W38" i="1"/>
  <c r="W34" i="1"/>
  <c r="W30" i="1"/>
  <c r="W26" i="1"/>
  <c r="W22" i="1"/>
  <c r="W18" i="1"/>
  <c r="W14" i="1"/>
  <c r="W10" i="1"/>
  <c r="W43" i="1"/>
  <c r="W39" i="1"/>
  <c r="W35" i="1"/>
  <c r="W31" i="1"/>
  <c r="W27" i="1"/>
  <c r="W23" i="1"/>
  <c r="W19" i="1"/>
  <c r="W15" i="1"/>
  <c r="W11" i="1"/>
  <c r="W8" i="1"/>
  <c r="Y6" i="2"/>
  <c r="G28" i="1" l="1"/>
  <c r="X28" i="1" s="1"/>
  <c r="G44" i="1"/>
  <c r="X44" i="1" s="1"/>
  <c r="G10" i="1"/>
  <c r="X10" i="1" s="1"/>
  <c r="G8" i="1"/>
  <c r="X8" i="1" s="1"/>
  <c r="G32" i="1"/>
  <c r="X32" i="1" s="1"/>
  <c r="G14" i="1"/>
  <c r="X14" i="1" s="1"/>
  <c r="G18" i="1"/>
  <c r="X18" i="1" s="1"/>
  <c r="G30" i="1"/>
  <c r="X30" i="1" s="1"/>
  <c r="G41" i="1"/>
  <c r="X41" i="1" s="1"/>
  <c r="G12" i="1"/>
  <c r="X12" i="1" s="1"/>
  <c r="G34" i="1"/>
  <c r="X34" i="1" s="1"/>
  <c r="G17" i="1"/>
  <c r="X17" i="1" s="1"/>
  <c r="G33" i="1"/>
  <c r="X33" i="1" s="1"/>
  <c r="G37" i="1"/>
  <c r="X37" i="1" s="1"/>
  <c r="G6" i="1"/>
  <c r="X6" i="1" s="1"/>
  <c r="G21" i="1"/>
  <c r="X21" i="1" s="1"/>
  <c r="G24" i="1"/>
  <c r="X24" i="1" s="1"/>
  <c r="G40" i="1"/>
  <c r="X40" i="1" s="1"/>
  <c r="G27" i="1"/>
  <c r="X27" i="1" s="1"/>
  <c r="G38" i="1"/>
  <c r="X38" i="1" s="1"/>
  <c r="G22" i="1"/>
  <c r="X22" i="1" s="1"/>
  <c r="G31" i="1"/>
  <c r="X31" i="1" s="1"/>
  <c r="G26" i="1"/>
  <c r="X26" i="1" s="1"/>
  <c r="G23" i="1"/>
  <c r="X23" i="1" s="1"/>
  <c r="H3" i="1"/>
  <c r="G43" i="1"/>
  <c r="X43" i="1" s="1"/>
  <c r="G9" i="1"/>
  <c r="X9" i="1" s="1"/>
  <c r="G25" i="1"/>
  <c r="X25" i="1" s="1"/>
  <c r="G20" i="1"/>
  <c r="X20" i="1" s="1"/>
  <c r="G36" i="1"/>
  <c r="X36" i="1" s="1"/>
  <c r="N2" i="1"/>
  <c r="J2" i="1"/>
  <c r="G29" i="1"/>
  <c r="X29" i="1" s="1"/>
  <c r="M3" i="1"/>
  <c r="G11" i="1"/>
  <c r="X11" i="1" s="1"/>
  <c r="G35" i="1"/>
  <c r="X35" i="1" s="1"/>
  <c r="G42" i="1"/>
  <c r="X42" i="1" s="1"/>
  <c r="L2" i="1"/>
  <c r="G13" i="1"/>
  <c r="X13" i="1" s="1"/>
  <c r="S2" i="1"/>
  <c r="G19" i="1"/>
  <c r="X19" i="1" s="1"/>
  <c r="K2" i="1"/>
  <c r="G7" i="1"/>
  <c r="X7" i="1" s="1"/>
  <c r="N3" i="1"/>
  <c r="K3" i="1"/>
  <c r="U3" i="1"/>
  <c r="G39" i="1"/>
  <c r="X39" i="1" s="1"/>
  <c r="R2" i="1"/>
  <c r="R3" i="1"/>
  <c r="O3" i="1"/>
  <c r="L3" i="1"/>
  <c r="Q2" i="1"/>
  <c r="G16" i="1"/>
  <c r="X16" i="1" s="1"/>
  <c r="J3" i="1"/>
  <c r="H2" i="1"/>
  <c r="T3" i="1"/>
  <c r="M2" i="1"/>
  <c r="U2" i="1"/>
  <c r="P2" i="1"/>
  <c r="O2" i="1"/>
  <c r="I2" i="1"/>
  <c r="V2" i="1"/>
  <c r="T2" i="1"/>
  <c r="V3" i="1"/>
  <c r="S3" i="1"/>
  <c r="P3" i="1"/>
  <c r="I3" i="1"/>
  <c r="Q3" i="1"/>
  <c r="V1" i="1" l="1"/>
  <c r="J1" i="1"/>
  <c r="M1" i="1"/>
  <c r="T1" i="1"/>
  <c r="N1" i="1"/>
  <c r="I1" i="1"/>
  <c r="L1" i="1"/>
  <c r="U1" i="1"/>
  <c r="R1" i="1"/>
  <c r="H1" i="1"/>
  <c r="P1" i="1"/>
  <c r="Q1" i="1"/>
  <c r="K1" i="1"/>
  <c r="O1" i="1"/>
  <c r="S1" i="1"/>
</calcChain>
</file>

<file path=xl/sharedStrings.xml><?xml version="1.0" encoding="utf-8"?>
<sst xmlns="http://schemas.openxmlformats.org/spreadsheetml/2006/main" count="518" uniqueCount="260">
  <si>
    <t>綠</t>
    <phoneticPr fontId="2" type="noConversion"/>
  </si>
  <si>
    <t>藍</t>
    <phoneticPr fontId="2" type="noConversion"/>
  </si>
  <si>
    <t>藍綠差對年齡相關</t>
    <phoneticPr fontId="2" type="noConversion"/>
  </si>
  <si>
    <t>里</t>
    <phoneticPr fontId="2" type="noConversion"/>
  </si>
  <si>
    <t>藍得票數</t>
    <phoneticPr fontId="2" type="noConversion"/>
  </si>
  <si>
    <t>綠得票數</t>
    <phoneticPr fontId="2" type="noConversion"/>
  </si>
  <si>
    <t>投票人數</t>
    <phoneticPr fontId="2" type="noConversion"/>
  </si>
  <si>
    <t>藍得票率</t>
    <phoneticPr fontId="2" type="noConversion"/>
  </si>
  <si>
    <t>綠得票率</t>
    <phoneticPr fontId="2" type="noConversion"/>
  </si>
  <si>
    <t>藍-綠</t>
    <phoneticPr fontId="2" type="noConversion"/>
  </si>
  <si>
    <t>行政區別</t>
  </si>
  <si>
    <t>村里別</t>
  </si>
  <si>
    <t>投開票所別</t>
  </si>
  <si>
    <t>各候選人得票情形</t>
  </si>
  <si>
    <t>C
投票數
C=A+B</t>
  </si>
  <si>
    <t>G
選舉人數
(原領票數)
G=E+F</t>
  </si>
  <si>
    <t>H
投票率
H=C/G
(%)</t>
  </si>
  <si>
    <t xml:space="preserve">1
許明偉
 </t>
  </si>
  <si>
    <t>2
陳義洲
中國國民黨</t>
  </si>
  <si>
    <t>3
趙家蓉
新黨</t>
  </si>
  <si>
    <t>4
黃子哲
中國國民黨</t>
  </si>
  <si>
    <t>5
黃珊珊
親民黨</t>
  </si>
  <si>
    <t>6
王孝維
民主進步黨</t>
  </si>
  <si>
    <t>7
李彥秀
中國國民黨</t>
  </si>
  <si>
    <t>8
陳嘉霖
台灣團結聯盟</t>
  </si>
  <si>
    <t>9
余筱菁
樹黨</t>
  </si>
  <si>
    <t>10
闕枚莎
中國國民黨</t>
  </si>
  <si>
    <t>11
江志銘
民主進步黨</t>
  </si>
  <si>
    <t>12
吳世正
中國國民黨</t>
  </si>
  <si>
    <t>13
李建昌
民主進步黨</t>
  </si>
  <si>
    <t>14
高嘉瑜
民主進步黨</t>
  </si>
  <si>
    <t>　內湖區</t>
  </si>
  <si>
    <t/>
  </si>
  <si>
    <t>　　</t>
  </si>
  <si>
    <t>西湖里</t>
  </si>
  <si>
    <t>303</t>
  </si>
  <si>
    <t>304</t>
  </si>
  <si>
    <t>305</t>
  </si>
  <si>
    <t>306</t>
  </si>
  <si>
    <t>西康里</t>
  </si>
  <si>
    <t>307</t>
  </si>
  <si>
    <t>308</t>
  </si>
  <si>
    <t>309</t>
  </si>
  <si>
    <t>310</t>
  </si>
  <si>
    <t>311</t>
  </si>
  <si>
    <t>西安里</t>
  </si>
  <si>
    <t>312</t>
  </si>
  <si>
    <t>313</t>
  </si>
  <si>
    <t>314</t>
  </si>
  <si>
    <t>315</t>
  </si>
  <si>
    <t>港墘里</t>
  </si>
  <si>
    <t>316</t>
  </si>
  <si>
    <t>317</t>
  </si>
  <si>
    <t>318</t>
  </si>
  <si>
    <t>港都里</t>
  </si>
  <si>
    <t>319</t>
  </si>
  <si>
    <t>320</t>
  </si>
  <si>
    <t>321</t>
  </si>
  <si>
    <t>港富里</t>
  </si>
  <si>
    <t>322</t>
  </si>
  <si>
    <t>323</t>
  </si>
  <si>
    <t>324</t>
  </si>
  <si>
    <t>325</t>
  </si>
  <si>
    <t>326</t>
  </si>
  <si>
    <t>港華里</t>
  </si>
  <si>
    <t>327</t>
  </si>
  <si>
    <t>328</t>
  </si>
  <si>
    <t>329</t>
  </si>
  <si>
    <t>330</t>
  </si>
  <si>
    <t>331</t>
  </si>
  <si>
    <t>內湖里</t>
  </si>
  <si>
    <t>332</t>
  </si>
  <si>
    <t>333</t>
  </si>
  <si>
    <t>334</t>
  </si>
  <si>
    <t>湖濱里</t>
  </si>
  <si>
    <t>335</t>
  </si>
  <si>
    <t>336</t>
  </si>
  <si>
    <t>337</t>
  </si>
  <si>
    <t>338</t>
  </si>
  <si>
    <t>339</t>
  </si>
  <si>
    <t>紫星里</t>
  </si>
  <si>
    <t>340</t>
  </si>
  <si>
    <t>341</t>
  </si>
  <si>
    <t>342</t>
  </si>
  <si>
    <t>343</t>
  </si>
  <si>
    <t>大湖里</t>
  </si>
  <si>
    <t>344</t>
  </si>
  <si>
    <t>345</t>
  </si>
  <si>
    <t>346</t>
  </si>
  <si>
    <t>金龍里</t>
  </si>
  <si>
    <t>347</t>
  </si>
  <si>
    <t>348</t>
  </si>
  <si>
    <t>349</t>
  </si>
  <si>
    <t>金瑞里</t>
  </si>
  <si>
    <t>350</t>
  </si>
  <si>
    <t>351</t>
  </si>
  <si>
    <t>352</t>
  </si>
  <si>
    <t>353</t>
  </si>
  <si>
    <t>碧山里</t>
  </si>
  <si>
    <t>354</t>
  </si>
  <si>
    <t>355</t>
  </si>
  <si>
    <t>356</t>
  </si>
  <si>
    <t>357</t>
  </si>
  <si>
    <t>358</t>
  </si>
  <si>
    <t>紫雲里</t>
  </si>
  <si>
    <t>359</t>
  </si>
  <si>
    <t>360</t>
  </si>
  <si>
    <t>361</t>
  </si>
  <si>
    <t>清白里</t>
  </si>
  <si>
    <t>362</t>
  </si>
  <si>
    <t>363</t>
  </si>
  <si>
    <t>364</t>
  </si>
  <si>
    <t>365</t>
  </si>
  <si>
    <t>葫洲里</t>
  </si>
  <si>
    <t>366</t>
  </si>
  <si>
    <t>367</t>
  </si>
  <si>
    <t>368</t>
  </si>
  <si>
    <t>369</t>
  </si>
  <si>
    <t>紫陽里</t>
  </si>
  <si>
    <t>370</t>
  </si>
  <si>
    <t>371</t>
  </si>
  <si>
    <t>372</t>
  </si>
  <si>
    <t>373</t>
  </si>
  <si>
    <t>瑞陽里</t>
  </si>
  <si>
    <t>374</t>
  </si>
  <si>
    <t>375</t>
  </si>
  <si>
    <t>376</t>
  </si>
  <si>
    <t>377</t>
  </si>
  <si>
    <t>瑞光里</t>
  </si>
  <si>
    <t>378</t>
  </si>
  <si>
    <t>379</t>
  </si>
  <si>
    <t>380</t>
  </si>
  <si>
    <t>五分里</t>
  </si>
  <si>
    <t>381</t>
  </si>
  <si>
    <t>382</t>
  </si>
  <si>
    <t>383</t>
  </si>
  <si>
    <t>384</t>
  </si>
  <si>
    <t>385</t>
  </si>
  <si>
    <t>386</t>
  </si>
  <si>
    <t>東湖里</t>
  </si>
  <si>
    <t>387</t>
  </si>
  <si>
    <t>388</t>
  </si>
  <si>
    <t>389</t>
  </si>
  <si>
    <t>390</t>
  </si>
  <si>
    <t>樂康里</t>
  </si>
  <si>
    <t>391</t>
  </si>
  <si>
    <t>392</t>
  </si>
  <si>
    <t>393</t>
  </si>
  <si>
    <t>394</t>
  </si>
  <si>
    <t>395</t>
  </si>
  <si>
    <t>內溝里</t>
  </si>
  <si>
    <t>396</t>
  </si>
  <si>
    <t>397</t>
  </si>
  <si>
    <t>398</t>
  </si>
  <si>
    <t>週美里</t>
  </si>
  <si>
    <t>399</t>
  </si>
  <si>
    <t>400</t>
  </si>
  <si>
    <t>401</t>
  </si>
  <si>
    <t>402</t>
  </si>
  <si>
    <t>行善里</t>
  </si>
  <si>
    <t>403</t>
  </si>
  <si>
    <t>404</t>
  </si>
  <si>
    <t>405</t>
  </si>
  <si>
    <t>406</t>
  </si>
  <si>
    <t>石潭里</t>
  </si>
  <si>
    <t>407</t>
  </si>
  <si>
    <t>408</t>
  </si>
  <si>
    <t>湖興里</t>
  </si>
  <si>
    <t>409</t>
  </si>
  <si>
    <t>410</t>
  </si>
  <si>
    <t>411</t>
  </si>
  <si>
    <t>412</t>
  </si>
  <si>
    <t>湖元里</t>
  </si>
  <si>
    <t>413</t>
  </si>
  <si>
    <t>414</t>
  </si>
  <si>
    <t>415</t>
  </si>
  <si>
    <t>安湖里</t>
  </si>
  <si>
    <t>416</t>
  </si>
  <si>
    <t>417</t>
  </si>
  <si>
    <t>418</t>
  </si>
  <si>
    <t>419</t>
  </si>
  <si>
    <t>秀湖里</t>
  </si>
  <si>
    <t>420</t>
  </si>
  <si>
    <t>421</t>
  </si>
  <si>
    <t>422</t>
  </si>
  <si>
    <t>安泰里</t>
  </si>
  <si>
    <t>423</t>
  </si>
  <si>
    <t>424</t>
  </si>
  <si>
    <t>425</t>
  </si>
  <si>
    <t>金湖里</t>
  </si>
  <si>
    <t>426</t>
  </si>
  <si>
    <t>427</t>
  </si>
  <si>
    <t>428</t>
  </si>
  <si>
    <t>429</t>
  </si>
  <si>
    <t>430</t>
  </si>
  <si>
    <t>康寧里</t>
  </si>
  <si>
    <t>431</t>
  </si>
  <si>
    <t>432</t>
  </si>
  <si>
    <t>433</t>
  </si>
  <si>
    <t>434</t>
  </si>
  <si>
    <t>435</t>
  </si>
  <si>
    <t>明湖里</t>
  </si>
  <si>
    <t>436</t>
  </si>
  <si>
    <t>437</t>
  </si>
  <si>
    <t>438</t>
  </si>
  <si>
    <t>蘆洲里</t>
  </si>
  <si>
    <t>439</t>
  </si>
  <si>
    <t>麗山里</t>
  </si>
  <si>
    <t>440</t>
  </si>
  <si>
    <t>441</t>
  </si>
  <si>
    <t>442</t>
  </si>
  <si>
    <t>寶湖里</t>
  </si>
  <si>
    <t>443</t>
  </si>
  <si>
    <t>444</t>
  </si>
  <si>
    <t>445</t>
  </si>
  <si>
    <t>446</t>
  </si>
  <si>
    <t>南湖里</t>
  </si>
  <si>
    <t>447</t>
  </si>
  <si>
    <t>448</t>
  </si>
  <si>
    <t>449</t>
  </si>
  <si>
    <t>西湖里</t>
    <phoneticPr fontId="2" type="noConversion"/>
  </si>
  <si>
    <t>西康里</t>
    <phoneticPr fontId="2" type="noConversion"/>
  </si>
  <si>
    <t>西安里</t>
    <phoneticPr fontId="2" type="noConversion"/>
  </si>
  <si>
    <t>港墘里</t>
    <phoneticPr fontId="2" type="noConversion"/>
  </si>
  <si>
    <t>港都里</t>
    <phoneticPr fontId="2" type="noConversion"/>
  </si>
  <si>
    <t>港富里</t>
    <phoneticPr fontId="2" type="noConversion"/>
  </si>
  <si>
    <t>港華里</t>
    <phoneticPr fontId="2" type="noConversion"/>
  </si>
  <si>
    <t>內湖里</t>
    <phoneticPr fontId="2" type="noConversion"/>
  </si>
  <si>
    <t>湖濱里</t>
    <phoneticPr fontId="2" type="noConversion"/>
  </si>
  <si>
    <t>紫星里</t>
    <phoneticPr fontId="2" type="noConversion"/>
  </si>
  <si>
    <t>大湖里</t>
    <phoneticPr fontId="2" type="noConversion"/>
  </si>
  <si>
    <t>金龍里</t>
    <phoneticPr fontId="2" type="noConversion"/>
  </si>
  <si>
    <t>金瑞里</t>
    <phoneticPr fontId="2" type="noConversion"/>
  </si>
  <si>
    <t>碧山里</t>
    <phoneticPr fontId="2" type="noConversion"/>
  </si>
  <si>
    <t>紫雲里</t>
    <phoneticPr fontId="2" type="noConversion"/>
  </si>
  <si>
    <t>清白里</t>
    <phoneticPr fontId="2" type="noConversion"/>
  </si>
  <si>
    <t>葫洲里</t>
    <phoneticPr fontId="2" type="noConversion"/>
  </si>
  <si>
    <t>紫陽里</t>
    <phoneticPr fontId="2" type="noConversion"/>
  </si>
  <si>
    <t>瑞陽里</t>
    <phoneticPr fontId="2" type="noConversion"/>
  </si>
  <si>
    <t>瑞光里</t>
    <phoneticPr fontId="2" type="noConversion"/>
  </si>
  <si>
    <t>五分里</t>
    <phoneticPr fontId="2" type="noConversion"/>
  </si>
  <si>
    <t>東湖里</t>
    <phoneticPr fontId="2" type="noConversion"/>
  </si>
  <si>
    <t>樂康里</t>
    <phoneticPr fontId="2" type="noConversion"/>
  </si>
  <si>
    <t>內溝里</t>
    <phoneticPr fontId="2" type="noConversion"/>
  </si>
  <si>
    <t>週美里</t>
    <phoneticPr fontId="2" type="noConversion"/>
  </si>
  <si>
    <t>行善里</t>
    <phoneticPr fontId="2" type="noConversion"/>
  </si>
  <si>
    <t>石潭里</t>
    <phoneticPr fontId="2" type="noConversion"/>
  </si>
  <si>
    <t>湖興里</t>
    <phoneticPr fontId="2" type="noConversion"/>
  </si>
  <si>
    <t>湖元里</t>
    <phoneticPr fontId="2" type="noConversion"/>
  </si>
  <si>
    <t>安湖里</t>
    <phoneticPr fontId="2" type="noConversion"/>
  </si>
  <si>
    <t>秀湖里</t>
    <phoneticPr fontId="2" type="noConversion"/>
  </si>
  <si>
    <t>安泰里</t>
    <phoneticPr fontId="2" type="noConversion"/>
  </si>
  <si>
    <t>金湖里</t>
    <phoneticPr fontId="2" type="noConversion"/>
  </si>
  <si>
    <t>康寧里</t>
    <phoneticPr fontId="2" type="noConversion"/>
  </si>
  <si>
    <t>明湖里</t>
    <phoneticPr fontId="2" type="noConversion"/>
  </si>
  <si>
    <t>蘆洲里</t>
    <phoneticPr fontId="2" type="noConversion"/>
  </si>
  <si>
    <t>麗山里</t>
    <phoneticPr fontId="2" type="noConversion"/>
  </si>
  <si>
    <t>寶湖里</t>
    <phoneticPr fontId="2" type="noConversion"/>
  </si>
  <si>
    <t>南湖里</t>
    <phoneticPr fontId="2" type="noConversion"/>
  </si>
  <si>
    <t>weighted 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</si>
</sst>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##.00"/>
    <numFmt numFmtId="177" formatCode="0.000%"/>
    <numFmt numFmtId="178" formatCode="_-* #,##0.0000_-;\-* #,##0.0000_-;_-* &quot;-&quot;??_-;_-@_-"/>
    <numFmt numFmtId="179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NumberFormat="1" applyFont="1" applyFill="1" applyBorder="1" applyAlignment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/>
    <xf numFmtId="3" fontId="0" fillId="0" borderId="7" xfId="0" applyNumberFormat="1" applyBorder="1" applyAlignment="1"/>
    <xf numFmtId="176" fontId="0" fillId="0" borderId="7" xfId="0" applyNumberFormat="1" applyBorder="1" applyAlignment="1"/>
    <xf numFmtId="3" fontId="0" fillId="0" borderId="0" xfId="0" applyNumberFormat="1" applyFont="1" applyFill="1" applyBorder="1" applyAlignment="1"/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2" applyNumberFormat="1" applyFont="1" applyFill="1">
      <alignment vertical="center"/>
    </xf>
    <xf numFmtId="178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1"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75B6"/>
            </a:solidFill>
            <a:ln>
              <a:noFill/>
            </a:ln>
            <a:effectLst/>
          </c:spPr>
          <c:invertIfNegative val="1"/>
          <c:cat>
            <c:numRef>
              <c:f>內湖區!$Y$7:$Y$21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內湖區!$Z$7:$Z$21</c:f>
              <c:numCache>
                <c:formatCode>0.0000</c:formatCode>
                <c:ptCount val="15"/>
                <c:pt idx="0">
                  <c:v>8.9541175464668901E-2</c:v>
                </c:pt>
                <c:pt idx="1">
                  <c:v>-0.41627137382296359</c:v>
                </c:pt>
                <c:pt idx="2">
                  <c:v>-0.55982984585195017</c:v>
                </c:pt>
                <c:pt idx="3">
                  <c:v>-0.34382841002035669</c:v>
                </c:pt>
                <c:pt idx="4">
                  <c:v>2.6636778039486286E-2</c:v>
                </c:pt>
                <c:pt idx="5">
                  <c:v>0.34398354442401424</c:v>
                </c:pt>
                <c:pt idx="6">
                  <c:v>0.54832115362288025</c:v>
                </c:pt>
                <c:pt idx="7">
                  <c:v>4.2004579496144258E-2</c:v>
                </c:pt>
                <c:pt idx="8">
                  <c:v>-0.18055326458664747</c:v>
                </c:pt>
                <c:pt idx="9">
                  <c:v>7.9166202195342469E-2</c:v>
                </c:pt>
                <c:pt idx="10">
                  <c:v>-3.3148927869389638E-2</c:v>
                </c:pt>
                <c:pt idx="11">
                  <c:v>0.31182616999967494</c:v>
                </c:pt>
                <c:pt idx="12">
                  <c:v>0.36745732867099784</c:v>
                </c:pt>
                <c:pt idx="13">
                  <c:v>0.56799112538057539</c:v>
                </c:pt>
                <c:pt idx="14">
                  <c:v>0.5309017131141156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63BE7B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040-4A46-A749-13161730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80704"/>
        <c:axId val="729432512"/>
      </c:barChart>
      <c:catAx>
        <c:axId val="2055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9432512"/>
        <c:crosses val="autoZero"/>
        <c:auto val="1"/>
        <c:lblAlgn val="ctr"/>
        <c:lblOffset val="100"/>
        <c:noMultiLvlLbl val="0"/>
      </c:catAx>
      <c:valAx>
        <c:axId val="7294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內湖區!$W$6:$W$44</c:f>
              <c:numCache>
                <c:formatCode>_-* #,##0.0000_-;\-* #,##0.0000_-;_-* "-"??_-;_-@_-</c:formatCode>
                <c:ptCount val="39"/>
                <c:pt idx="0">
                  <c:v>44.986113254127446</c:v>
                </c:pt>
                <c:pt idx="1">
                  <c:v>45.031831232055936</c:v>
                </c:pt>
                <c:pt idx="2">
                  <c:v>45.169432918395572</c:v>
                </c:pt>
                <c:pt idx="3">
                  <c:v>44.764253304399283</c:v>
                </c:pt>
                <c:pt idx="4">
                  <c:v>44.369098712446359</c:v>
                </c:pt>
                <c:pt idx="5">
                  <c:v>45.042420461634435</c:v>
                </c:pt>
                <c:pt idx="6">
                  <c:v>44.117413199045849</c:v>
                </c:pt>
                <c:pt idx="7">
                  <c:v>45.719801980198021</c:v>
                </c:pt>
                <c:pt idx="8">
                  <c:v>46.312941855432115</c:v>
                </c:pt>
                <c:pt idx="9">
                  <c:v>44.910040626813682</c:v>
                </c:pt>
                <c:pt idx="10">
                  <c:v>44.170044804779181</c:v>
                </c:pt>
                <c:pt idx="11">
                  <c:v>44.989311671654534</c:v>
                </c:pt>
                <c:pt idx="12">
                  <c:v>44.855981622194733</c:v>
                </c:pt>
                <c:pt idx="13">
                  <c:v>44.736397431564711</c:v>
                </c:pt>
                <c:pt idx="14">
                  <c:v>45.848923757795205</c:v>
                </c:pt>
                <c:pt idx="15">
                  <c:v>44.836392089913218</c:v>
                </c:pt>
                <c:pt idx="16">
                  <c:v>43.37902370003539</c:v>
                </c:pt>
                <c:pt idx="17">
                  <c:v>44.5416068866571</c:v>
                </c:pt>
                <c:pt idx="18">
                  <c:v>46.888117055867575</c:v>
                </c:pt>
                <c:pt idx="19">
                  <c:v>45.262833168805528</c:v>
                </c:pt>
                <c:pt idx="20">
                  <c:v>42.573452560678206</c:v>
                </c:pt>
                <c:pt idx="21">
                  <c:v>42.742337586156331</c:v>
                </c:pt>
                <c:pt idx="22">
                  <c:v>42.515303283249857</c:v>
                </c:pt>
                <c:pt idx="23">
                  <c:v>43.435424354243551</c:v>
                </c:pt>
                <c:pt idx="24">
                  <c:v>44.498783084879832</c:v>
                </c:pt>
                <c:pt idx="25">
                  <c:v>44.869904596704245</c:v>
                </c:pt>
                <c:pt idx="26">
                  <c:v>44.106972301814722</c:v>
                </c:pt>
                <c:pt idx="27">
                  <c:v>45.204450998793405</c:v>
                </c:pt>
                <c:pt idx="28">
                  <c:v>44.222455403987411</c:v>
                </c:pt>
                <c:pt idx="29">
                  <c:v>43.011014948859163</c:v>
                </c:pt>
                <c:pt idx="30">
                  <c:v>45.997950055907559</c:v>
                </c:pt>
                <c:pt idx="31">
                  <c:v>43.183394753956208</c:v>
                </c:pt>
                <c:pt idx="32">
                  <c:v>44.602369980250167</c:v>
                </c:pt>
                <c:pt idx="33">
                  <c:v>43.892211404728791</c:v>
                </c:pt>
                <c:pt idx="34">
                  <c:v>42.584706959706963</c:v>
                </c:pt>
                <c:pt idx="35">
                  <c:v>43.141674333026685</c:v>
                </c:pt>
                <c:pt idx="36">
                  <c:v>44.306920762286865</c:v>
                </c:pt>
                <c:pt idx="37">
                  <c:v>43.717095533865717</c:v>
                </c:pt>
                <c:pt idx="38">
                  <c:v>43.493975903614448</c:v>
                </c:pt>
              </c:numCache>
            </c:numRef>
          </c:xVal>
          <c:yVal>
            <c:numRef>
              <c:f>內湖區!$X$6:$X$44</c:f>
              <c:numCache>
                <c:formatCode>0.00%</c:formatCode>
                <c:ptCount val="39"/>
                <c:pt idx="0">
                  <c:v>0.12978906586310801</c:v>
                </c:pt>
                <c:pt idx="1">
                  <c:v>0.30717160629345047</c:v>
                </c:pt>
                <c:pt idx="2">
                  <c:v>0.20009748964172552</c:v>
                </c:pt>
                <c:pt idx="3">
                  <c:v>0.1631753031973539</c:v>
                </c:pt>
                <c:pt idx="4">
                  <c:v>0.10369230769230769</c:v>
                </c:pt>
                <c:pt idx="5">
                  <c:v>0.10413368513632365</c:v>
                </c:pt>
                <c:pt idx="6">
                  <c:v>0.13012410680707032</c:v>
                </c:pt>
                <c:pt idx="7">
                  <c:v>0.17618913594145791</c:v>
                </c:pt>
                <c:pt idx="8">
                  <c:v>0.28950642886768979</c:v>
                </c:pt>
                <c:pt idx="9">
                  <c:v>9.920800333472285E-2</c:v>
                </c:pt>
                <c:pt idx="10">
                  <c:v>0.13275434243176171</c:v>
                </c:pt>
                <c:pt idx="11">
                  <c:v>0.10726325467361325</c:v>
                </c:pt>
                <c:pt idx="12">
                  <c:v>0.15460607557421591</c:v>
                </c:pt>
                <c:pt idx="13">
                  <c:v>0.14455257536197486</c:v>
                </c:pt>
                <c:pt idx="14">
                  <c:v>0.3235039028620989</c:v>
                </c:pt>
                <c:pt idx="15">
                  <c:v>0.2956967213114754</c:v>
                </c:pt>
                <c:pt idx="16">
                  <c:v>0.22595901208617974</c:v>
                </c:pt>
                <c:pt idx="17">
                  <c:v>0.18862400669176083</c:v>
                </c:pt>
                <c:pt idx="18">
                  <c:v>0.3825600662800332</c:v>
                </c:pt>
                <c:pt idx="19">
                  <c:v>0.35536626916524705</c:v>
                </c:pt>
                <c:pt idx="20">
                  <c:v>8.6776114017679928E-2</c:v>
                </c:pt>
                <c:pt idx="21">
                  <c:v>0.13039832285115305</c:v>
                </c:pt>
                <c:pt idx="22">
                  <c:v>0.10446226609089043</c:v>
                </c:pt>
                <c:pt idx="23">
                  <c:v>0.21666666666666673</c:v>
                </c:pt>
                <c:pt idx="24">
                  <c:v>8.026131591227248E-2</c:v>
                </c:pt>
                <c:pt idx="25">
                  <c:v>0.13164493480441319</c:v>
                </c:pt>
                <c:pt idx="26">
                  <c:v>0.2122122122122122</c:v>
                </c:pt>
                <c:pt idx="27">
                  <c:v>9.0041879944160075E-2</c:v>
                </c:pt>
                <c:pt idx="28">
                  <c:v>0.12264150943396229</c:v>
                </c:pt>
                <c:pt idx="29">
                  <c:v>0.16581914658412555</c:v>
                </c:pt>
                <c:pt idx="30">
                  <c:v>0.20176893311221666</c:v>
                </c:pt>
                <c:pt idx="31">
                  <c:v>0.22900526805082122</c:v>
                </c:pt>
                <c:pt idx="32">
                  <c:v>0.24712871287128713</c:v>
                </c:pt>
                <c:pt idx="33">
                  <c:v>0.2386266094420601</c:v>
                </c:pt>
                <c:pt idx="34">
                  <c:v>0.10808080808080806</c:v>
                </c:pt>
                <c:pt idx="35">
                  <c:v>-7.3134328358208933E-2</c:v>
                </c:pt>
                <c:pt idx="36">
                  <c:v>9.6009253903990732E-2</c:v>
                </c:pt>
                <c:pt idx="37">
                  <c:v>0.18030923146884947</c:v>
                </c:pt>
                <c:pt idx="38">
                  <c:v>0.27509551927752696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3-4D35-8101-AF2F3297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20640"/>
        <c:axId val="1097719808"/>
      </c:scatterChart>
      <c:valAx>
        <c:axId val="10977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7719808"/>
        <c:crosses val="autoZero"/>
        <c:crossBetween val="midCat"/>
      </c:valAx>
      <c:valAx>
        <c:axId val="10977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77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142875</xdr:colOff>
      <xdr:row>22</xdr:row>
      <xdr:rowOff>180975</xdr:rowOff>
    </xdr:from>
    <xdr:to>
      <xdr:col>31</xdr:col>
      <xdr:colOff>228600</xdr:colOff>
      <xdr:row>35</xdr:row>
      <xdr:rowOff>200025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223837</xdr:colOff>
      <xdr:row>35</xdr:row>
      <xdr:rowOff>104775</xdr:rowOff>
    </xdr:from>
    <xdr:to>
      <xdr:col>32</xdr:col>
      <xdr:colOff>309562</xdr:colOff>
      <xdr:row>48</xdr:row>
      <xdr:rowOff>123825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&#24066;&#20154;&#21475;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Y區隔"/>
    </sheetNames>
    <sheetDataSet>
      <sheetData sheetId="0">
        <row r="326">
          <cell r="B326" t="str">
            <v>西湖里</v>
          </cell>
          <cell r="C326">
            <v>6481</v>
          </cell>
          <cell r="D326">
            <v>487</v>
          </cell>
          <cell r="E326">
            <v>527</v>
          </cell>
          <cell r="F326">
            <v>825</v>
          </cell>
          <cell r="G326">
            <v>783</v>
          </cell>
          <cell r="H326">
            <v>468</v>
          </cell>
          <cell r="I326">
            <v>510</v>
          </cell>
          <cell r="J326">
            <v>586</v>
          </cell>
          <cell r="K326">
            <v>678</v>
          </cell>
          <cell r="L326">
            <v>681</v>
          </cell>
          <cell r="M326">
            <v>364</v>
          </cell>
          <cell r="N326">
            <v>204</v>
          </cell>
          <cell r="O326">
            <v>138</v>
          </cell>
          <cell r="P326">
            <v>120</v>
          </cell>
          <cell r="Q326">
            <v>85</v>
          </cell>
          <cell r="R326">
            <v>25</v>
          </cell>
        </row>
        <row r="327">
          <cell r="B327" t="str">
            <v>西康里</v>
          </cell>
          <cell r="C327">
            <v>8011</v>
          </cell>
          <cell r="D327">
            <v>663</v>
          </cell>
          <cell r="E327">
            <v>641</v>
          </cell>
          <cell r="F327">
            <v>830</v>
          </cell>
          <cell r="G327">
            <v>873</v>
          </cell>
          <cell r="H327">
            <v>681</v>
          </cell>
          <cell r="I327">
            <v>763</v>
          </cell>
          <cell r="J327">
            <v>907</v>
          </cell>
          <cell r="K327">
            <v>826</v>
          </cell>
          <cell r="L327">
            <v>682</v>
          </cell>
          <cell r="M327">
            <v>427</v>
          </cell>
          <cell r="N327">
            <v>240</v>
          </cell>
          <cell r="O327">
            <v>198</v>
          </cell>
          <cell r="P327">
            <v>135</v>
          </cell>
          <cell r="Q327">
            <v>104</v>
          </cell>
          <cell r="R327">
            <v>41</v>
          </cell>
        </row>
        <row r="328">
          <cell r="B328" t="str">
            <v>西安里</v>
          </cell>
          <cell r="C328">
            <v>5784</v>
          </cell>
          <cell r="D328">
            <v>426</v>
          </cell>
          <cell r="E328">
            <v>516</v>
          </cell>
          <cell r="F328">
            <v>693</v>
          </cell>
          <cell r="G328">
            <v>622</v>
          </cell>
          <cell r="H328">
            <v>447</v>
          </cell>
          <cell r="I328">
            <v>439</v>
          </cell>
          <cell r="J328">
            <v>547</v>
          </cell>
          <cell r="K328">
            <v>628</v>
          </cell>
          <cell r="L328">
            <v>656</v>
          </cell>
          <cell r="M328">
            <v>344</v>
          </cell>
          <cell r="N328">
            <v>147</v>
          </cell>
          <cell r="O328">
            <v>106</v>
          </cell>
          <cell r="P328">
            <v>99</v>
          </cell>
          <cell r="Q328">
            <v>77</v>
          </cell>
          <cell r="R328">
            <v>37</v>
          </cell>
        </row>
        <row r="329">
          <cell r="B329" t="str">
            <v>港墘里</v>
          </cell>
          <cell r="C329">
            <v>5069</v>
          </cell>
          <cell r="D329">
            <v>402</v>
          </cell>
          <cell r="E329">
            <v>451</v>
          </cell>
          <cell r="F329">
            <v>508</v>
          </cell>
          <cell r="G329">
            <v>529</v>
          </cell>
          <cell r="H329">
            <v>499</v>
          </cell>
          <cell r="I329">
            <v>502</v>
          </cell>
          <cell r="J329">
            <v>506</v>
          </cell>
          <cell r="K329">
            <v>530</v>
          </cell>
          <cell r="L329">
            <v>463</v>
          </cell>
          <cell r="M329">
            <v>255</v>
          </cell>
          <cell r="N329">
            <v>151</v>
          </cell>
          <cell r="O329">
            <v>104</v>
          </cell>
          <cell r="P329">
            <v>79</v>
          </cell>
          <cell r="Q329">
            <v>61</v>
          </cell>
          <cell r="R329">
            <v>29</v>
          </cell>
        </row>
        <row r="330">
          <cell r="B330" t="str">
            <v>港都里</v>
          </cell>
          <cell r="C330">
            <v>4660</v>
          </cell>
          <cell r="D330">
            <v>383</v>
          </cell>
          <cell r="E330">
            <v>413</v>
          </cell>
          <cell r="F330">
            <v>559</v>
          </cell>
          <cell r="G330">
            <v>489</v>
          </cell>
          <cell r="H330">
            <v>426</v>
          </cell>
          <cell r="I330">
            <v>415</v>
          </cell>
          <cell r="J330">
            <v>472</v>
          </cell>
          <cell r="K330">
            <v>467</v>
          </cell>
          <cell r="L330">
            <v>412</v>
          </cell>
          <cell r="M330">
            <v>227</v>
          </cell>
          <cell r="N330">
            <v>127</v>
          </cell>
          <cell r="O330">
            <v>114</v>
          </cell>
          <cell r="P330">
            <v>79</v>
          </cell>
          <cell r="Q330">
            <v>55</v>
          </cell>
          <cell r="R330">
            <v>22</v>
          </cell>
        </row>
        <row r="331">
          <cell r="B331" t="str">
            <v>港富里</v>
          </cell>
          <cell r="C331">
            <v>8015</v>
          </cell>
          <cell r="D331">
            <v>686</v>
          </cell>
          <cell r="E331">
            <v>685</v>
          </cell>
          <cell r="F331">
            <v>826</v>
          </cell>
          <cell r="G331">
            <v>852</v>
          </cell>
          <cell r="H331">
            <v>711</v>
          </cell>
          <cell r="I331">
            <v>746</v>
          </cell>
          <cell r="J331">
            <v>798</v>
          </cell>
          <cell r="K331">
            <v>789</v>
          </cell>
          <cell r="L331">
            <v>734</v>
          </cell>
          <cell r="M331">
            <v>430</v>
          </cell>
          <cell r="N331">
            <v>239</v>
          </cell>
          <cell r="O331">
            <v>200</v>
          </cell>
          <cell r="P331">
            <v>160</v>
          </cell>
          <cell r="Q331">
            <v>113</v>
          </cell>
          <cell r="R331">
            <v>46</v>
          </cell>
        </row>
        <row r="332">
          <cell r="B332" t="str">
            <v>港華里</v>
          </cell>
          <cell r="C332">
            <v>7546</v>
          </cell>
          <cell r="D332">
            <v>577</v>
          </cell>
          <cell r="E332">
            <v>696</v>
          </cell>
          <cell r="F332">
            <v>833</v>
          </cell>
          <cell r="G332">
            <v>921</v>
          </cell>
          <cell r="H332">
            <v>755</v>
          </cell>
          <cell r="I332">
            <v>622</v>
          </cell>
          <cell r="J332">
            <v>661</v>
          </cell>
          <cell r="K332">
            <v>824</v>
          </cell>
          <cell r="L332">
            <v>734</v>
          </cell>
          <cell r="M332">
            <v>385</v>
          </cell>
          <cell r="N332">
            <v>196</v>
          </cell>
          <cell r="O332">
            <v>148</v>
          </cell>
          <cell r="P332">
            <v>81</v>
          </cell>
          <cell r="Q332">
            <v>70</v>
          </cell>
          <cell r="R332">
            <v>43</v>
          </cell>
        </row>
        <row r="333">
          <cell r="B333" t="str">
            <v>內湖里</v>
          </cell>
          <cell r="C333">
            <v>5050</v>
          </cell>
          <cell r="D333">
            <v>399</v>
          </cell>
          <cell r="E333">
            <v>420</v>
          </cell>
          <cell r="F333">
            <v>502</v>
          </cell>
          <cell r="G333">
            <v>483</v>
          </cell>
          <cell r="H333">
            <v>391</v>
          </cell>
          <cell r="I333">
            <v>498</v>
          </cell>
          <cell r="J333">
            <v>622</v>
          </cell>
          <cell r="K333">
            <v>536</v>
          </cell>
          <cell r="L333">
            <v>466</v>
          </cell>
          <cell r="M333">
            <v>246</v>
          </cell>
          <cell r="N333">
            <v>137</v>
          </cell>
          <cell r="O333">
            <v>123</v>
          </cell>
          <cell r="P333">
            <v>107</v>
          </cell>
          <cell r="Q333">
            <v>63</v>
          </cell>
          <cell r="R333">
            <v>57</v>
          </cell>
        </row>
        <row r="334">
          <cell r="B334" t="str">
            <v>湖濱里</v>
          </cell>
          <cell r="C334">
            <v>6931</v>
          </cell>
          <cell r="D334">
            <v>544</v>
          </cell>
          <cell r="E334">
            <v>559</v>
          </cell>
          <cell r="F334">
            <v>620</v>
          </cell>
          <cell r="G334">
            <v>655</v>
          </cell>
          <cell r="H334">
            <v>605</v>
          </cell>
          <cell r="I334">
            <v>648</v>
          </cell>
          <cell r="J334">
            <v>737</v>
          </cell>
          <cell r="K334">
            <v>799</v>
          </cell>
          <cell r="L334">
            <v>636</v>
          </cell>
          <cell r="M334">
            <v>395</v>
          </cell>
          <cell r="N334">
            <v>220</v>
          </cell>
          <cell r="O334">
            <v>196</v>
          </cell>
          <cell r="P334">
            <v>148</v>
          </cell>
          <cell r="Q334">
            <v>105</v>
          </cell>
          <cell r="R334">
            <v>64</v>
          </cell>
        </row>
        <row r="335">
          <cell r="B335" t="str">
            <v>紫星里</v>
          </cell>
          <cell r="C335">
            <v>6892</v>
          </cell>
          <cell r="D335">
            <v>544</v>
          </cell>
          <cell r="E335">
            <v>620</v>
          </cell>
          <cell r="F335">
            <v>823</v>
          </cell>
          <cell r="G335">
            <v>725</v>
          </cell>
          <cell r="H335">
            <v>533</v>
          </cell>
          <cell r="I335">
            <v>569</v>
          </cell>
          <cell r="J335">
            <v>669</v>
          </cell>
          <cell r="K335">
            <v>717</v>
          </cell>
          <cell r="L335">
            <v>712</v>
          </cell>
          <cell r="M335">
            <v>383</v>
          </cell>
          <cell r="N335">
            <v>221</v>
          </cell>
          <cell r="O335">
            <v>147</v>
          </cell>
          <cell r="P335">
            <v>107</v>
          </cell>
          <cell r="Q335">
            <v>77</v>
          </cell>
          <cell r="R335">
            <v>45</v>
          </cell>
        </row>
        <row r="336">
          <cell r="B336" t="str">
            <v>大湖里</v>
          </cell>
          <cell r="C336">
            <v>4687</v>
          </cell>
          <cell r="D336">
            <v>453</v>
          </cell>
          <cell r="E336">
            <v>400</v>
          </cell>
          <cell r="F336">
            <v>478</v>
          </cell>
          <cell r="G336">
            <v>461</v>
          </cell>
          <cell r="H336">
            <v>388</v>
          </cell>
          <cell r="I336">
            <v>491</v>
          </cell>
          <cell r="J336">
            <v>540</v>
          </cell>
          <cell r="K336">
            <v>535</v>
          </cell>
          <cell r="L336">
            <v>360</v>
          </cell>
          <cell r="M336">
            <v>219</v>
          </cell>
          <cell r="N336">
            <v>124</v>
          </cell>
          <cell r="O336">
            <v>103</v>
          </cell>
          <cell r="P336">
            <v>68</v>
          </cell>
          <cell r="Q336">
            <v>52</v>
          </cell>
          <cell r="R336">
            <v>15</v>
          </cell>
        </row>
        <row r="337">
          <cell r="B337" t="str">
            <v>金龍里</v>
          </cell>
          <cell r="C337">
            <v>4678</v>
          </cell>
          <cell r="D337">
            <v>354</v>
          </cell>
          <cell r="E337">
            <v>418</v>
          </cell>
          <cell r="F337">
            <v>500</v>
          </cell>
          <cell r="G337">
            <v>544</v>
          </cell>
          <cell r="H337">
            <v>404</v>
          </cell>
          <cell r="I337">
            <v>382</v>
          </cell>
          <cell r="J337">
            <v>468</v>
          </cell>
          <cell r="K337">
            <v>507</v>
          </cell>
          <cell r="L337">
            <v>419</v>
          </cell>
          <cell r="M337">
            <v>239</v>
          </cell>
          <cell r="N337">
            <v>166</v>
          </cell>
          <cell r="O337">
            <v>131</v>
          </cell>
          <cell r="P337">
            <v>77</v>
          </cell>
          <cell r="Q337">
            <v>47</v>
          </cell>
          <cell r="R337">
            <v>22</v>
          </cell>
        </row>
        <row r="338">
          <cell r="B338" t="str">
            <v>金瑞里</v>
          </cell>
          <cell r="C338">
            <v>5659</v>
          </cell>
          <cell r="D338">
            <v>414</v>
          </cell>
          <cell r="E338">
            <v>444</v>
          </cell>
          <cell r="F338">
            <v>664</v>
          </cell>
          <cell r="G338">
            <v>652</v>
          </cell>
          <cell r="H338">
            <v>512</v>
          </cell>
          <cell r="I338">
            <v>549</v>
          </cell>
          <cell r="J338">
            <v>531</v>
          </cell>
          <cell r="K338">
            <v>577</v>
          </cell>
          <cell r="L338">
            <v>550</v>
          </cell>
          <cell r="M338">
            <v>302</v>
          </cell>
          <cell r="N338">
            <v>164</v>
          </cell>
          <cell r="O338">
            <v>106</v>
          </cell>
          <cell r="P338">
            <v>93</v>
          </cell>
          <cell r="Q338">
            <v>68</v>
          </cell>
          <cell r="R338">
            <v>33</v>
          </cell>
        </row>
        <row r="339">
          <cell r="B339" t="str">
            <v>碧山里</v>
          </cell>
          <cell r="C339">
            <v>5918</v>
          </cell>
          <cell r="D339">
            <v>466</v>
          </cell>
          <cell r="E339">
            <v>507</v>
          </cell>
          <cell r="F339">
            <v>633</v>
          </cell>
          <cell r="G339">
            <v>627</v>
          </cell>
          <cell r="H339">
            <v>532</v>
          </cell>
          <cell r="I339">
            <v>585</v>
          </cell>
          <cell r="J339">
            <v>700</v>
          </cell>
          <cell r="K339">
            <v>610</v>
          </cell>
          <cell r="L339">
            <v>471</v>
          </cell>
          <cell r="M339">
            <v>272</v>
          </cell>
          <cell r="N339">
            <v>167</v>
          </cell>
          <cell r="O339">
            <v>121</v>
          </cell>
          <cell r="P339">
            <v>109</v>
          </cell>
          <cell r="Q339">
            <v>76</v>
          </cell>
          <cell r="R339">
            <v>42</v>
          </cell>
        </row>
        <row r="340">
          <cell r="B340" t="str">
            <v>紫雲里</v>
          </cell>
          <cell r="C340">
            <v>4971</v>
          </cell>
          <cell r="D340">
            <v>385</v>
          </cell>
          <cell r="E340">
            <v>335</v>
          </cell>
          <cell r="F340">
            <v>455</v>
          </cell>
          <cell r="G340">
            <v>595</v>
          </cell>
          <cell r="H340">
            <v>521</v>
          </cell>
          <cell r="I340">
            <v>559</v>
          </cell>
          <cell r="J340">
            <v>532</v>
          </cell>
          <cell r="K340">
            <v>419</v>
          </cell>
          <cell r="L340">
            <v>358</v>
          </cell>
          <cell r="M340">
            <v>244</v>
          </cell>
          <cell r="N340">
            <v>151</v>
          </cell>
          <cell r="O340">
            <v>149</v>
          </cell>
          <cell r="P340">
            <v>92</v>
          </cell>
          <cell r="Q340">
            <v>112</v>
          </cell>
          <cell r="R340">
            <v>64</v>
          </cell>
        </row>
        <row r="341">
          <cell r="B341" t="str">
            <v>清白里</v>
          </cell>
          <cell r="C341">
            <v>7029</v>
          </cell>
          <cell r="D341">
            <v>541</v>
          </cell>
          <cell r="E341">
            <v>507</v>
          </cell>
          <cell r="F341">
            <v>660</v>
          </cell>
          <cell r="G341">
            <v>767</v>
          </cell>
          <cell r="H341">
            <v>755</v>
          </cell>
          <cell r="I341">
            <v>832</v>
          </cell>
          <cell r="J341">
            <v>809</v>
          </cell>
          <cell r="K341">
            <v>682</v>
          </cell>
          <cell r="L341">
            <v>608</v>
          </cell>
          <cell r="M341">
            <v>334</v>
          </cell>
          <cell r="N341">
            <v>162</v>
          </cell>
          <cell r="O341">
            <v>132</v>
          </cell>
          <cell r="P341">
            <v>131</v>
          </cell>
          <cell r="Q341">
            <v>61</v>
          </cell>
          <cell r="R341">
            <v>48</v>
          </cell>
        </row>
        <row r="342">
          <cell r="B342" t="str">
            <v>葫洲里</v>
          </cell>
          <cell r="C342">
            <v>5654</v>
          </cell>
          <cell r="D342">
            <v>549</v>
          </cell>
          <cell r="E342">
            <v>424</v>
          </cell>
          <cell r="F342">
            <v>523</v>
          </cell>
          <cell r="G342">
            <v>637</v>
          </cell>
          <cell r="H342">
            <v>619</v>
          </cell>
          <cell r="I342">
            <v>713</v>
          </cell>
          <cell r="J342">
            <v>701</v>
          </cell>
          <cell r="K342">
            <v>548</v>
          </cell>
          <cell r="L342">
            <v>341</v>
          </cell>
          <cell r="M342">
            <v>227</v>
          </cell>
          <cell r="N342">
            <v>116</v>
          </cell>
          <cell r="O342">
            <v>117</v>
          </cell>
          <cell r="P342">
            <v>77</v>
          </cell>
          <cell r="Q342">
            <v>37</v>
          </cell>
          <cell r="R342">
            <v>25</v>
          </cell>
        </row>
        <row r="343">
          <cell r="B343" t="str">
            <v>紫陽里</v>
          </cell>
          <cell r="C343">
            <v>6970</v>
          </cell>
          <cell r="D343">
            <v>559</v>
          </cell>
          <cell r="E343">
            <v>625</v>
          </cell>
          <cell r="F343">
            <v>788</v>
          </cell>
          <cell r="G343">
            <v>778</v>
          </cell>
          <cell r="H343">
            <v>541</v>
          </cell>
          <cell r="I343">
            <v>603</v>
          </cell>
          <cell r="J343">
            <v>722</v>
          </cell>
          <cell r="K343">
            <v>767</v>
          </cell>
          <cell r="L343">
            <v>713</v>
          </cell>
          <cell r="M343">
            <v>352</v>
          </cell>
          <cell r="N343">
            <v>172</v>
          </cell>
          <cell r="O343">
            <v>149</v>
          </cell>
          <cell r="P343">
            <v>86</v>
          </cell>
          <cell r="Q343">
            <v>77</v>
          </cell>
          <cell r="R343">
            <v>38</v>
          </cell>
        </row>
        <row r="344">
          <cell r="B344" t="str">
            <v>瑞陽里</v>
          </cell>
          <cell r="C344">
            <v>6766</v>
          </cell>
          <cell r="D344">
            <v>514</v>
          </cell>
          <cell r="E344">
            <v>477</v>
          </cell>
          <cell r="F344">
            <v>561</v>
          </cell>
          <cell r="G344">
            <v>696</v>
          </cell>
          <cell r="H344">
            <v>604</v>
          </cell>
          <cell r="I344">
            <v>751</v>
          </cell>
          <cell r="J344">
            <v>790</v>
          </cell>
          <cell r="K344">
            <v>626</v>
          </cell>
          <cell r="L344">
            <v>528</v>
          </cell>
          <cell r="M344">
            <v>350</v>
          </cell>
          <cell r="N344">
            <v>262</v>
          </cell>
          <cell r="O344">
            <v>188</v>
          </cell>
          <cell r="P344">
            <v>165</v>
          </cell>
          <cell r="Q344">
            <v>193</v>
          </cell>
          <cell r="R344">
            <v>61</v>
          </cell>
        </row>
        <row r="345">
          <cell r="B345" t="str">
            <v>瑞光里</v>
          </cell>
          <cell r="C345">
            <v>4052</v>
          </cell>
          <cell r="D345">
            <v>326</v>
          </cell>
          <cell r="E345">
            <v>396</v>
          </cell>
          <cell r="F345">
            <v>431</v>
          </cell>
          <cell r="G345">
            <v>387</v>
          </cell>
          <cell r="H345">
            <v>311</v>
          </cell>
          <cell r="I345">
            <v>330</v>
          </cell>
          <cell r="J345">
            <v>441</v>
          </cell>
          <cell r="K345">
            <v>484</v>
          </cell>
          <cell r="L345">
            <v>341</v>
          </cell>
          <cell r="M345">
            <v>225</v>
          </cell>
          <cell r="N345">
            <v>103</v>
          </cell>
          <cell r="O345">
            <v>112</v>
          </cell>
          <cell r="P345">
            <v>67</v>
          </cell>
          <cell r="Q345">
            <v>65</v>
          </cell>
          <cell r="R345">
            <v>33</v>
          </cell>
        </row>
        <row r="346">
          <cell r="B346" t="str">
            <v>五分里</v>
          </cell>
          <cell r="C346">
            <v>8611</v>
          </cell>
          <cell r="D346">
            <v>735</v>
          </cell>
          <cell r="E346">
            <v>735</v>
          </cell>
          <cell r="F346">
            <v>962</v>
          </cell>
          <cell r="G346">
            <v>1233</v>
          </cell>
          <cell r="H346">
            <v>1051</v>
          </cell>
          <cell r="I346">
            <v>887</v>
          </cell>
          <cell r="J346">
            <v>790</v>
          </cell>
          <cell r="K346">
            <v>743</v>
          </cell>
          <cell r="L346">
            <v>571</v>
          </cell>
          <cell r="M346">
            <v>328</v>
          </cell>
          <cell r="N346">
            <v>215</v>
          </cell>
          <cell r="O346">
            <v>178</v>
          </cell>
          <cell r="P346">
            <v>97</v>
          </cell>
          <cell r="Q346">
            <v>58</v>
          </cell>
          <cell r="R346">
            <v>28</v>
          </cell>
        </row>
        <row r="347">
          <cell r="B347" t="str">
            <v>東湖里</v>
          </cell>
          <cell r="C347">
            <v>6819</v>
          </cell>
          <cell r="D347">
            <v>596</v>
          </cell>
          <cell r="E347">
            <v>660</v>
          </cell>
          <cell r="F347">
            <v>827</v>
          </cell>
          <cell r="G347">
            <v>834</v>
          </cell>
          <cell r="H347">
            <v>601</v>
          </cell>
          <cell r="I347">
            <v>650</v>
          </cell>
          <cell r="J347">
            <v>730</v>
          </cell>
          <cell r="K347">
            <v>743</v>
          </cell>
          <cell r="L347">
            <v>528</v>
          </cell>
          <cell r="M347">
            <v>244</v>
          </cell>
          <cell r="N347">
            <v>142</v>
          </cell>
          <cell r="O347">
            <v>126</v>
          </cell>
          <cell r="P347">
            <v>72</v>
          </cell>
          <cell r="Q347">
            <v>49</v>
          </cell>
          <cell r="R347">
            <v>17</v>
          </cell>
        </row>
        <row r="348">
          <cell r="B348" t="str">
            <v>樂康里</v>
          </cell>
          <cell r="C348">
            <v>7188</v>
          </cell>
          <cell r="D348">
            <v>614</v>
          </cell>
          <cell r="E348">
            <v>679</v>
          </cell>
          <cell r="F348">
            <v>932</v>
          </cell>
          <cell r="G348">
            <v>942</v>
          </cell>
          <cell r="H348">
            <v>679</v>
          </cell>
          <cell r="I348">
            <v>638</v>
          </cell>
          <cell r="J348">
            <v>700</v>
          </cell>
          <cell r="K348">
            <v>716</v>
          </cell>
          <cell r="L348">
            <v>630</v>
          </cell>
          <cell r="M348">
            <v>252</v>
          </cell>
          <cell r="N348">
            <v>152</v>
          </cell>
          <cell r="O348">
            <v>104</v>
          </cell>
          <cell r="P348">
            <v>69</v>
          </cell>
          <cell r="Q348">
            <v>53</v>
          </cell>
          <cell r="R348">
            <v>28</v>
          </cell>
        </row>
        <row r="349">
          <cell r="B349" t="str">
            <v>內溝里</v>
          </cell>
          <cell r="C349">
            <v>4065</v>
          </cell>
          <cell r="D349">
            <v>376</v>
          </cell>
          <cell r="E349">
            <v>405</v>
          </cell>
          <cell r="F349">
            <v>440</v>
          </cell>
          <cell r="G349">
            <v>458</v>
          </cell>
          <cell r="H349">
            <v>373</v>
          </cell>
          <cell r="I349">
            <v>333</v>
          </cell>
          <cell r="J349">
            <v>468</v>
          </cell>
          <cell r="K349">
            <v>471</v>
          </cell>
          <cell r="L349">
            <v>266</v>
          </cell>
          <cell r="M349">
            <v>173</v>
          </cell>
          <cell r="N349">
            <v>91</v>
          </cell>
          <cell r="O349">
            <v>84</v>
          </cell>
          <cell r="P349">
            <v>62</v>
          </cell>
          <cell r="Q349">
            <v>41</v>
          </cell>
          <cell r="R349">
            <v>24</v>
          </cell>
        </row>
        <row r="350">
          <cell r="B350" t="str">
            <v>週美里</v>
          </cell>
          <cell r="C350">
            <v>6574</v>
          </cell>
          <cell r="D350">
            <v>463</v>
          </cell>
          <cell r="E350">
            <v>524</v>
          </cell>
          <cell r="F350">
            <v>733</v>
          </cell>
          <cell r="G350">
            <v>892</v>
          </cell>
          <cell r="H350">
            <v>686</v>
          </cell>
          <cell r="I350">
            <v>640</v>
          </cell>
          <cell r="J350">
            <v>607</v>
          </cell>
          <cell r="K350">
            <v>566</v>
          </cell>
          <cell r="L350">
            <v>508</v>
          </cell>
          <cell r="M350">
            <v>345</v>
          </cell>
          <cell r="N350">
            <v>203</v>
          </cell>
          <cell r="O350">
            <v>202</v>
          </cell>
          <cell r="P350">
            <v>117</v>
          </cell>
          <cell r="Q350">
            <v>60</v>
          </cell>
          <cell r="R350">
            <v>28</v>
          </cell>
        </row>
        <row r="351">
          <cell r="B351" t="str">
            <v>行善里</v>
          </cell>
          <cell r="C351">
            <v>5765</v>
          </cell>
          <cell r="D351">
            <v>382</v>
          </cell>
          <cell r="E351">
            <v>388</v>
          </cell>
          <cell r="F351">
            <v>648</v>
          </cell>
          <cell r="G351">
            <v>758</v>
          </cell>
          <cell r="H351">
            <v>632</v>
          </cell>
          <cell r="I351">
            <v>662</v>
          </cell>
          <cell r="J351">
            <v>538</v>
          </cell>
          <cell r="K351">
            <v>489</v>
          </cell>
          <cell r="L351">
            <v>448</v>
          </cell>
          <cell r="M351">
            <v>279</v>
          </cell>
          <cell r="N351">
            <v>179</v>
          </cell>
          <cell r="O351">
            <v>146</v>
          </cell>
          <cell r="P351">
            <v>106</v>
          </cell>
          <cell r="Q351">
            <v>75</v>
          </cell>
          <cell r="R351">
            <v>35</v>
          </cell>
        </row>
        <row r="352">
          <cell r="B352" t="str">
            <v>石潭里</v>
          </cell>
          <cell r="C352">
            <v>3141</v>
          </cell>
          <cell r="D352">
            <v>213</v>
          </cell>
          <cell r="E352">
            <v>233</v>
          </cell>
          <cell r="F352">
            <v>388</v>
          </cell>
          <cell r="G352">
            <v>452</v>
          </cell>
          <cell r="H352">
            <v>339</v>
          </cell>
          <cell r="I352">
            <v>335</v>
          </cell>
          <cell r="J352">
            <v>289</v>
          </cell>
          <cell r="K352">
            <v>242</v>
          </cell>
          <cell r="L352">
            <v>205</v>
          </cell>
          <cell r="M352">
            <v>150</v>
          </cell>
          <cell r="N352">
            <v>105</v>
          </cell>
          <cell r="O352">
            <v>83</v>
          </cell>
          <cell r="P352">
            <v>48</v>
          </cell>
          <cell r="Q352">
            <v>35</v>
          </cell>
          <cell r="R352">
            <v>24</v>
          </cell>
        </row>
        <row r="353">
          <cell r="B353" t="str">
            <v>湖興里</v>
          </cell>
          <cell r="C353">
            <v>7459</v>
          </cell>
          <cell r="D353">
            <v>518</v>
          </cell>
          <cell r="E353">
            <v>610</v>
          </cell>
          <cell r="F353">
            <v>762</v>
          </cell>
          <cell r="G353">
            <v>843</v>
          </cell>
          <cell r="H353">
            <v>667</v>
          </cell>
          <cell r="I353">
            <v>709</v>
          </cell>
          <cell r="J353">
            <v>796</v>
          </cell>
          <cell r="K353">
            <v>861</v>
          </cell>
          <cell r="L353">
            <v>703</v>
          </cell>
          <cell r="M353">
            <v>386</v>
          </cell>
          <cell r="N353">
            <v>225</v>
          </cell>
          <cell r="O353">
            <v>140</v>
          </cell>
          <cell r="P353">
            <v>114</v>
          </cell>
          <cell r="Q353">
            <v>85</v>
          </cell>
          <cell r="R353">
            <v>40</v>
          </cell>
        </row>
        <row r="354">
          <cell r="B354" t="str">
            <v>湖元里</v>
          </cell>
          <cell r="C354">
            <v>4765</v>
          </cell>
          <cell r="D354">
            <v>400</v>
          </cell>
          <cell r="E354">
            <v>477</v>
          </cell>
          <cell r="F354">
            <v>612</v>
          </cell>
          <cell r="G354">
            <v>479</v>
          </cell>
          <cell r="H354">
            <v>379</v>
          </cell>
          <cell r="I354">
            <v>350</v>
          </cell>
          <cell r="J354">
            <v>419</v>
          </cell>
          <cell r="K354">
            <v>531</v>
          </cell>
          <cell r="L354">
            <v>493</v>
          </cell>
          <cell r="M354">
            <v>256</v>
          </cell>
          <cell r="N354">
            <v>126</v>
          </cell>
          <cell r="O354">
            <v>85</v>
          </cell>
          <cell r="P354">
            <v>73</v>
          </cell>
          <cell r="Q354">
            <v>60</v>
          </cell>
          <cell r="R354">
            <v>25</v>
          </cell>
        </row>
        <row r="355">
          <cell r="B355" t="str">
            <v>安湖里</v>
          </cell>
          <cell r="C355">
            <v>6355</v>
          </cell>
          <cell r="D355">
            <v>600</v>
          </cell>
          <cell r="E355">
            <v>656</v>
          </cell>
          <cell r="F355">
            <v>660</v>
          </cell>
          <cell r="G355">
            <v>696</v>
          </cell>
          <cell r="H355">
            <v>589</v>
          </cell>
          <cell r="I355">
            <v>643</v>
          </cell>
          <cell r="J355">
            <v>700</v>
          </cell>
          <cell r="K355">
            <v>661</v>
          </cell>
          <cell r="L355">
            <v>492</v>
          </cell>
          <cell r="M355">
            <v>250</v>
          </cell>
          <cell r="N355">
            <v>136</v>
          </cell>
          <cell r="O355">
            <v>118</v>
          </cell>
          <cell r="P355">
            <v>87</v>
          </cell>
          <cell r="Q355">
            <v>41</v>
          </cell>
          <cell r="R355">
            <v>26</v>
          </cell>
        </row>
        <row r="356">
          <cell r="B356" t="str">
            <v>秀湖里</v>
          </cell>
          <cell r="C356">
            <v>5366</v>
          </cell>
          <cell r="D356">
            <v>486</v>
          </cell>
          <cell r="E356">
            <v>462</v>
          </cell>
          <cell r="F356">
            <v>481</v>
          </cell>
          <cell r="G356">
            <v>439</v>
          </cell>
          <cell r="H356">
            <v>397</v>
          </cell>
          <cell r="I356">
            <v>501</v>
          </cell>
          <cell r="J356">
            <v>618</v>
          </cell>
          <cell r="K356">
            <v>621</v>
          </cell>
          <cell r="L356">
            <v>501</v>
          </cell>
          <cell r="M356">
            <v>321</v>
          </cell>
          <cell r="N356">
            <v>173</v>
          </cell>
          <cell r="O356">
            <v>153</v>
          </cell>
          <cell r="P356">
            <v>111</v>
          </cell>
          <cell r="Q356">
            <v>58</v>
          </cell>
          <cell r="R356">
            <v>44</v>
          </cell>
        </row>
        <row r="357">
          <cell r="B357" t="str">
            <v>安泰里</v>
          </cell>
          <cell r="C357">
            <v>4613</v>
          </cell>
          <cell r="D357">
            <v>351</v>
          </cell>
          <cell r="E357">
            <v>413</v>
          </cell>
          <cell r="F357">
            <v>527</v>
          </cell>
          <cell r="G357">
            <v>688</v>
          </cell>
          <cell r="H357">
            <v>447</v>
          </cell>
          <cell r="I357">
            <v>432</v>
          </cell>
          <cell r="J357">
            <v>444</v>
          </cell>
          <cell r="K357">
            <v>436</v>
          </cell>
          <cell r="L357">
            <v>373</v>
          </cell>
          <cell r="M357">
            <v>203</v>
          </cell>
          <cell r="N357">
            <v>101</v>
          </cell>
          <cell r="O357">
            <v>81</v>
          </cell>
          <cell r="P357">
            <v>58</v>
          </cell>
          <cell r="Q357">
            <v>40</v>
          </cell>
          <cell r="R357">
            <v>19</v>
          </cell>
        </row>
        <row r="358">
          <cell r="B358" t="str">
            <v>金湖里</v>
          </cell>
          <cell r="C358">
            <v>7595</v>
          </cell>
          <cell r="D358">
            <v>694</v>
          </cell>
          <cell r="E358">
            <v>479</v>
          </cell>
          <cell r="F358">
            <v>549</v>
          </cell>
          <cell r="G358">
            <v>744</v>
          </cell>
          <cell r="H358">
            <v>958</v>
          </cell>
          <cell r="I358">
            <v>1067</v>
          </cell>
          <cell r="J358">
            <v>1004</v>
          </cell>
          <cell r="K358">
            <v>715</v>
          </cell>
          <cell r="L358">
            <v>503</v>
          </cell>
          <cell r="M358">
            <v>285</v>
          </cell>
          <cell r="N358">
            <v>191</v>
          </cell>
          <cell r="O358">
            <v>163</v>
          </cell>
          <cell r="P358">
            <v>123</v>
          </cell>
          <cell r="Q358">
            <v>82</v>
          </cell>
          <cell r="R358">
            <v>38</v>
          </cell>
        </row>
        <row r="359">
          <cell r="B359" t="str">
            <v>康寧里</v>
          </cell>
          <cell r="C359">
            <v>7190</v>
          </cell>
          <cell r="D359">
            <v>614</v>
          </cell>
          <cell r="E359">
            <v>574</v>
          </cell>
          <cell r="F359">
            <v>663</v>
          </cell>
          <cell r="G359">
            <v>851</v>
          </cell>
          <cell r="H359">
            <v>854</v>
          </cell>
          <cell r="I359">
            <v>804</v>
          </cell>
          <cell r="J359">
            <v>795</v>
          </cell>
          <cell r="K359">
            <v>698</v>
          </cell>
          <cell r="L359">
            <v>518</v>
          </cell>
          <cell r="M359">
            <v>286</v>
          </cell>
          <cell r="N359">
            <v>168</v>
          </cell>
          <cell r="O359">
            <v>129</v>
          </cell>
          <cell r="P359">
            <v>117</v>
          </cell>
          <cell r="Q359">
            <v>75</v>
          </cell>
          <cell r="R359">
            <v>44</v>
          </cell>
        </row>
        <row r="360">
          <cell r="B360" t="str">
            <v>明湖里</v>
          </cell>
          <cell r="C360">
            <v>4368</v>
          </cell>
          <cell r="D360">
            <v>374</v>
          </cell>
          <cell r="E360">
            <v>417</v>
          </cell>
          <cell r="F360">
            <v>510</v>
          </cell>
          <cell r="G360">
            <v>566</v>
          </cell>
          <cell r="H360">
            <v>440</v>
          </cell>
          <cell r="I360">
            <v>451</v>
          </cell>
          <cell r="J360">
            <v>436</v>
          </cell>
          <cell r="K360">
            <v>462</v>
          </cell>
          <cell r="L360">
            <v>306</v>
          </cell>
          <cell r="M360">
            <v>143</v>
          </cell>
          <cell r="N360">
            <v>74</v>
          </cell>
          <cell r="O360">
            <v>85</v>
          </cell>
          <cell r="P360">
            <v>51</v>
          </cell>
          <cell r="Q360">
            <v>34</v>
          </cell>
          <cell r="R360">
            <v>19</v>
          </cell>
        </row>
        <row r="361">
          <cell r="B361" t="str">
            <v>蘆洲里</v>
          </cell>
          <cell r="C361">
            <v>1087</v>
          </cell>
          <cell r="D361">
            <v>85</v>
          </cell>
          <cell r="E361">
            <v>103</v>
          </cell>
          <cell r="F361">
            <v>123</v>
          </cell>
          <cell r="G361">
            <v>147</v>
          </cell>
          <cell r="H361">
            <v>119</v>
          </cell>
          <cell r="I361">
            <v>103</v>
          </cell>
          <cell r="J361">
            <v>100</v>
          </cell>
          <cell r="K361">
            <v>96</v>
          </cell>
          <cell r="L361">
            <v>80</v>
          </cell>
          <cell r="M361">
            <v>51</v>
          </cell>
          <cell r="N361">
            <v>38</v>
          </cell>
          <cell r="O361">
            <v>19</v>
          </cell>
          <cell r="P361">
            <v>13</v>
          </cell>
          <cell r="Q361">
            <v>6</v>
          </cell>
          <cell r="R361">
            <v>4</v>
          </cell>
        </row>
        <row r="362">
          <cell r="B362" t="str">
            <v>麗山里</v>
          </cell>
          <cell r="C362">
            <v>4985</v>
          </cell>
          <cell r="D362">
            <v>395</v>
          </cell>
          <cell r="E362">
            <v>419</v>
          </cell>
          <cell r="F362">
            <v>583</v>
          </cell>
          <cell r="G362">
            <v>599</v>
          </cell>
          <cell r="H362">
            <v>475</v>
          </cell>
          <cell r="I362">
            <v>454</v>
          </cell>
          <cell r="J362">
            <v>466</v>
          </cell>
          <cell r="K362">
            <v>496</v>
          </cell>
          <cell r="L362">
            <v>445</v>
          </cell>
          <cell r="M362">
            <v>245</v>
          </cell>
          <cell r="N362">
            <v>128</v>
          </cell>
          <cell r="O362">
            <v>108</v>
          </cell>
          <cell r="P362">
            <v>81</v>
          </cell>
          <cell r="Q362">
            <v>65</v>
          </cell>
          <cell r="R362">
            <v>26</v>
          </cell>
        </row>
        <row r="363">
          <cell r="B363" t="str">
            <v>寶湖里</v>
          </cell>
          <cell r="C363">
            <v>6762</v>
          </cell>
          <cell r="D363">
            <v>423</v>
          </cell>
          <cell r="E363">
            <v>496</v>
          </cell>
          <cell r="F363">
            <v>861</v>
          </cell>
          <cell r="G363">
            <v>897</v>
          </cell>
          <cell r="H363">
            <v>799</v>
          </cell>
          <cell r="I363">
            <v>726</v>
          </cell>
          <cell r="J363">
            <v>663</v>
          </cell>
          <cell r="K363">
            <v>611</v>
          </cell>
          <cell r="L363">
            <v>497</v>
          </cell>
          <cell r="M363">
            <v>339</v>
          </cell>
          <cell r="N363">
            <v>180</v>
          </cell>
          <cell r="O363">
            <v>113</v>
          </cell>
          <cell r="P363">
            <v>61</v>
          </cell>
          <cell r="Q363">
            <v>61</v>
          </cell>
          <cell r="R363">
            <v>35</v>
          </cell>
        </row>
        <row r="364">
          <cell r="B364" t="str">
            <v>南湖里</v>
          </cell>
          <cell r="C364">
            <v>4316</v>
          </cell>
          <cell r="D364">
            <v>399</v>
          </cell>
          <cell r="E364">
            <v>295</v>
          </cell>
          <cell r="F364">
            <v>348</v>
          </cell>
          <cell r="G364">
            <v>507</v>
          </cell>
          <cell r="H364">
            <v>557</v>
          </cell>
          <cell r="I364">
            <v>579</v>
          </cell>
          <cell r="J364">
            <v>539</v>
          </cell>
          <cell r="K364">
            <v>405</v>
          </cell>
          <cell r="L364">
            <v>253</v>
          </cell>
          <cell r="M364">
            <v>149</v>
          </cell>
          <cell r="N364">
            <v>104</v>
          </cell>
          <cell r="O364">
            <v>76</v>
          </cell>
          <cell r="P364">
            <v>45</v>
          </cell>
          <cell r="Q364">
            <v>45</v>
          </cell>
          <cell r="R364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topLeftCell="S13" zoomScaleNormal="100" workbookViewId="0">
      <selection activeCell="Y21" sqref="Y6:Y21"/>
    </sheetView>
  </sheetViews>
  <sheetFormatPr defaultRowHeight="16.5" x14ac:dyDescent="0.25"/>
  <cols>
    <col min="12" max="16" width="9.75" bestFit="1" customWidth="1"/>
    <col min="17" max="22" width="9.125" bestFit="1" customWidth="1"/>
    <col min="23" max="23" width="10.375" bestFit="1" customWidth="1"/>
    <col min="24" max="24" width="9.625" bestFit="1" customWidth="1"/>
    <col min="26" max="26" width="7.375" customWidth="1"/>
    <col min="27" max="27" width="7.5" customWidth="1"/>
    <col min="28" max="28" width="8" customWidth="1"/>
  </cols>
  <sheetData>
    <row r="1" spans="1:39" x14ac:dyDescent="0.25">
      <c r="G1" t="s">
        <v>2</v>
      </c>
      <c r="H1">
        <f>CORREL(H$6:H$56,$G$6:$G$56)</f>
        <v>8.9541175464668901E-2</v>
      </c>
      <c r="I1">
        <f>CORREL(I$6:I$56,$G$6:$G$56)</f>
        <v>-0.41627137382296359</v>
      </c>
      <c r="J1">
        <f>CORREL(J$6:J$56,$G$6:$G$56)</f>
        <v>-0.55982984585195017</v>
      </c>
      <c r="K1">
        <f>CORREL(K$6:K$56,$G$6:$G$56)</f>
        <v>-0.34382841002035669</v>
      </c>
      <c r="L1">
        <f>CORREL(L$6:L$56,$G$6:$G$56)</f>
        <v>2.6636778039486286E-2</v>
      </c>
      <c r="M1">
        <f>CORREL(M$6:M$56,$G$6:$G$56)</f>
        <v>0.34398354442401424</v>
      </c>
      <c r="N1">
        <f>CORREL(N$6:N$56,$G$6:$G$56)</f>
        <v>0.54832115362288025</v>
      </c>
      <c r="O1">
        <f>CORREL(O$6:O$56,$G$6:$G$56)</f>
        <v>4.2004579496144258E-2</v>
      </c>
      <c r="P1">
        <f>CORREL(P$6:P$56,$G$6:$G$56)</f>
        <v>-0.18055326458664747</v>
      </c>
      <c r="Q1">
        <f>CORREL(Q$6:Q$56,$G$6:$G$56)</f>
        <v>7.9166202195342469E-2</v>
      </c>
      <c r="R1">
        <f>CORREL(R$6:R$56,$G$6:$G$56)</f>
        <v>-3.3148927869389638E-2</v>
      </c>
      <c r="S1">
        <f>CORREL(S$6:S$56,$G$6:$G$56)</f>
        <v>0.31182616999967494</v>
      </c>
      <c r="T1">
        <f>CORREL(T$6:T$56,$G$6:$G$56)</f>
        <v>0.36745732867099784</v>
      </c>
      <c r="U1">
        <f>CORREL(U$6:U$56,$G$6:$G$56)</f>
        <v>0.56799112538057539</v>
      </c>
      <c r="V1">
        <f>CORREL(V$6:V$56,$G$6:$G$56)</f>
        <v>0.5309017131141156</v>
      </c>
      <c r="Y1">
        <v>8.9541175464668901E-2</v>
      </c>
      <c r="Z1">
        <v>-0.41627137382296359</v>
      </c>
      <c r="AA1">
        <v>-0.55982984585195017</v>
      </c>
      <c r="AB1">
        <v>-0.34382841002035669</v>
      </c>
      <c r="AC1">
        <v>2.6636778039486286E-2</v>
      </c>
      <c r="AD1">
        <v>0.34398354442401424</v>
      </c>
      <c r="AE1">
        <v>0.54832115362288025</v>
      </c>
      <c r="AF1">
        <v>4.2004579496144258E-2</v>
      </c>
      <c r="AG1">
        <v>-0.18055326458664747</v>
      </c>
      <c r="AH1">
        <v>7.9166202195342469E-2</v>
      </c>
      <c r="AI1">
        <v>-3.3148927869389638E-2</v>
      </c>
      <c r="AJ1">
        <v>0.31182616999967494</v>
      </c>
      <c r="AK1">
        <v>0.36745732867099784</v>
      </c>
      <c r="AL1">
        <v>0.56799112538057539</v>
      </c>
      <c r="AM1">
        <v>0.5309017131141156</v>
      </c>
    </row>
    <row r="2" spans="1:39" x14ac:dyDescent="0.25">
      <c r="G2" t="s">
        <v>0</v>
      </c>
      <c r="H2" s="16">
        <f>CORREL(H$6:H$56,$F$6:$F$56)</f>
        <v>-9.2440462951502531E-2</v>
      </c>
      <c r="I2" s="16">
        <f>CORREL(I$6:I$56,$F$6:$F$56)</f>
        <v>0.42660091548526885</v>
      </c>
      <c r="J2" s="16">
        <f>CORREL(J$6:J$56,$F$6:$F$56)</f>
        <v>0.55210697824190225</v>
      </c>
      <c r="K2" s="16">
        <f>CORREL(K$6:K$56,$F$6:$F$56)</f>
        <v>0.33344717105589711</v>
      </c>
      <c r="L2" s="16">
        <f>CORREL(L$6:L$56,$F$6:$F$56)</f>
        <v>-3.2807997200422649E-2</v>
      </c>
      <c r="M2" s="16">
        <f>CORREL(M$6:M$56,$F$6:$F$56)</f>
        <v>-0.34847545853173889</v>
      </c>
      <c r="N2" s="16">
        <f>CORREL(N$6:N$56,$F$6:$F$56)</f>
        <v>-0.54244568924660985</v>
      </c>
      <c r="O2" s="16">
        <f>CORREL(O$6:O$56,$F$6:$F$56)</f>
        <v>-3.8723758713676018E-2</v>
      </c>
      <c r="P2" s="16">
        <f>CORREL(P$6:P$56,$F$6:$F$56)</f>
        <v>0.18363190604319299</v>
      </c>
      <c r="Q2" s="16">
        <f>CORREL(Q$6:Q$56,$F$6:$F$56)</f>
        <v>-7.6057342996589811E-2</v>
      </c>
      <c r="R2" s="16">
        <f>CORREL(R$6:R$56,$F$6:$F$56)</f>
        <v>4.0908079032776358E-2</v>
      </c>
      <c r="S2" s="16">
        <f>CORREL(S$6:S$56,$F$6:$F$56)</f>
        <v>-0.30649794512553424</v>
      </c>
      <c r="T2" s="16">
        <f>CORREL(T$6:T$56,$F$6:$F$56)</f>
        <v>-0.35588121481213791</v>
      </c>
      <c r="U2" s="16">
        <f>CORREL(U$6:U$56,$F$6:$F$56)</f>
        <v>-0.55899599738082639</v>
      </c>
      <c r="V2" s="16">
        <f>CORREL(V$6:V$56,$F$6:$F$56)</f>
        <v>-0.51060775077468556</v>
      </c>
      <c r="Y2">
        <v>-9.2440462951502531E-2</v>
      </c>
      <c r="Z2">
        <v>0.42660091548526885</v>
      </c>
      <c r="AA2">
        <v>0.55210697824190225</v>
      </c>
      <c r="AB2">
        <v>0.33344717105589711</v>
      </c>
      <c r="AC2">
        <v>-3.2807997200422649E-2</v>
      </c>
      <c r="AD2">
        <v>-0.34847545853173889</v>
      </c>
      <c r="AE2">
        <v>-0.54244568924660985</v>
      </c>
      <c r="AF2">
        <v>-3.8723758713676018E-2</v>
      </c>
      <c r="AG2">
        <v>0.18363190604319299</v>
      </c>
      <c r="AH2">
        <v>-7.6057342996589811E-2</v>
      </c>
      <c r="AI2">
        <v>4.0908079032776358E-2</v>
      </c>
      <c r="AJ2">
        <v>-0.30649794512553424</v>
      </c>
      <c r="AK2">
        <v>-0.35588121481213791</v>
      </c>
      <c r="AL2">
        <v>-0.55899599738082639</v>
      </c>
      <c r="AM2">
        <v>-0.51060775077468556</v>
      </c>
    </row>
    <row r="3" spans="1:39" x14ac:dyDescent="0.25">
      <c r="G3" t="s">
        <v>1</v>
      </c>
      <c r="H3" s="16">
        <f>CORREL(H$6:H$56,$E$6:$E$56)</f>
        <v>8.6297265058741843E-2</v>
      </c>
      <c r="I3" s="16">
        <f>CORREL(I$6:I$56,$E$6:$E$56)</f>
        <v>-0.40440238826181296</v>
      </c>
      <c r="J3" s="16">
        <f>CORREL(J$6:J$56,$E$6:$E$56)</f>
        <v>-0.56591263770125066</v>
      </c>
      <c r="K3" s="16">
        <f>CORREL(K$6:K$56,$E$6:$E$56)</f>
        <v>-0.35331460517449992</v>
      </c>
      <c r="L3" s="16">
        <f>CORREL(L$6:L$56,$E$6:$E$56)</f>
        <v>2.0257362147845428E-2</v>
      </c>
      <c r="M3" s="16">
        <f>CORREL(M$6:M$56,$E$6:$E$56)</f>
        <v>0.33830001793222958</v>
      </c>
      <c r="N3" s="16">
        <f>CORREL(N$6:N$56,$E$6:$E$56)</f>
        <v>0.5525566432502399</v>
      </c>
      <c r="O3" s="16">
        <f>CORREL(O$6:O$56,$E$6:$E$56)</f>
        <v>4.521611837729092E-2</v>
      </c>
      <c r="P3" s="16">
        <f>CORREL(P$6:P$56,$E$6:$E$56)</f>
        <v>-0.17683480836690055</v>
      </c>
      <c r="Q3" s="16">
        <f>CORREL(Q$6:Q$56,$E$6:$E$56)</f>
        <v>8.2083282829918461E-2</v>
      </c>
      <c r="R3" s="16">
        <f>CORREL(R$6:R$56,$E$6:$E$56)</f>
        <v>-2.5129103632144319E-2</v>
      </c>
      <c r="S3" s="16">
        <f>CORREL(S$6:S$56,$E$6:$E$56)</f>
        <v>0.31626130534648128</v>
      </c>
      <c r="T3" s="16">
        <f>CORREL(T$6:T$56,$E$6:$E$56)</f>
        <v>0.37808647248246768</v>
      </c>
      <c r="U3" s="16">
        <f>CORREL(U$6:U$56,$E$6:$E$56)</f>
        <v>0.57534535336489512</v>
      </c>
      <c r="V3" s="16">
        <f>CORREL(V$6:V$56,$E$6:$E$56)</f>
        <v>0.54989853712015035</v>
      </c>
      <c r="Y3">
        <v>8.6297265058741843E-2</v>
      </c>
      <c r="Z3">
        <v>-0.40440238826181296</v>
      </c>
      <c r="AA3">
        <v>-0.56591263770125066</v>
      </c>
      <c r="AB3">
        <v>-0.35331460517449992</v>
      </c>
      <c r="AC3">
        <v>2.0257362147845428E-2</v>
      </c>
      <c r="AD3">
        <v>0.33830001793222958</v>
      </c>
      <c r="AE3">
        <v>0.5525566432502399</v>
      </c>
      <c r="AF3">
        <v>4.521611837729092E-2</v>
      </c>
      <c r="AG3">
        <v>-0.17683480836690055</v>
      </c>
      <c r="AH3">
        <v>8.2083282829918461E-2</v>
      </c>
      <c r="AI3">
        <v>-2.5129103632144319E-2</v>
      </c>
      <c r="AJ3">
        <v>0.31626130534648128</v>
      </c>
      <c r="AK3">
        <v>0.37808647248246768</v>
      </c>
      <c r="AL3">
        <v>0.57534535336489512</v>
      </c>
      <c r="AM3">
        <v>0.54989853712015035</v>
      </c>
    </row>
    <row r="4" spans="1:39" x14ac:dyDescent="0.25"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</row>
    <row r="5" spans="1:39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>
        <v>20</v>
      </c>
      <c r="I5">
        <v>25</v>
      </c>
      <c r="J5">
        <v>30</v>
      </c>
      <c r="K5">
        <v>35</v>
      </c>
      <c r="L5">
        <v>40</v>
      </c>
      <c r="M5">
        <v>45</v>
      </c>
      <c r="N5">
        <v>50</v>
      </c>
      <c r="O5">
        <v>55</v>
      </c>
      <c r="P5">
        <v>60</v>
      </c>
      <c r="Q5">
        <v>65</v>
      </c>
      <c r="R5">
        <v>70</v>
      </c>
      <c r="S5">
        <v>75</v>
      </c>
      <c r="T5">
        <v>80</v>
      </c>
      <c r="U5">
        <v>85</v>
      </c>
      <c r="V5">
        <v>90</v>
      </c>
      <c r="W5" t="s">
        <v>259</v>
      </c>
    </row>
    <row r="6" spans="1:39" x14ac:dyDescent="0.25">
      <c r="A6" t="s">
        <v>220</v>
      </c>
      <c r="B6">
        <f>VLOOKUP($A6,工作表2!$W$6:$Z$152,2,FALSE)</f>
        <v>2523</v>
      </c>
      <c r="C6">
        <f>VLOOKUP($A6,工作表2!$W$6:$Z$152,3,FALSE)</f>
        <v>1920</v>
      </c>
      <c r="D6">
        <f>VLOOKUP($A6,工作表2!$W$6:$Z$152,4,FALSE)</f>
        <v>4646</v>
      </c>
      <c r="E6" s="12">
        <f>B6/$D6</f>
        <v>0.54304778303917345</v>
      </c>
      <c r="F6" s="12">
        <f>C6/$D6</f>
        <v>0.41325871717606544</v>
      </c>
      <c r="G6" s="13">
        <f>E6-F6</f>
        <v>0.12978906586310801</v>
      </c>
      <c r="H6" s="14">
        <f>VLOOKUP($A6,'[1]5Y區隔'!$B$326:$R$364,H$4,FALSE)/VLOOKUP($A6,'[1]5Y區隔'!$B$326:$R$364,2,FALSE)</f>
        <v>7.5142724888134546E-2</v>
      </c>
      <c r="I6" s="14">
        <f>VLOOKUP($A6,'[1]5Y區隔'!$B$326:$R$364,I$4,FALSE)/VLOOKUP($A6,'[1]5Y區隔'!$B$326:$R$364,2,FALSE)</f>
        <v>8.131461194260145E-2</v>
      </c>
      <c r="J6" s="14">
        <f>VLOOKUP($A6,'[1]5Y區隔'!$B$326:$R$364,J$4,FALSE)/VLOOKUP($A6,'[1]5Y區隔'!$B$326:$R$364,2,FALSE)</f>
        <v>0.12729517049837988</v>
      </c>
      <c r="K6" s="14">
        <f>VLOOKUP($A6,'[1]5Y區隔'!$B$326:$R$364,K$4,FALSE)/VLOOKUP($A6,'[1]5Y區隔'!$B$326:$R$364,2,FALSE)</f>
        <v>0.12081468909118963</v>
      </c>
      <c r="L6" s="14">
        <f>VLOOKUP($A6,'[1]5Y區隔'!$B$326:$R$364,L$4,FALSE)/VLOOKUP($A6,'[1]5Y區隔'!$B$326:$R$364,2,FALSE)</f>
        <v>7.2211078537262774E-2</v>
      </c>
      <c r="M6" s="14">
        <f>VLOOKUP($A6,'[1]5Y區隔'!$B$326:$R$364,M$4,FALSE)/VLOOKUP($A6,'[1]5Y區隔'!$B$326:$R$364,2,FALSE)</f>
        <v>7.869155994445301E-2</v>
      </c>
      <c r="N6" s="14">
        <f>VLOOKUP($A6,'[1]5Y區隔'!$B$326:$R$364,N$4,FALSE)/VLOOKUP($A6,'[1]5Y區隔'!$B$326:$R$364,2,FALSE)</f>
        <v>9.0418145347940126E-2</v>
      </c>
      <c r="O6" s="14">
        <f>VLOOKUP($A6,'[1]5Y區隔'!$B$326:$R$364,O$4,FALSE)/VLOOKUP($A6,'[1]5Y區隔'!$B$326:$R$364,2,FALSE)</f>
        <v>0.10461348557321401</v>
      </c>
      <c r="P6" s="14">
        <f>VLOOKUP($A6,'[1]5Y區隔'!$B$326:$R$364,P$4,FALSE)/VLOOKUP($A6,'[1]5Y區隔'!$B$326:$R$364,2,FALSE)</f>
        <v>0.10507637710229903</v>
      </c>
      <c r="Q6" s="14">
        <f>VLOOKUP($A6,'[1]5Y區隔'!$B$326:$R$364,Q$4,FALSE)/VLOOKUP($A6,'[1]5Y區隔'!$B$326:$R$364,2,FALSE)</f>
        <v>5.6164172195648822E-2</v>
      </c>
      <c r="R6" s="14">
        <f>VLOOKUP($A6,'[1]5Y區隔'!$B$326:$R$364,R$4,FALSE)/VLOOKUP($A6,'[1]5Y區隔'!$B$326:$R$364,2,FALSE)</f>
        <v>3.1476623977781205E-2</v>
      </c>
      <c r="S6" s="14">
        <f>VLOOKUP($A6,'[1]5Y區隔'!$B$326:$R$364,S$4,FALSE)/VLOOKUP($A6,'[1]5Y區隔'!$B$326:$R$364,2,FALSE)</f>
        <v>2.1293010337910815E-2</v>
      </c>
      <c r="T6" s="14">
        <f>VLOOKUP($A6,'[1]5Y區隔'!$B$326:$R$364,T$4,FALSE)/VLOOKUP($A6,'[1]5Y區隔'!$B$326:$R$364,2,FALSE)</f>
        <v>1.8515661163400709E-2</v>
      </c>
      <c r="U6" s="14">
        <f>VLOOKUP($A6,'[1]5Y區隔'!$B$326:$R$364,U$4,FALSE)/VLOOKUP($A6,'[1]5Y區隔'!$B$326:$R$364,2,FALSE)</f>
        <v>1.3115259990742169E-2</v>
      </c>
      <c r="V6" s="14">
        <f>VLOOKUP($A6,'[1]5Y區隔'!$B$326:$R$364,V$4,FALSE)/VLOOKUP($A6,'[1]5Y區隔'!$B$326:$R$364,2,FALSE)</f>
        <v>3.8574294090418146E-3</v>
      </c>
      <c r="W6" s="15">
        <f>SUMPRODUCT(H$5:V$5,H6:V6)</f>
        <v>44.986113254127446</v>
      </c>
      <c r="X6" s="17">
        <f>G6</f>
        <v>0.12978906586310801</v>
      </c>
      <c r="Y6" s="18"/>
      <c r="Z6" s="18" t="s">
        <v>2</v>
      </c>
      <c r="AA6" s="18" t="s">
        <v>0</v>
      </c>
      <c r="AB6" s="18" t="s">
        <v>1</v>
      </c>
    </row>
    <row r="7" spans="1:39" x14ac:dyDescent="0.25">
      <c r="A7" t="s">
        <v>221</v>
      </c>
      <c r="B7">
        <f>VLOOKUP($A7,工作表2!$W$6:$Z$152,2,FALSE)</f>
        <v>3451</v>
      </c>
      <c r="C7">
        <f>VLOOKUP($A7,工作表2!$W$6:$Z$152,3,FALSE)</f>
        <v>1772</v>
      </c>
      <c r="D7">
        <f>VLOOKUP($A7,工作表2!$W$6:$Z$152,4,FALSE)</f>
        <v>5466</v>
      </c>
      <c r="E7" s="12">
        <f>B7/$D7</f>
        <v>0.63135748261983171</v>
      </c>
      <c r="F7" s="12">
        <f>C7/$D7</f>
        <v>0.32418587632638124</v>
      </c>
      <c r="G7" s="13">
        <f t="shared" ref="G7:G44" si="0">E7-F7</f>
        <v>0.30717160629345047</v>
      </c>
      <c r="H7" s="14">
        <f>VLOOKUP($A7,'[1]5Y區隔'!$B$326:$R$364,H$4,FALSE)/VLOOKUP($A7,'[1]5Y區隔'!$B$326:$R$364,2,FALSE)</f>
        <v>8.2761203345400075E-2</v>
      </c>
      <c r="I7" s="14">
        <f>VLOOKUP($A7,'[1]5Y區隔'!$B$326:$R$364,I$4,FALSE)/VLOOKUP($A7,'[1]5Y區隔'!$B$326:$R$364,2,FALSE)</f>
        <v>8.0014979403320433E-2</v>
      </c>
      <c r="J7" s="14">
        <f>VLOOKUP($A7,'[1]5Y區隔'!$B$326:$R$364,J$4,FALSE)/VLOOKUP($A7,'[1]5Y區隔'!$B$326:$R$364,2,FALSE)</f>
        <v>0.10360753963300462</v>
      </c>
      <c r="K7" s="14">
        <f>VLOOKUP($A7,'[1]5Y區隔'!$B$326:$R$364,K$4,FALSE)/VLOOKUP($A7,'[1]5Y區隔'!$B$326:$R$364,2,FALSE)</f>
        <v>0.10897515915616028</v>
      </c>
      <c r="L7" s="14">
        <f>VLOOKUP($A7,'[1]5Y區隔'!$B$326:$R$364,L$4,FALSE)/VLOOKUP($A7,'[1]5Y區隔'!$B$326:$R$364,2,FALSE)</f>
        <v>8.5008113843465238E-2</v>
      </c>
      <c r="M7" s="14">
        <f>VLOOKUP($A7,'[1]5Y區隔'!$B$326:$R$364,M$4,FALSE)/VLOOKUP($A7,'[1]5Y區隔'!$B$326:$R$364,2,FALSE)</f>
        <v>9.5244039445762083E-2</v>
      </c>
      <c r="N7" s="14">
        <f>VLOOKUP($A7,'[1]5Y區隔'!$B$326:$R$364,N$4,FALSE)/VLOOKUP($A7,'[1]5Y區隔'!$B$326:$R$364,2,FALSE)</f>
        <v>0.11321932343028336</v>
      </c>
      <c r="O7" s="14">
        <f>VLOOKUP($A7,'[1]5Y區隔'!$B$326:$R$364,O$4,FALSE)/VLOOKUP($A7,'[1]5Y區隔'!$B$326:$R$364,2,FALSE)</f>
        <v>0.10310822618899014</v>
      </c>
      <c r="P7" s="14">
        <f>VLOOKUP($A7,'[1]5Y區隔'!$B$326:$R$364,P$4,FALSE)/VLOOKUP($A7,'[1]5Y區隔'!$B$326:$R$364,2,FALSE)</f>
        <v>8.5132942204468862E-2</v>
      </c>
      <c r="Q7" s="14">
        <f>VLOOKUP($A7,'[1]5Y區隔'!$B$326:$R$364,Q$4,FALSE)/VLOOKUP($A7,'[1]5Y區隔'!$B$326:$R$364,2,FALSE)</f>
        <v>5.3301710148545747E-2</v>
      </c>
      <c r="R7" s="14">
        <f>VLOOKUP($A7,'[1]5Y區隔'!$B$326:$R$364,R$4,FALSE)/VLOOKUP($A7,'[1]5Y區隔'!$B$326:$R$364,2,FALSE)</f>
        <v>2.9958806640868807E-2</v>
      </c>
      <c r="S7" s="14">
        <f>VLOOKUP($A7,'[1]5Y區隔'!$B$326:$R$364,S$4,FALSE)/VLOOKUP($A7,'[1]5Y區隔'!$B$326:$R$364,2,FALSE)</f>
        <v>2.4716015478716765E-2</v>
      </c>
      <c r="T7" s="14">
        <f>VLOOKUP($A7,'[1]5Y區隔'!$B$326:$R$364,T$4,FALSE)/VLOOKUP($A7,'[1]5Y區隔'!$B$326:$R$364,2,FALSE)</f>
        <v>1.6851828735488704E-2</v>
      </c>
      <c r="U7" s="14">
        <f>VLOOKUP($A7,'[1]5Y區隔'!$B$326:$R$364,U$4,FALSE)/VLOOKUP($A7,'[1]5Y區隔'!$B$326:$R$364,2,FALSE)</f>
        <v>1.2982149544376482E-2</v>
      </c>
      <c r="V7" s="14">
        <f>VLOOKUP($A7,'[1]5Y區隔'!$B$326:$R$364,V$4,FALSE)/VLOOKUP($A7,'[1]5Y區隔'!$B$326:$R$364,2,FALSE)</f>
        <v>5.1179628011484212E-3</v>
      </c>
      <c r="W7" s="15">
        <f t="shared" ref="W7:W44" si="1">SUMPRODUCT(H$5:V$5,H7:V7)</f>
        <v>45.031831232055936</v>
      </c>
      <c r="X7" s="17">
        <f t="shared" ref="X7:X44" si="2">G7</f>
        <v>0.30717160629345047</v>
      </c>
      <c r="Y7" s="19">
        <v>20</v>
      </c>
      <c r="Z7" s="16">
        <v>8.9541175464668901E-2</v>
      </c>
      <c r="AA7" s="16">
        <v>-9.2440462951502531E-2</v>
      </c>
      <c r="AB7" s="16">
        <v>8.6297265058741843E-2</v>
      </c>
    </row>
    <row r="8" spans="1:39" x14ac:dyDescent="0.25">
      <c r="A8" t="s">
        <v>222</v>
      </c>
      <c r="B8">
        <f>VLOOKUP($A8,工作表2!$W$6:$Z$152,2,FALSE)</f>
        <v>2370</v>
      </c>
      <c r="C8">
        <f>VLOOKUP($A8,工作表2!$W$6:$Z$152,3,FALSE)</f>
        <v>1549</v>
      </c>
      <c r="D8">
        <f>VLOOKUP($A8,工作表2!$W$6:$Z$152,4,FALSE)</f>
        <v>4103</v>
      </c>
      <c r="E8" s="12">
        <f>B8/$D8</f>
        <v>0.57762612722398243</v>
      </c>
      <c r="F8" s="12">
        <f>C8/$D8</f>
        <v>0.37752863758225691</v>
      </c>
      <c r="G8" s="13">
        <f t="shared" si="0"/>
        <v>0.20009748964172552</v>
      </c>
      <c r="H8" s="14">
        <f>VLOOKUP($A8,'[1]5Y區隔'!$B$326:$R$364,H$4,FALSE)/VLOOKUP($A8,'[1]5Y區隔'!$B$326:$R$364,2,FALSE)</f>
        <v>7.3651452282157678E-2</v>
      </c>
      <c r="I8" s="14">
        <f>VLOOKUP($A8,'[1]5Y區隔'!$B$326:$R$364,I$4,FALSE)/VLOOKUP($A8,'[1]5Y區隔'!$B$326:$R$364,2,FALSE)</f>
        <v>8.9211618257261413E-2</v>
      </c>
      <c r="J8" s="14">
        <f>VLOOKUP($A8,'[1]5Y區隔'!$B$326:$R$364,J$4,FALSE)/VLOOKUP($A8,'[1]5Y區隔'!$B$326:$R$364,2,FALSE)</f>
        <v>0.11981327800829876</v>
      </c>
      <c r="K8" s="14">
        <f>VLOOKUP($A8,'[1]5Y區隔'!$B$326:$R$364,K$4,FALSE)/VLOOKUP($A8,'[1]5Y區隔'!$B$326:$R$364,2,FALSE)</f>
        <v>0.10753803596127248</v>
      </c>
      <c r="L8" s="14">
        <f>VLOOKUP($A8,'[1]5Y區隔'!$B$326:$R$364,L$4,FALSE)/VLOOKUP($A8,'[1]5Y區隔'!$B$326:$R$364,2,FALSE)</f>
        <v>7.7282157676348551E-2</v>
      </c>
      <c r="M8" s="14">
        <f>VLOOKUP($A8,'[1]5Y區隔'!$B$326:$R$364,M$4,FALSE)/VLOOKUP($A8,'[1]5Y區隔'!$B$326:$R$364,2,FALSE)</f>
        <v>7.5899031811894876E-2</v>
      </c>
      <c r="N8" s="14">
        <f>VLOOKUP($A8,'[1]5Y區隔'!$B$326:$R$364,N$4,FALSE)/VLOOKUP($A8,'[1]5Y區隔'!$B$326:$R$364,2,FALSE)</f>
        <v>9.4571230982019361E-2</v>
      </c>
      <c r="O8" s="14">
        <f>VLOOKUP($A8,'[1]5Y區隔'!$B$326:$R$364,O$4,FALSE)/VLOOKUP($A8,'[1]5Y區隔'!$B$326:$R$364,2,FALSE)</f>
        <v>0.10857538035961273</v>
      </c>
      <c r="P8" s="14">
        <f>VLOOKUP($A8,'[1]5Y區隔'!$B$326:$R$364,P$4,FALSE)/VLOOKUP($A8,'[1]5Y區隔'!$B$326:$R$364,2,FALSE)</f>
        <v>0.11341632088520055</v>
      </c>
      <c r="Q8" s="14">
        <f>VLOOKUP($A8,'[1]5Y區隔'!$B$326:$R$364,Q$4,FALSE)/VLOOKUP($A8,'[1]5Y區隔'!$B$326:$R$364,2,FALSE)</f>
        <v>5.9474412171507604E-2</v>
      </c>
      <c r="R8" s="14">
        <f>VLOOKUP($A8,'[1]5Y區隔'!$B$326:$R$364,R$4,FALSE)/VLOOKUP($A8,'[1]5Y區隔'!$B$326:$R$364,2,FALSE)</f>
        <v>2.5414937759336099E-2</v>
      </c>
      <c r="S8" s="14">
        <f>VLOOKUP($A8,'[1]5Y區隔'!$B$326:$R$364,S$4,FALSE)/VLOOKUP($A8,'[1]5Y區隔'!$B$326:$R$364,2,FALSE)</f>
        <v>1.8326417704011066E-2</v>
      </c>
      <c r="T8" s="14">
        <f>VLOOKUP($A8,'[1]5Y區隔'!$B$326:$R$364,T$4,FALSE)/VLOOKUP($A8,'[1]5Y區隔'!$B$326:$R$364,2,FALSE)</f>
        <v>1.711618257261411E-2</v>
      </c>
      <c r="U8" s="14">
        <f>VLOOKUP($A8,'[1]5Y區隔'!$B$326:$R$364,U$4,FALSE)/VLOOKUP($A8,'[1]5Y區隔'!$B$326:$R$364,2,FALSE)</f>
        <v>1.3312586445366528E-2</v>
      </c>
      <c r="V8" s="14">
        <f>VLOOKUP($A8,'[1]5Y區隔'!$B$326:$R$364,V$4,FALSE)/VLOOKUP($A8,'[1]5Y區隔'!$B$326:$R$364,2,FALSE)</f>
        <v>6.3969571230982018E-3</v>
      </c>
      <c r="W8" s="15">
        <f t="shared" si="1"/>
        <v>45.169432918395572</v>
      </c>
      <c r="X8" s="17">
        <f t="shared" si="2"/>
        <v>0.20009748964172552</v>
      </c>
      <c r="Y8" s="18">
        <v>25</v>
      </c>
      <c r="Z8" s="16">
        <v>-0.41627137382296359</v>
      </c>
      <c r="AA8" s="16">
        <v>0.42660091548526885</v>
      </c>
      <c r="AB8" s="16">
        <v>-0.40440238826181296</v>
      </c>
    </row>
    <row r="9" spans="1:39" x14ac:dyDescent="0.25">
      <c r="A9" t="s">
        <v>223</v>
      </c>
      <c r="B9">
        <f>VLOOKUP($A9,工作表2!$W$6:$Z$152,2,FALSE)</f>
        <v>2038</v>
      </c>
      <c r="C9">
        <f>VLOOKUP($A9,工作表2!$W$6:$Z$152,3,FALSE)</f>
        <v>1446</v>
      </c>
      <c r="D9">
        <f>VLOOKUP($A9,工作表2!$W$6:$Z$152,4,FALSE)</f>
        <v>3628</v>
      </c>
      <c r="E9" s="12">
        <f>B9/$D9</f>
        <v>0.56174200661521501</v>
      </c>
      <c r="F9" s="12">
        <f>C9/$D9</f>
        <v>0.3985667034178611</v>
      </c>
      <c r="G9" s="13">
        <f t="shared" si="0"/>
        <v>0.1631753031973539</v>
      </c>
      <c r="H9" s="14">
        <f>VLOOKUP($A9,'[1]5Y區隔'!$B$326:$R$364,H$4,FALSE)/VLOOKUP($A9,'[1]5Y區隔'!$B$326:$R$364,2,FALSE)</f>
        <v>7.9305582955217988E-2</v>
      </c>
      <c r="I9" s="14">
        <f>VLOOKUP($A9,'[1]5Y區隔'!$B$326:$R$364,I$4,FALSE)/VLOOKUP($A9,'[1]5Y區隔'!$B$326:$R$364,2,FALSE)</f>
        <v>8.8972183862694815E-2</v>
      </c>
      <c r="J9" s="14">
        <f>VLOOKUP($A9,'[1]5Y區隔'!$B$326:$R$364,J$4,FALSE)/VLOOKUP($A9,'[1]5Y區隔'!$B$326:$R$364,2,FALSE)</f>
        <v>0.10021700532649437</v>
      </c>
      <c r="K9" s="14">
        <f>VLOOKUP($A9,'[1]5Y區隔'!$B$326:$R$364,K$4,FALSE)/VLOOKUP($A9,'[1]5Y區隔'!$B$326:$R$364,2,FALSE)</f>
        <v>0.10435983428684159</v>
      </c>
      <c r="L9" s="14">
        <f>VLOOKUP($A9,'[1]5Y區隔'!$B$326:$R$364,L$4,FALSE)/VLOOKUP($A9,'[1]5Y區隔'!$B$326:$R$364,2,FALSE)</f>
        <v>9.8441507200631287E-2</v>
      </c>
      <c r="M9" s="14">
        <f>VLOOKUP($A9,'[1]5Y區隔'!$B$326:$R$364,M$4,FALSE)/VLOOKUP($A9,'[1]5Y區隔'!$B$326:$R$364,2,FALSE)</f>
        <v>9.9033339909252324E-2</v>
      </c>
      <c r="N9" s="14">
        <f>VLOOKUP($A9,'[1]5Y區隔'!$B$326:$R$364,N$4,FALSE)/VLOOKUP($A9,'[1]5Y區隔'!$B$326:$R$364,2,FALSE)</f>
        <v>9.9822450187413689E-2</v>
      </c>
      <c r="O9" s="14">
        <f>VLOOKUP($A9,'[1]5Y區隔'!$B$326:$R$364,O$4,FALSE)/VLOOKUP($A9,'[1]5Y區隔'!$B$326:$R$364,2,FALSE)</f>
        <v>0.10455711185638193</v>
      </c>
      <c r="P9" s="14">
        <f>VLOOKUP($A9,'[1]5Y區隔'!$B$326:$R$364,P$4,FALSE)/VLOOKUP($A9,'[1]5Y區隔'!$B$326:$R$364,2,FALSE)</f>
        <v>9.1339514697178936E-2</v>
      </c>
      <c r="Q9" s="14">
        <f>VLOOKUP($A9,'[1]5Y區隔'!$B$326:$R$364,Q$4,FALSE)/VLOOKUP($A9,'[1]5Y區隔'!$B$326:$R$364,2,FALSE)</f>
        <v>5.0305780232787534E-2</v>
      </c>
      <c r="R9" s="14">
        <f>VLOOKUP($A9,'[1]5Y區隔'!$B$326:$R$364,R$4,FALSE)/VLOOKUP($A9,'[1]5Y區隔'!$B$326:$R$364,2,FALSE)</f>
        <v>2.9788913000591832E-2</v>
      </c>
      <c r="S9" s="14">
        <f>VLOOKUP($A9,'[1]5Y區隔'!$B$326:$R$364,S$4,FALSE)/VLOOKUP($A9,'[1]5Y區隔'!$B$326:$R$364,2,FALSE)</f>
        <v>2.0516867232195698E-2</v>
      </c>
      <c r="T9" s="14">
        <f>VLOOKUP($A9,'[1]5Y區隔'!$B$326:$R$364,T$4,FALSE)/VLOOKUP($A9,'[1]5Y區隔'!$B$326:$R$364,2,FALSE)</f>
        <v>1.5584927993687117E-2</v>
      </c>
      <c r="U9" s="14">
        <f>VLOOKUP($A9,'[1]5Y區隔'!$B$326:$R$364,U$4,FALSE)/VLOOKUP($A9,'[1]5Y區隔'!$B$326:$R$364,2,FALSE)</f>
        <v>1.2033931741960938E-2</v>
      </c>
      <c r="V9" s="14">
        <f>VLOOKUP($A9,'[1]5Y區隔'!$B$326:$R$364,V$4,FALSE)/VLOOKUP($A9,'[1]5Y區隔'!$B$326:$R$364,2,FALSE)</f>
        <v>5.7210495166699548E-3</v>
      </c>
      <c r="W9" s="15">
        <f t="shared" si="1"/>
        <v>44.764253304399283</v>
      </c>
      <c r="X9" s="17">
        <f t="shared" si="2"/>
        <v>0.1631753031973539</v>
      </c>
      <c r="Y9" s="18">
        <v>30</v>
      </c>
      <c r="Z9" s="16">
        <v>-0.55982984585195017</v>
      </c>
      <c r="AA9" s="16">
        <v>0.55210697824190225</v>
      </c>
      <c r="AB9" s="16">
        <v>-0.56591263770125066</v>
      </c>
    </row>
    <row r="10" spans="1:39" x14ac:dyDescent="0.25">
      <c r="A10" t="s">
        <v>224</v>
      </c>
      <c r="B10">
        <f>VLOOKUP($A10,工作表2!$W$6:$Z$152,2,FALSE)</f>
        <v>1721</v>
      </c>
      <c r="C10">
        <f>VLOOKUP($A10,工作表2!$W$6:$Z$152,3,FALSE)</f>
        <v>1384</v>
      </c>
      <c r="D10">
        <f>VLOOKUP($A10,工作表2!$W$6:$Z$152,4,FALSE)</f>
        <v>3250</v>
      </c>
      <c r="E10" s="12">
        <f>B10/$D10</f>
        <v>0.52953846153846151</v>
      </c>
      <c r="F10" s="12">
        <f>C10/$D10</f>
        <v>0.42584615384615382</v>
      </c>
      <c r="G10" s="13">
        <f t="shared" si="0"/>
        <v>0.10369230769230769</v>
      </c>
      <c r="H10" s="14">
        <f>VLOOKUP($A10,'[1]5Y區隔'!$B$326:$R$364,H$4,FALSE)/VLOOKUP($A10,'[1]5Y區隔'!$B$326:$R$364,2,FALSE)</f>
        <v>8.2188841201716739E-2</v>
      </c>
      <c r="I10" s="14">
        <f>VLOOKUP($A10,'[1]5Y區隔'!$B$326:$R$364,I$4,FALSE)/VLOOKUP($A10,'[1]5Y區隔'!$B$326:$R$364,2,FALSE)</f>
        <v>8.8626609442060092E-2</v>
      </c>
      <c r="J10" s="14">
        <f>VLOOKUP($A10,'[1]5Y區隔'!$B$326:$R$364,J$4,FALSE)/VLOOKUP($A10,'[1]5Y區隔'!$B$326:$R$364,2,FALSE)</f>
        <v>0.11995708154506438</v>
      </c>
      <c r="K10" s="14">
        <f>VLOOKUP($A10,'[1]5Y區隔'!$B$326:$R$364,K$4,FALSE)/VLOOKUP($A10,'[1]5Y區隔'!$B$326:$R$364,2,FALSE)</f>
        <v>0.10493562231759657</v>
      </c>
      <c r="L10" s="14">
        <f>VLOOKUP($A10,'[1]5Y區隔'!$B$326:$R$364,L$4,FALSE)/VLOOKUP($A10,'[1]5Y區隔'!$B$326:$R$364,2,FALSE)</f>
        <v>9.1416309012875535E-2</v>
      </c>
      <c r="M10" s="14">
        <f>VLOOKUP($A10,'[1]5Y區隔'!$B$326:$R$364,M$4,FALSE)/VLOOKUP($A10,'[1]5Y區隔'!$B$326:$R$364,2,FALSE)</f>
        <v>8.9055793991416304E-2</v>
      </c>
      <c r="N10" s="14">
        <f>VLOOKUP($A10,'[1]5Y區隔'!$B$326:$R$364,N$4,FALSE)/VLOOKUP($A10,'[1]5Y區隔'!$B$326:$R$364,2,FALSE)</f>
        <v>0.10128755364806867</v>
      </c>
      <c r="O10" s="14">
        <f>VLOOKUP($A10,'[1]5Y區隔'!$B$326:$R$364,O$4,FALSE)/VLOOKUP($A10,'[1]5Y區隔'!$B$326:$R$364,2,FALSE)</f>
        <v>0.1002145922746781</v>
      </c>
      <c r="P10" s="14">
        <f>VLOOKUP($A10,'[1]5Y區隔'!$B$326:$R$364,P$4,FALSE)/VLOOKUP($A10,'[1]5Y區隔'!$B$326:$R$364,2,FALSE)</f>
        <v>8.8412017167381979E-2</v>
      </c>
      <c r="Q10" s="14">
        <f>VLOOKUP($A10,'[1]5Y區隔'!$B$326:$R$364,Q$4,FALSE)/VLOOKUP($A10,'[1]5Y區隔'!$B$326:$R$364,2,FALSE)</f>
        <v>4.8712446351931331E-2</v>
      </c>
      <c r="R10" s="14">
        <f>VLOOKUP($A10,'[1]5Y區隔'!$B$326:$R$364,R$4,FALSE)/VLOOKUP($A10,'[1]5Y區隔'!$B$326:$R$364,2,FALSE)</f>
        <v>2.7253218884120172E-2</v>
      </c>
      <c r="S10" s="14">
        <f>VLOOKUP($A10,'[1]5Y區隔'!$B$326:$R$364,S$4,FALSE)/VLOOKUP($A10,'[1]5Y區隔'!$B$326:$R$364,2,FALSE)</f>
        <v>2.4463519313304722E-2</v>
      </c>
      <c r="T10" s="14">
        <f>VLOOKUP($A10,'[1]5Y區隔'!$B$326:$R$364,T$4,FALSE)/VLOOKUP($A10,'[1]5Y區隔'!$B$326:$R$364,2,FALSE)</f>
        <v>1.6952789699570814E-2</v>
      </c>
      <c r="U10" s="14">
        <f>VLOOKUP($A10,'[1]5Y區隔'!$B$326:$R$364,U$4,FALSE)/VLOOKUP($A10,'[1]5Y區隔'!$B$326:$R$364,2,FALSE)</f>
        <v>1.1802575107296138E-2</v>
      </c>
      <c r="V10" s="14">
        <f>VLOOKUP($A10,'[1]5Y區隔'!$B$326:$R$364,V$4,FALSE)/VLOOKUP($A10,'[1]5Y區隔'!$B$326:$R$364,2,FALSE)</f>
        <v>4.7210300429184546E-3</v>
      </c>
      <c r="W10" s="15">
        <f t="shared" si="1"/>
        <v>44.369098712446359</v>
      </c>
      <c r="X10" s="17">
        <f t="shared" si="2"/>
        <v>0.10369230769230769</v>
      </c>
      <c r="Y10" s="18">
        <v>35</v>
      </c>
      <c r="Z10" s="16">
        <v>-0.34382841002035669</v>
      </c>
      <c r="AA10" s="16">
        <v>0.33344717105589711</v>
      </c>
      <c r="AB10" s="16">
        <v>-0.35331460517449992</v>
      </c>
    </row>
    <row r="11" spans="1:39" x14ac:dyDescent="0.25">
      <c r="A11" t="s">
        <v>225</v>
      </c>
      <c r="B11">
        <f>VLOOKUP($A11,工作表2!$W$6:$Z$152,2,FALSE)</f>
        <v>3032</v>
      </c>
      <c r="C11">
        <f>VLOOKUP($A11,工作表2!$W$6:$Z$152,3,FALSE)</f>
        <v>2440</v>
      </c>
      <c r="D11">
        <f>VLOOKUP($A11,工作表2!$W$6:$Z$152,4,FALSE)</f>
        <v>5685</v>
      </c>
      <c r="E11" s="12">
        <f>B11/$D11</f>
        <v>0.53333333333333333</v>
      </c>
      <c r="F11" s="12">
        <f>C11/$D11</f>
        <v>0.42919964819700968</v>
      </c>
      <c r="G11" s="13">
        <f t="shared" si="0"/>
        <v>0.10413368513632365</v>
      </c>
      <c r="H11" s="14">
        <f>VLOOKUP($A11,'[1]5Y區隔'!$B$326:$R$364,H$4,FALSE)/VLOOKUP($A11,'[1]5Y區隔'!$B$326:$R$364,2,FALSE)</f>
        <v>8.5589519650655019E-2</v>
      </c>
      <c r="I11" s="14">
        <f>VLOOKUP($A11,'[1]5Y區隔'!$B$326:$R$364,I$4,FALSE)/VLOOKUP($A11,'[1]5Y區隔'!$B$326:$R$364,2,FALSE)</f>
        <v>8.5464753587024322E-2</v>
      </c>
      <c r="J11" s="14">
        <f>VLOOKUP($A11,'[1]5Y區隔'!$B$326:$R$364,J$4,FALSE)/VLOOKUP($A11,'[1]5Y區隔'!$B$326:$R$364,2,FALSE)</f>
        <v>0.10305676855895196</v>
      </c>
      <c r="K11" s="14">
        <f>VLOOKUP($A11,'[1]5Y區隔'!$B$326:$R$364,K$4,FALSE)/VLOOKUP($A11,'[1]5Y區隔'!$B$326:$R$364,2,FALSE)</f>
        <v>0.10630068621334997</v>
      </c>
      <c r="L11" s="14">
        <f>VLOOKUP($A11,'[1]5Y區隔'!$B$326:$R$364,L$4,FALSE)/VLOOKUP($A11,'[1]5Y區隔'!$B$326:$R$364,2,FALSE)</f>
        <v>8.8708671241422329E-2</v>
      </c>
      <c r="M11" s="14">
        <f>VLOOKUP($A11,'[1]5Y區隔'!$B$326:$R$364,M$4,FALSE)/VLOOKUP($A11,'[1]5Y區隔'!$B$326:$R$364,2,FALSE)</f>
        <v>9.3075483468496575E-2</v>
      </c>
      <c r="N11" s="14">
        <f>VLOOKUP($A11,'[1]5Y區隔'!$B$326:$R$364,N$4,FALSE)/VLOOKUP($A11,'[1]5Y區隔'!$B$326:$R$364,2,FALSE)</f>
        <v>9.9563318777292575E-2</v>
      </c>
      <c r="O11" s="14">
        <f>VLOOKUP($A11,'[1]5Y區隔'!$B$326:$R$364,O$4,FALSE)/VLOOKUP($A11,'[1]5Y區隔'!$B$326:$R$364,2,FALSE)</f>
        <v>9.844042420461635E-2</v>
      </c>
      <c r="P11" s="14">
        <f>VLOOKUP($A11,'[1]5Y區隔'!$B$326:$R$364,P$4,FALSE)/VLOOKUP($A11,'[1]5Y區隔'!$B$326:$R$364,2,FALSE)</f>
        <v>9.1578290704928261E-2</v>
      </c>
      <c r="Q11" s="14">
        <f>VLOOKUP($A11,'[1]5Y區隔'!$B$326:$R$364,Q$4,FALSE)/VLOOKUP($A11,'[1]5Y區隔'!$B$326:$R$364,2,FALSE)</f>
        <v>5.3649407361197755E-2</v>
      </c>
      <c r="R11" s="14">
        <f>VLOOKUP($A11,'[1]5Y區隔'!$B$326:$R$364,R$4,FALSE)/VLOOKUP($A11,'[1]5Y區隔'!$B$326:$R$364,2,FALSE)</f>
        <v>2.9819089207735495E-2</v>
      </c>
      <c r="S11" s="14">
        <f>VLOOKUP($A11,'[1]5Y區隔'!$B$326:$R$364,S$4,FALSE)/VLOOKUP($A11,'[1]5Y區隔'!$B$326:$R$364,2,FALSE)</f>
        <v>2.4953212726138492E-2</v>
      </c>
      <c r="T11" s="14">
        <f>VLOOKUP($A11,'[1]5Y區隔'!$B$326:$R$364,T$4,FALSE)/VLOOKUP($A11,'[1]5Y區隔'!$B$326:$R$364,2,FALSE)</f>
        <v>1.9962570180910792E-2</v>
      </c>
      <c r="U11" s="14">
        <f>VLOOKUP($A11,'[1]5Y區隔'!$B$326:$R$364,U$4,FALSE)/VLOOKUP($A11,'[1]5Y區隔'!$B$326:$R$364,2,FALSE)</f>
        <v>1.4098565190268248E-2</v>
      </c>
      <c r="V11" s="14">
        <f>VLOOKUP($A11,'[1]5Y區隔'!$B$326:$R$364,V$4,FALSE)/VLOOKUP($A11,'[1]5Y區隔'!$B$326:$R$364,2,FALSE)</f>
        <v>5.7392389270118525E-3</v>
      </c>
      <c r="W11" s="15">
        <f t="shared" si="1"/>
        <v>45.042420461634435</v>
      </c>
      <c r="X11" s="17">
        <f t="shared" si="2"/>
        <v>0.10413368513632365</v>
      </c>
      <c r="Y11" s="18">
        <v>40</v>
      </c>
      <c r="Z11" s="16">
        <v>2.6636778039486286E-2</v>
      </c>
      <c r="AA11" s="16">
        <v>-3.2807997200422649E-2</v>
      </c>
      <c r="AB11" s="16">
        <v>2.0257362147845428E-2</v>
      </c>
    </row>
    <row r="12" spans="1:39" x14ac:dyDescent="0.25">
      <c r="A12" t="s">
        <v>226</v>
      </c>
      <c r="B12">
        <f>VLOOKUP($A12,工作表2!$W$6:$Z$152,2,FALSE)</f>
        <v>2902</v>
      </c>
      <c r="C12">
        <f>VLOOKUP($A12,工作表2!$W$6:$Z$152,3,FALSE)</f>
        <v>2210</v>
      </c>
      <c r="D12">
        <f>VLOOKUP($A12,工作表2!$W$6:$Z$152,4,FALSE)</f>
        <v>5318</v>
      </c>
      <c r="E12" s="12">
        <f>B12/$D12</f>
        <v>0.54569386987589319</v>
      </c>
      <c r="F12" s="12">
        <f>C12/$D12</f>
        <v>0.41556976306882287</v>
      </c>
      <c r="G12" s="13">
        <f t="shared" si="0"/>
        <v>0.13012410680707032</v>
      </c>
      <c r="H12" s="14">
        <f>VLOOKUP($A12,'[1]5Y區隔'!$B$326:$R$364,H$4,FALSE)/VLOOKUP($A12,'[1]5Y區隔'!$B$326:$R$364,2,FALSE)</f>
        <v>7.6464351974556061E-2</v>
      </c>
      <c r="I12" s="14">
        <f>VLOOKUP($A12,'[1]5Y區隔'!$B$326:$R$364,I$4,FALSE)/VLOOKUP($A12,'[1]5Y區隔'!$B$326:$R$364,2,FALSE)</f>
        <v>9.2234296315928971E-2</v>
      </c>
      <c r="J12" s="14">
        <f>VLOOKUP($A12,'[1]5Y區隔'!$B$326:$R$364,J$4,FALSE)/VLOOKUP($A12,'[1]5Y區隔'!$B$326:$R$364,2,FALSE)</f>
        <v>0.11038961038961038</v>
      </c>
      <c r="K12" s="14">
        <f>VLOOKUP($A12,'[1]5Y區隔'!$B$326:$R$364,K$4,FALSE)/VLOOKUP($A12,'[1]5Y區隔'!$B$326:$R$364,2,FALSE)</f>
        <v>0.12205141796978532</v>
      </c>
      <c r="L12" s="14">
        <f>VLOOKUP($A12,'[1]5Y區隔'!$B$326:$R$364,L$4,FALSE)/VLOOKUP($A12,'[1]5Y區隔'!$B$326:$R$364,2,FALSE)</f>
        <v>0.10005300821627353</v>
      </c>
      <c r="M12" s="14">
        <f>VLOOKUP($A12,'[1]5Y區隔'!$B$326:$R$364,M$4,FALSE)/VLOOKUP($A12,'[1]5Y區隔'!$B$326:$R$364,2,FALSE)</f>
        <v>8.2427776305327327E-2</v>
      </c>
      <c r="N12" s="14">
        <f>VLOOKUP($A12,'[1]5Y區隔'!$B$326:$R$364,N$4,FALSE)/VLOOKUP($A12,'[1]5Y區隔'!$B$326:$R$364,2,FALSE)</f>
        <v>8.7596077391995764E-2</v>
      </c>
      <c r="O12" s="14">
        <f>VLOOKUP($A12,'[1]5Y區隔'!$B$326:$R$364,O$4,FALSE)/VLOOKUP($A12,'[1]5Y區隔'!$B$326:$R$364,2,FALSE)</f>
        <v>0.10919692552345614</v>
      </c>
      <c r="P12" s="14">
        <f>VLOOKUP($A12,'[1]5Y區隔'!$B$326:$R$364,P$4,FALSE)/VLOOKUP($A12,'[1]5Y區隔'!$B$326:$R$364,2,FALSE)</f>
        <v>9.7270076861913593E-2</v>
      </c>
      <c r="Q12" s="14">
        <f>VLOOKUP($A12,'[1]5Y區隔'!$B$326:$R$364,Q$4,FALSE)/VLOOKUP($A12,'[1]5Y區隔'!$B$326:$R$364,2,FALSE)</f>
        <v>5.1020408163265307E-2</v>
      </c>
      <c r="R12" s="14">
        <f>VLOOKUP($A12,'[1]5Y區隔'!$B$326:$R$364,R$4,FALSE)/VLOOKUP($A12,'[1]5Y區隔'!$B$326:$R$364,2,FALSE)</f>
        <v>2.5974025974025976E-2</v>
      </c>
      <c r="S12" s="14">
        <f>VLOOKUP($A12,'[1]5Y區隔'!$B$326:$R$364,S$4,FALSE)/VLOOKUP($A12,'[1]5Y區隔'!$B$326:$R$364,2,FALSE)</f>
        <v>1.9613040021203287E-2</v>
      </c>
      <c r="T12" s="14">
        <f>VLOOKUP($A12,'[1]5Y區隔'!$B$326:$R$364,T$4,FALSE)/VLOOKUP($A12,'[1]5Y區隔'!$B$326:$R$364,2,FALSE)</f>
        <v>1.0734163795388284E-2</v>
      </c>
      <c r="U12" s="14">
        <f>VLOOKUP($A12,'[1]5Y區隔'!$B$326:$R$364,U$4,FALSE)/VLOOKUP($A12,'[1]5Y區隔'!$B$326:$R$364,2,FALSE)</f>
        <v>9.2764378478664197E-3</v>
      </c>
      <c r="V12" s="14">
        <f>VLOOKUP($A12,'[1]5Y區隔'!$B$326:$R$364,V$4,FALSE)/VLOOKUP($A12,'[1]5Y區隔'!$B$326:$R$364,2,FALSE)</f>
        <v>5.6983832494036579E-3</v>
      </c>
      <c r="W12" s="15">
        <f t="shared" si="1"/>
        <v>44.117413199045849</v>
      </c>
      <c r="X12" s="17">
        <f t="shared" si="2"/>
        <v>0.13012410680707032</v>
      </c>
      <c r="Y12" s="18">
        <v>45</v>
      </c>
      <c r="Z12" s="16">
        <v>0.34398354442401424</v>
      </c>
      <c r="AA12" s="16">
        <v>-0.34847545853173889</v>
      </c>
      <c r="AB12" s="16">
        <v>0.33830001793222958</v>
      </c>
    </row>
    <row r="13" spans="1:39" x14ac:dyDescent="0.25">
      <c r="A13" t="s">
        <v>227</v>
      </c>
      <c r="B13">
        <f>VLOOKUP($A13,工作表2!$W$6:$Z$152,2,FALSE)</f>
        <v>2029</v>
      </c>
      <c r="C13">
        <f>VLOOKUP($A13,工作表2!$W$6:$Z$152,3,FALSE)</f>
        <v>1403</v>
      </c>
      <c r="D13">
        <f>VLOOKUP($A13,工作表2!$W$6:$Z$152,4,FALSE)</f>
        <v>3553</v>
      </c>
      <c r="E13" s="12">
        <f>B13/$D13</f>
        <v>0.57106670419363914</v>
      </c>
      <c r="F13" s="12">
        <f>C13/$D13</f>
        <v>0.39487756825218123</v>
      </c>
      <c r="G13" s="13">
        <f t="shared" si="0"/>
        <v>0.17618913594145791</v>
      </c>
      <c r="H13" s="14">
        <f>VLOOKUP($A13,'[1]5Y區隔'!$B$326:$R$364,H$4,FALSE)/VLOOKUP($A13,'[1]5Y區隔'!$B$326:$R$364,2,FALSE)</f>
        <v>7.9009900990099011E-2</v>
      </c>
      <c r="I13" s="14">
        <f>VLOOKUP($A13,'[1]5Y區隔'!$B$326:$R$364,I$4,FALSE)/VLOOKUP($A13,'[1]5Y區隔'!$B$326:$R$364,2,FALSE)</f>
        <v>8.3168316831683173E-2</v>
      </c>
      <c r="J13" s="14">
        <f>VLOOKUP($A13,'[1]5Y區隔'!$B$326:$R$364,J$4,FALSE)/VLOOKUP($A13,'[1]5Y區隔'!$B$326:$R$364,2,FALSE)</f>
        <v>9.9405940594059411E-2</v>
      </c>
      <c r="K13" s="14">
        <f>VLOOKUP($A13,'[1]5Y區隔'!$B$326:$R$364,K$4,FALSE)/VLOOKUP($A13,'[1]5Y區隔'!$B$326:$R$364,2,FALSE)</f>
        <v>9.5643564356435645E-2</v>
      </c>
      <c r="L13" s="14">
        <f>VLOOKUP($A13,'[1]5Y區隔'!$B$326:$R$364,L$4,FALSE)/VLOOKUP($A13,'[1]5Y區隔'!$B$326:$R$364,2,FALSE)</f>
        <v>7.7425742574257425E-2</v>
      </c>
      <c r="M13" s="14">
        <f>VLOOKUP($A13,'[1]5Y區隔'!$B$326:$R$364,M$4,FALSE)/VLOOKUP($A13,'[1]5Y區隔'!$B$326:$R$364,2,FALSE)</f>
        <v>9.8613861386138618E-2</v>
      </c>
      <c r="N13" s="14">
        <f>VLOOKUP($A13,'[1]5Y區隔'!$B$326:$R$364,N$4,FALSE)/VLOOKUP($A13,'[1]5Y區隔'!$B$326:$R$364,2,FALSE)</f>
        <v>0.12316831683168317</v>
      </c>
      <c r="O13" s="14">
        <f>VLOOKUP($A13,'[1]5Y區隔'!$B$326:$R$364,O$4,FALSE)/VLOOKUP($A13,'[1]5Y區隔'!$B$326:$R$364,2,FALSE)</f>
        <v>0.10613861386138614</v>
      </c>
      <c r="P13" s="14">
        <f>VLOOKUP($A13,'[1]5Y區隔'!$B$326:$R$364,P$4,FALSE)/VLOOKUP($A13,'[1]5Y區隔'!$B$326:$R$364,2,FALSE)</f>
        <v>9.2277227722772276E-2</v>
      </c>
      <c r="Q13" s="14">
        <f>VLOOKUP($A13,'[1]5Y區隔'!$B$326:$R$364,Q$4,FALSE)/VLOOKUP($A13,'[1]5Y區隔'!$B$326:$R$364,2,FALSE)</f>
        <v>4.8712871287128715E-2</v>
      </c>
      <c r="R13" s="14">
        <f>VLOOKUP($A13,'[1]5Y區隔'!$B$326:$R$364,R$4,FALSE)/VLOOKUP($A13,'[1]5Y區隔'!$B$326:$R$364,2,FALSE)</f>
        <v>2.7128712871287129E-2</v>
      </c>
      <c r="S13" s="14">
        <f>VLOOKUP($A13,'[1]5Y區隔'!$B$326:$R$364,S$4,FALSE)/VLOOKUP($A13,'[1]5Y區隔'!$B$326:$R$364,2,FALSE)</f>
        <v>2.4356435643564357E-2</v>
      </c>
      <c r="T13" s="14">
        <f>VLOOKUP($A13,'[1]5Y區隔'!$B$326:$R$364,T$4,FALSE)/VLOOKUP($A13,'[1]5Y區隔'!$B$326:$R$364,2,FALSE)</f>
        <v>2.118811881188119E-2</v>
      </c>
      <c r="U13" s="14">
        <f>VLOOKUP($A13,'[1]5Y區隔'!$B$326:$R$364,U$4,FALSE)/VLOOKUP($A13,'[1]5Y區隔'!$B$326:$R$364,2,FALSE)</f>
        <v>1.2475247524752476E-2</v>
      </c>
      <c r="V13" s="14">
        <f>VLOOKUP($A13,'[1]5Y區隔'!$B$326:$R$364,V$4,FALSE)/VLOOKUP($A13,'[1]5Y區隔'!$B$326:$R$364,2,FALSE)</f>
        <v>1.1287128712871287E-2</v>
      </c>
      <c r="W13" s="15">
        <f t="shared" si="1"/>
        <v>45.719801980198021</v>
      </c>
      <c r="X13" s="17">
        <f t="shared" si="2"/>
        <v>0.17618913594145791</v>
      </c>
      <c r="Y13" s="18">
        <v>50</v>
      </c>
      <c r="Z13" s="16">
        <v>0.54832115362288025</v>
      </c>
      <c r="AA13" s="16">
        <v>-0.54244568924660985</v>
      </c>
      <c r="AB13" s="16">
        <v>0.5525566432502399</v>
      </c>
    </row>
    <row r="14" spans="1:39" x14ac:dyDescent="0.25">
      <c r="A14" t="s">
        <v>228</v>
      </c>
      <c r="B14">
        <f>VLOOKUP($A14,工作表2!$W$6:$Z$152,2,FALSE)</f>
        <v>3016</v>
      </c>
      <c r="C14">
        <f>VLOOKUP($A14,工作表2!$W$6:$Z$152,3,FALSE)</f>
        <v>1620</v>
      </c>
      <c r="D14">
        <f>VLOOKUP($A14,工作表2!$W$6:$Z$152,4,FALSE)</f>
        <v>4822</v>
      </c>
      <c r="E14" s="12">
        <f>B14/$D14</f>
        <v>0.62546661136457904</v>
      </c>
      <c r="F14" s="12">
        <f>C14/$D14</f>
        <v>0.33596018249688925</v>
      </c>
      <c r="G14" s="13">
        <f t="shared" si="0"/>
        <v>0.28950642886768979</v>
      </c>
      <c r="H14" s="14">
        <f>VLOOKUP($A14,'[1]5Y區隔'!$B$326:$R$364,H$4,FALSE)/VLOOKUP($A14,'[1]5Y區隔'!$B$326:$R$364,2,FALSE)</f>
        <v>7.8487952676381478E-2</v>
      </c>
      <c r="I14" s="14">
        <f>VLOOKUP($A14,'[1]5Y區隔'!$B$326:$R$364,I$4,FALSE)/VLOOKUP($A14,'[1]5Y區隔'!$B$326:$R$364,2,FALSE)</f>
        <v>8.0652142547972872E-2</v>
      </c>
      <c r="J14" s="14">
        <f>VLOOKUP($A14,'[1]5Y區隔'!$B$326:$R$364,J$4,FALSE)/VLOOKUP($A14,'[1]5Y區隔'!$B$326:$R$364,2,FALSE)</f>
        <v>8.9453181359111233E-2</v>
      </c>
      <c r="K14" s="14">
        <f>VLOOKUP($A14,'[1]5Y區隔'!$B$326:$R$364,K$4,FALSE)/VLOOKUP($A14,'[1]5Y區隔'!$B$326:$R$364,2,FALSE)</f>
        <v>9.4502957726157841E-2</v>
      </c>
      <c r="L14" s="14">
        <f>VLOOKUP($A14,'[1]5Y區隔'!$B$326:$R$364,L$4,FALSE)/VLOOKUP($A14,'[1]5Y區隔'!$B$326:$R$364,2,FALSE)</f>
        <v>8.728899148751984E-2</v>
      </c>
      <c r="M14" s="14">
        <f>VLOOKUP($A14,'[1]5Y區隔'!$B$326:$R$364,M$4,FALSE)/VLOOKUP($A14,'[1]5Y區隔'!$B$326:$R$364,2,FALSE)</f>
        <v>9.3493002452748525E-2</v>
      </c>
      <c r="N14" s="14">
        <f>VLOOKUP($A14,'[1]5Y區隔'!$B$326:$R$364,N$4,FALSE)/VLOOKUP($A14,'[1]5Y區隔'!$B$326:$R$364,2,FALSE)</f>
        <v>0.10633386235752416</v>
      </c>
      <c r="O14" s="14">
        <f>VLOOKUP($A14,'[1]5Y區隔'!$B$326:$R$364,O$4,FALSE)/VLOOKUP($A14,'[1]5Y區隔'!$B$326:$R$364,2,FALSE)</f>
        <v>0.11527918049343529</v>
      </c>
      <c r="P14" s="14">
        <f>VLOOKUP($A14,'[1]5Y區隔'!$B$326:$R$364,P$4,FALSE)/VLOOKUP($A14,'[1]5Y區隔'!$B$326:$R$364,2,FALSE)</f>
        <v>9.1761650555475402E-2</v>
      </c>
      <c r="Q14" s="14">
        <f>VLOOKUP($A14,'[1]5Y區隔'!$B$326:$R$364,Q$4,FALSE)/VLOOKUP($A14,'[1]5Y區隔'!$B$326:$R$364,2,FALSE)</f>
        <v>5.6990333285240224E-2</v>
      </c>
      <c r="R14" s="14">
        <f>VLOOKUP($A14,'[1]5Y區隔'!$B$326:$R$364,R$4,FALSE)/VLOOKUP($A14,'[1]5Y區隔'!$B$326:$R$364,2,FALSE)</f>
        <v>3.1741451450007216E-2</v>
      </c>
      <c r="S14" s="14">
        <f>VLOOKUP($A14,'[1]5Y區隔'!$B$326:$R$364,S$4,FALSE)/VLOOKUP($A14,'[1]5Y區隔'!$B$326:$R$364,2,FALSE)</f>
        <v>2.8278747655460974E-2</v>
      </c>
      <c r="T14" s="14">
        <f>VLOOKUP($A14,'[1]5Y區隔'!$B$326:$R$364,T$4,FALSE)/VLOOKUP($A14,'[1]5Y區隔'!$B$326:$R$364,2,FALSE)</f>
        <v>2.1353340066368489E-2</v>
      </c>
      <c r="U14" s="14">
        <f>VLOOKUP($A14,'[1]5Y區隔'!$B$326:$R$364,U$4,FALSE)/VLOOKUP($A14,'[1]5Y區隔'!$B$326:$R$364,2,FALSE)</f>
        <v>1.5149329101139806E-2</v>
      </c>
      <c r="V14" s="14">
        <f>VLOOKUP($A14,'[1]5Y區隔'!$B$326:$R$364,V$4,FALSE)/VLOOKUP($A14,'[1]5Y區隔'!$B$326:$R$364,2,FALSE)</f>
        <v>9.2338767854566444E-3</v>
      </c>
      <c r="W14" s="15">
        <f t="shared" si="1"/>
        <v>46.312941855432115</v>
      </c>
      <c r="X14" s="17">
        <f t="shared" si="2"/>
        <v>0.28950642886768979</v>
      </c>
      <c r="Y14" s="18">
        <v>55</v>
      </c>
      <c r="Z14" s="16">
        <v>4.2004579496144258E-2</v>
      </c>
      <c r="AA14" s="16">
        <v>-3.8723758713676018E-2</v>
      </c>
      <c r="AB14" s="16">
        <v>4.521611837729092E-2</v>
      </c>
    </row>
    <row r="15" spans="1:39" x14ac:dyDescent="0.25">
      <c r="A15" t="s">
        <v>229</v>
      </c>
      <c r="B15">
        <f>VLOOKUP($A15,工作表2!$W$6:$Z$152,2,FALSE)</f>
        <v>2556</v>
      </c>
      <c r="C15">
        <f>VLOOKUP($A15,工作表2!$W$6:$Z$152,3,FALSE)</f>
        <v>2080</v>
      </c>
      <c r="D15">
        <f>VLOOKUP($A15,工作表2!$W$6:$Z$152,4,FALSE)</f>
        <v>4798</v>
      </c>
      <c r="E15" s="12">
        <f>B15/$D15</f>
        <v>0.53272196748645273</v>
      </c>
      <c r="F15" s="12">
        <f>C15/$D15</f>
        <v>0.43351396415172988</v>
      </c>
      <c r="G15" s="13">
        <f t="shared" si="0"/>
        <v>9.920800333472285E-2</v>
      </c>
      <c r="H15" s="14">
        <f>VLOOKUP($A15,'[1]5Y區隔'!$B$326:$R$364,H$4,FALSE)/VLOOKUP($A15,'[1]5Y區隔'!$B$326:$R$364,2,FALSE)</f>
        <v>7.8932095182820655E-2</v>
      </c>
      <c r="I15" s="14">
        <f>VLOOKUP($A15,'[1]5Y區隔'!$B$326:$R$364,I$4,FALSE)/VLOOKUP($A15,'[1]5Y區隔'!$B$326:$R$364,2,FALSE)</f>
        <v>8.9959373186302954E-2</v>
      </c>
      <c r="J15" s="14">
        <f>VLOOKUP($A15,'[1]5Y區隔'!$B$326:$R$364,J$4,FALSE)/VLOOKUP($A15,'[1]5Y區隔'!$B$326:$R$364,2,FALSE)</f>
        <v>0.119413813116657</v>
      </c>
      <c r="K15" s="14">
        <f>VLOOKUP($A15,'[1]5Y區隔'!$B$326:$R$364,K$4,FALSE)/VLOOKUP($A15,'[1]5Y區隔'!$B$326:$R$364,2,FALSE)</f>
        <v>0.10519442832269298</v>
      </c>
      <c r="L15" s="14">
        <f>VLOOKUP($A15,'[1]5Y區隔'!$B$326:$R$364,L$4,FALSE)/VLOOKUP($A15,'[1]5Y區隔'!$B$326:$R$364,2,FALSE)</f>
        <v>7.7336041787579801E-2</v>
      </c>
      <c r="M15" s="14">
        <f>VLOOKUP($A15,'[1]5Y區隔'!$B$326:$R$364,M$4,FALSE)/VLOOKUP($A15,'[1]5Y區隔'!$B$326:$R$364,2,FALSE)</f>
        <v>8.2559489262913524E-2</v>
      </c>
      <c r="N15" s="14">
        <f>VLOOKUP($A15,'[1]5Y區隔'!$B$326:$R$364,N$4,FALSE)/VLOOKUP($A15,'[1]5Y區隔'!$B$326:$R$364,2,FALSE)</f>
        <v>9.7069065583284972E-2</v>
      </c>
      <c r="O15" s="14">
        <f>VLOOKUP($A15,'[1]5Y區隔'!$B$326:$R$364,O$4,FALSE)/VLOOKUP($A15,'[1]5Y區隔'!$B$326:$R$364,2,FALSE)</f>
        <v>0.10403366221706326</v>
      </c>
      <c r="P15" s="14">
        <f>VLOOKUP($A15,'[1]5Y區隔'!$B$326:$R$364,P$4,FALSE)/VLOOKUP($A15,'[1]5Y區隔'!$B$326:$R$364,2,FALSE)</f>
        <v>0.1033081834010447</v>
      </c>
      <c r="Q15" s="14">
        <f>VLOOKUP($A15,'[1]5Y區隔'!$B$326:$R$364,Q$4,FALSE)/VLOOKUP($A15,'[1]5Y區隔'!$B$326:$R$364,2,FALSE)</f>
        <v>5.5571677307022636E-2</v>
      </c>
      <c r="R15" s="14">
        <f>VLOOKUP($A15,'[1]5Y區隔'!$B$326:$R$364,R$4,FALSE)/VLOOKUP($A15,'[1]5Y區隔'!$B$326:$R$364,2,FALSE)</f>
        <v>3.2066163668020897E-2</v>
      </c>
      <c r="S15" s="14">
        <f>VLOOKUP($A15,'[1]5Y區隔'!$B$326:$R$364,S$4,FALSE)/VLOOKUP($A15,'[1]5Y區隔'!$B$326:$R$364,2,FALSE)</f>
        <v>2.1329077190946025E-2</v>
      </c>
      <c r="T15" s="14">
        <f>VLOOKUP($A15,'[1]5Y區隔'!$B$326:$R$364,T$4,FALSE)/VLOOKUP($A15,'[1]5Y區隔'!$B$326:$R$364,2,FALSE)</f>
        <v>1.5525246662797447E-2</v>
      </c>
      <c r="U15" s="14">
        <f>VLOOKUP($A15,'[1]5Y區隔'!$B$326:$R$364,U$4,FALSE)/VLOOKUP($A15,'[1]5Y區隔'!$B$326:$R$364,2,FALSE)</f>
        <v>1.1172373766686013E-2</v>
      </c>
      <c r="V15" s="14">
        <f>VLOOKUP($A15,'[1]5Y區隔'!$B$326:$R$364,V$4,FALSE)/VLOOKUP($A15,'[1]5Y區隔'!$B$326:$R$364,2,FALSE)</f>
        <v>6.5293093441671501E-3</v>
      </c>
      <c r="W15" s="15">
        <f t="shared" si="1"/>
        <v>44.910040626813682</v>
      </c>
      <c r="X15" s="17">
        <f t="shared" si="2"/>
        <v>9.920800333472285E-2</v>
      </c>
      <c r="Y15" s="18">
        <v>60</v>
      </c>
      <c r="Z15" s="16">
        <v>-0.18055326458664747</v>
      </c>
      <c r="AA15" s="16">
        <v>0.18363190604319299</v>
      </c>
      <c r="AB15" s="16">
        <v>-0.17683480836690055</v>
      </c>
    </row>
    <row r="16" spans="1:39" x14ac:dyDescent="0.25">
      <c r="A16" t="s">
        <v>230</v>
      </c>
      <c r="B16">
        <f>VLOOKUP($A16,工作表2!$W$6:$Z$152,2,FALSE)</f>
        <v>1741</v>
      </c>
      <c r="C16">
        <f>VLOOKUP($A16,工作表2!$W$6:$Z$152,3,FALSE)</f>
        <v>1313</v>
      </c>
      <c r="D16">
        <f>VLOOKUP($A16,工作表2!$W$6:$Z$152,4,FALSE)</f>
        <v>3224</v>
      </c>
      <c r="E16" s="12">
        <f>B16/$D16</f>
        <v>0.54001240694789077</v>
      </c>
      <c r="F16" s="12">
        <f>C16/$D16</f>
        <v>0.40725806451612906</v>
      </c>
      <c r="G16" s="13">
        <f t="shared" si="0"/>
        <v>0.13275434243176171</v>
      </c>
      <c r="H16" s="14">
        <f>VLOOKUP($A16,'[1]5Y區隔'!$B$326:$R$364,H$4,FALSE)/VLOOKUP($A16,'[1]5Y區隔'!$B$326:$R$364,2,FALSE)</f>
        <v>9.6650309366332413E-2</v>
      </c>
      <c r="I16" s="14">
        <f>VLOOKUP($A16,'[1]5Y區隔'!$B$326:$R$364,I$4,FALSE)/VLOOKUP($A16,'[1]5Y區隔'!$B$326:$R$364,2,FALSE)</f>
        <v>8.5342436526562829E-2</v>
      </c>
      <c r="J16" s="14">
        <f>VLOOKUP($A16,'[1]5Y區隔'!$B$326:$R$364,J$4,FALSE)/VLOOKUP($A16,'[1]5Y區隔'!$B$326:$R$364,2,FALSE)</f>
        <v>0.10198421164924258</v>
      </c>
      <c r="K16" s="14">
        <f>VLOOKUP($A16,'[1]5Y區隔'!$B$326:$R$364,K$4,FALSE)/VLOOKUP($A16,'[1]5Y區隔'!$B$326:$R$364,2,FALSE)</f>
        <v>9.835715809686367E-2</v>
      </c>
      <c r="L16" s="14">
        <f>VLOOKUP($A16,'[1]5Y區隔'!$B$326:$R$364,L$4,FALSE)/VLOOKUP($A16,'[1]5Y區隔'!$B$326:$R$364,2,FALSE)</f>
        <v>8.2782163430765943E-2</v>
      </c>
      <c r="M16" s="14">
        <f>VLOOKUP($A16,'[1]5Y區隔'!$B$326:$R$364,M$4,FALSE)/VLOOKUP($A16,'[1]5Y區隔'!$B$326:$R$364,2,FALSE)</f>
        <v>0.10475784083635588</v>
      </c>
      <c r="N16" s="14">
        <f>VLOOKUP($A16,'[1]5Y區隔'!$B$326:$R$364,N$4,FALSE)/VLOOKUP($A16,'[1]5Y區隔'!$B$326:$R$364,2,FALSE)</f>
        <v>0.11521228931085982</v>
      </c>
      <c r="O16" s="14">
        <f>VLOOKUP($A16,'[1]5Y區隔'!$B$326:$R$364,O$4,FALSE)/VLOOKUP($A16,'[1]5Y區隔'!$B$326:$R$364,2,FALSE)</f>
        <v>0.11414550885427779</v>
      </c>
      <c r="P16" s="14">
        <f>VLOOKUP($A16,'[1]5Y區隔'!$B$326:$R$364,P$4,FALSE)/VLOOKUP($A16,'[1]5Y區隔'!$B$326:$R$364,2,FALSE)</f>
        <v>7.6808192873906556E-2</v>
      </c>
      <c r="Q16" s="14">
        <f>VLOOKUP($A16,'[1]5Y區隔'!$B$326:$R$364,Q$4,FALSE)/VLOOKUP($A16,'[1]5Y區隔'!$B$326:$R$364,2,FALSE)</f>
        <v>4.6724983998293154E-2</v>
      </c>
      <c r="R16" s="14">
        <f>VLOOKUP($A16,'[1]5Y區隔'!$B$326:$R$364,R$4,FALSE)/VLOOKUP($A16,'[1]5Y區隔'!$B$326:$R$364,2,FALSE)</f>
        <v>2.6456155323234479E-2</v>
      </c>
      <c r="S16" s="14">
        <f>VLOOKUP($A16,'[1]5Y區隔'!$B$326:$R$364,S$4,FALSE)/VLOOKUP($A16,'[1]5Y區隔'!$B$326:$R$364,2,FALSE)</f>
        <v>2.1975677405589929E-2</v>
      </c>
      <c r="T16" s="14">
        <f>VLOOKUP($A16,'[1]5Y區隔'!$B$326:$R$364,T$4,FALSE)/VLOOKUP($A16,'[1]5Y區隔'!$B$326:$R$364,2,FALSE)</f>
        <v>1.4508214209515681E-2</v>
      </c>
      <c r="U16" s="14">
        <f>VLOOKUP($A16,'[1]5Y區隔'!$B$326:$R$364,U$4,FALSE)/VLOOKUP($A16,'[1]5Y區隔'!$B$326:$R$364,2,FALSE)</f>
        <v>1.1094516748453168E-2</v>
      </c>
      <c r="V16" s="14">
        <f>VLOOKUP($A16,'[1]5Y區隔'!$B$326:$R$364,V$4,FALSE)/VLOOKUP($A16,'[1]5Y區隔'!$B$326:$R$364,2,FALSE)</f>
        <v>3.2003413697461063E-3</v>
      </c>
      <c r="W16" s="15">
        <f t="shared" si="1"/>
        <v>44.170044804779181</v>
      </c>
      <c r="X16" s="17">
        <f t="shared" si="2"/>
        <v>0.13275434243176171</v>
      </c>
      <c r="Y16" s="18">
        <v>65</v>
      </c>
      <c r="Z16" s="16">
        <v>7.9166202195342469E-2</v>
      </c>
      <c r="AA16" s="16">
        <v>-7.6057342996589811E-2</v>
      </c>
      <c r="AB16" s="16">
        <v>8.2083282829918461E-2</v>
      </c>
    </row>
    <row r="17" spans="1:28" x14ac:dyDescent="0.25">
      <c r="A17" t="s">
        <v>231</v>
      </c>
      <c r="B17">
        <f>VLOOKUP($A17,工作表2!$W$6:$Z$152,2,FALSE)</f>
        <v>1735</v>
      </c>
      <c r="C17">
        <f>VLOOKUP($A17,工作表2!$W$6:$Z$152,3,FALSE)</f>
        <v>1385</v>
      </c>
      <c r="D17">
        <f>VLOOKUP($A17,工作表2!$W$6:$Z$152,4,FALSE)</f>
        <v>3263</v>
      </c>
      <c r="E17" s="12">
        <f>B17/$D17</f>
        <v>0.53171927673919706</v>
      </c>
      <c r="F17" s="12">
        <f>C17/$D17</f>
        <v>0.4244560220655838</v>
      </c>
      <c r="G17" s="13">
        <f t="shared" si="0"/>
        <v>0.10726325467361325</v>
      </c>
      <c r="H17" s="14">
        <f>VLOOKUP($A17,'[1]5Y區隔'!$B$326:$R$364,H$4,FALSE)/VLOOKUP($A17,'[1]5Y區隔'!$B$326:$R$364,2,FALSE)</f>
        <v>7.5673364685763148E-2</v>
      </c>
      <c r="I17" s="14">
        <f>VLOOKUP($A17,'[1]5Y區隔'!$B$326:$R$364,I$4,FALSE)/VLOOKUP($A17,'[1]5Y區隔'!$B$326:$R$364,2,FALSE)</f>
        <v>8.9354424967935012E-2</v>
      </c>
      <c r="J17" s="14">
        <f>VLOOKUP($A17,'[1]5Y區隔'!$B$326:$R$364,J$4,FALSE)/VLOOKUP($A17,'[1]5Y區隔'!$B$326:$R$364,2,FALSE)</f>
        <v>0.10688328345446772</v>
      </c>
      <c r="K17" s="14">
        <f>VLOOKUP($A17,'[1]5Y區隔'!$B$326:$R$364,K$4,FALSE)/VLOOKUP($A17,'[1]5Y區隔'!$B$326:$R$364,2,FALSE)</f>
        <v>0.11628901239846089</v>
      </c>
      <c r="L17" s="14">
        <f>VLOOKUP($A17,'[1]5Y區隔'!$B$326:$R$364,L$4,FALSE)/VLOOKUP($A17,'[1]5Y區隔'!$B$326:$R$364,2,FALSE)</f>
        <v>8.6361693031209913E-2</v>
      </c>
      <c r="M17" s="14">
        <f>VLOOKUP($A17,'[1]5Y區隔'!$B$326:$R$364,M$4,FALSE)/VLOOKUP($A17,'[1]5Y區隔'!$B$326:$R$364,2,FALSE)</f>
        <v>8.1658828559213345E-2</v>
      </c>
      <c r="N17" s="14">
        <f>VLOOKUP($A17,'[1]5Y區隔'!$B$326:$R$364,N$4,FALSE)/VLOOKUP($A17,'[1]5Y區隔'!$B$326:$R$364,2,FALSE)</f>
        <v>0.10004275331338179</v>
      </c>
      <c r="O17" s="14">
        <f>VLOOKUP($A17,'[1]5Y區隔'!$B$326:$R$364,O$4,FALSE)/VLOOKUP($A17,'[1]5Y區隔'!$B$326:$R$364,2,FALSE)</f>
        <v>0.10837964942283027</v>
      </c>
      <c r="P17" s="14">
        <f>VLOOKUP($A17,'[1]5Y區隔'!$B$326:$R$364,P$4,FALSE)/VLOOKUP($A17,'[1]5Y區隔'!$B$326:$R$364,2,FALSE)</f>
        <v>8.9568191534843952E-2</v>
      </c>
      <c r="Q17" s="14">
        <f>VLOOKUP($A17,'[1]5Y區隔'!$B$326:$R$364,Q$4,FALSE)/VLOOKUP($A17,'[1]5Y區隔'!$B$326:$R$364,2,FALSE)</f>
        <v>5.1090209491235571E-2</v>
      </c>
      <c r="R17" s="14">
        <f>VLOOKUP($A17,'[1]5Y區隔'!$B$326:$R$364,R$4,FALSE)/VLOOKUP($A17,'[1]5Y區隔'!$B$326:$R$364,2,FALSE)</f>
        <v>3.5485250106883283E-2</v>
      </c>
      <c r="S17" s="14">
        <f>VLOOKUP($A17,'[1]5Y區隔'!$B$326:$R$364,S$4,FALSE)/VLOOKUP($A17,'[1]5Y區隔'!$B$326:$R$364,2,FALSE)</f>
        <v>2.8003420265070543E-2</v>
      </c>
      <c r="T17" s="14">
        <f>VLOOKUP($A17,'[1]5Y區隔'!$B$326:$R$364,T$4,FALSE)/VLOOKUP($A17,'[1]5Y區隔'!$B$326:$R$364,2,FALSE)</f>
        <v>1.6460025651988029E-2</v>
      </c>
      <c r="U17" s="14">
        <f>VLOOKUP($A17,'[1]5Y區隔'!$B$326:$R$364,U$4,FALSE)/VLOOKUP($A17,'[1]5Y區隔'!$B$326:$R$364,2,FALSE)</f>
        <v>1.0047028644719966E-2</v>
      </c>
      <c r="V17" s="14">
        <f>VLOOKUP($A17,'[1]5Y區隔'!$B$326:$R$364,V$4,FALSE)/VLOOKUP($A17,'[1]5Y區隔'!$B$326:$R$364,2,FALSE)</f>
        <v>4.70286447199658E-3</v>
      </c>
      <c r="W17" s="15">
        <f t="shared" si="1"/>
        <v>44.989311671654534</v>
      </c>
      <c r="X17" s="17">
        <f t="shared" si="2"/>
        <v>0.10726325467361325</v>
      </c>
      <c r="Y17" s="18">
        <v>70</v>
      </c>
      <c r="Z17" s="16">
        <v>-3.3148927869389638E-2</v>
      </c>
      <c r="AA17" s="16">
        <v>4.0908079032776358E-2</v>
      </c>
      <c r="AB17" s="16">
        <v>-2.5129103632144319E-2</v>
      </c>
    </row>
    <row r="18" spans="1:28" x14ac:dyDescent="0.25">
      <c r="A18" t="s">
        <v>232</v>
      </c>
      <c r="B18">
        <f>VLOOKUP($A18,工作表2!$W$6:$Z$152,2,FALSE)</f>
        <v>2260</v>
      </c>
      <c r="C18">
        <f>VLOOKUP($A18,工作表2!$W$6:$Z$152,3,FALSE)</f>
        <v>1634</v>
      </c>
      <c r="D18">
        <f>VLOOKUP($A18,工作表2!$W$6:$Z$152,4,FALSE)</f>
        <v>4049</v>
      </c>
      <c r="E18" s="12">
        <f>B18/$D18</f>
        <v>0.55816250926154609</v>
      </c>
      <c r="F18" s="12">
        <f>C18/$D18</f>
        <v>0.40355643368733018</v>
      </c>
      <c r="G18" s="13">
        <f t="shared" si="0"/>
        <v>0.15460607557421591</v>
      </c>
      <c r="H18" s="14">
        <f>VLOOKUP($A18,'[1]5Y區隔'!$B$326:$R$364,H$4,FALSE)/VLOOKUP($A18,'[1]5Y區隔'!$B$326:$R$364,2,FALSE)</f>
        <v>7.3157801731754721E-2</v>
      </c>
      <c r="I18" s="14">
        <f>VLOOKUP($A18,'[1]5Y區隔'!$B$326:$R$364,I$4,FALSE)/VLOOKUP($A18,'[1]5Y區隔'!$B$326:$R$364,2,FALSE)</f>
        <v>7.8459091712316659E-2</v>
      </c>
      <c r="J18" s="14">
        <f>VLOOKUP($A18,'[1]5Y區隔'!$B$326:$R$364,J$4,FALSE)/VLOOKUP($A18,'[1]5Y區隔'!$B$326:$R$364,2,FALSE)</f>
        <v>0.11733521823643753</v>
      </c>
      <c r="K18" s="14">
        <f>VLOOKUP($A18,'[1]5Y區隔'!$B$326:$R$364,K$4,FALSE)/VLOOKUP($A18,'[1]5Y區隔'!$B$326:$R$364,2,FALSE)</f>
        <v>0.11521470224421276</v>
      </c>
      <c r="L18" s="14">
        <f>VLOOKUP($A18,'[1]5Y區隔'!$B$326:$R$364,L$4,FALSE)/VLOOKUP($A18,'[1]5Y區隔'!$B$326:$R$364,2,FALSE)</f>
        <v>9.0475349001590391E-2</v>
      </c>
      <c r="M18" s="14">
        <f>VLOOKUP($A18,'[1]5Y區隔'!$B$326:$R$364,M$4,FALSE)/VLOOKUP($A18,'[1]5Y區隔'!$B$326:$R$364,2,FALSE)</f>
        <v>9.7013606644283448E-2</v>
      </c>
      <c r="N18" s="14">
        <f>VLOOKUP($A18,'[1]5Y區隔'!$B$326:$R$364,N$4,FALSE)/VLOOKUP($A18,'[1]5Y區隔'!$B$326:$R$364,2,FALSE)</f>
        <v>9.3832832655946274E-2</v>
      </c>
      <c r="O18" s="14">
        <f>VLOOKUP($A18,'[1]5Y區隔'!$B$326:$R$364,O$4,FALSE)/VLOOKUP($A18,'[1]5Y區隔'!$B$326:$R$364,2,FALSE)</f>
        <v>0.10196147729280791</v>
      </c>
      <c r="P18" s="14">
        <f>VLOOKUP($A18,'[1]5Y區隔'!$B$326:$R$364,P$4,FALSE)/VLOOKUP($A18,'[1]5Y區隔'!$B$326:$R$364,2,FALSE)</f>
        <v>9.7190316310302172E-2</v>
      </c>
      <c r="Q18" s="14">
        <f>VLOOKUP($A18,'[1]5Y區隔'!$B$326:$R$364,Q$4,FALSE)/VLOOKUP($A18,'[1]5Y區隔'!$B$326:$R$364,2,FALSE)</f>
        <v>5.3366319137656833E-2</v>
      </c>
      <c r="R18" s="14">
        <f>VLOOKUP($A18,'[1]5Y區隔'!$B$326:$R$364,R$4,FALSE)/VLOOKUP($A18,'[1]5Y區隔'!$B$326:$R$364,2,FALSE)</f>
        <v>2.8980385227071921E-2</v>
      </c>
      <c r="S18" s="14">
        <f>VLOOKUP($A18,'[1]5Y區隔'!$B$326:$R$364,S$4,FALSE)/VLOOKUP($A18,'[1]5Y區隔'!$B$326:$R$364,2,FALSE)</f>
        <v>1.873122459798551E-2</v>
      </c>
      <c r="T18" s="14">
        <f>VLOOKUP($A18,'[1]5Y區隔'!$B$326:$R$364,T$4,FALSE)/VLOOKUP($A18,'[1]5Y區隔'!$B$326:$R$364,2,FALSE)</f>
        <v>1.6433998939742005E-2</v>
      </c>
      <c r="U18" s="14">
        <f>VLOOKUP($A18,'[1]5Y區隔'!$B$326:$R$364,U$4,FALSE)/VLOOKUP($A18,'[1]5Y區隔'!$B$326:$R$364,2,FALSE)</f>
        <v>1.2016257289273724E-2</v>
      </c>
      <c r="V18" s="14">
        <f>VLOOKUP($A18,'[1]5Y區隔'!$B$326:$R$364,V$4,FALSE)/VLOOKUP($A18,'[1]5Y區隔'!$B$326:$R$364,2,FALSE)</f>
        <v>5.8314189786181306E-3</v>
      </c>
      <c r="W18" s="15">
        <f t="shared" si="1"/>
        <v>44.855981622194733</v>
      </c>
      <c r="X18" s="17">
        <f t="shared" si="2"/>
        <v>0.15460607557421591</v>
      </c>
      <c r="Y18" s="18">
        <v>75</v>
      </c>
      <c r="Z18" s="16">
        <v>0.31182616999967494</v>
      </c>
      <c r="AA18" s="16">
        <v>-0.30649794512553424</v>
      </c>
      <c r="AB18" s="16">
        <v>0.31626130534648128</v>
      </c>
    </row>
    <row r="19" spans="1:28" x14ac:dyDescent="0.25">
      <c r="A19" t="s">
        <v>233</v>
      </c>
      <c r="B19">
        <f>VLOOKUP($A19,工作表2!$W$6:$Z$152,2,FALSE)</f>
        <v>2331</v>
      </c>
      <c r="C19">
        <f>VLOOKUP($A19,工作表2!$W$6:$Z$152,3,FALSE)</f>
        <v>1722</v>
      </c>
      <c r="D19">
        <f>VLOOKUP($A19,工作表2!$W$6:$Z$152,4,FALSE)</f>
        <v>4213</v>
      </c>
      <c r="E19" s="12">
        <f>B19/$D19</f>
        <v>0.55328744362686921</v>
      </c>
      <c r="F19" s="12">
        <f>C19/$D19</f>
        <v>0.40873486826489436</v>
      </c>
      <c r="G19" s="13">
        <f t="shared" si="0"/>
        <v>0.14455257536197486</v>
      </c>
      <c r="H19" s="14">
        <f>VLOOKUP($A19,'[1]5Y區隔'!$B$326:$R$364,H$4,FALSE)/VLOOKUP($A19,'[1]5Y區隔'!$B$326:$R$364,2,FALSE)</f>
        <v>7.8742818519770191E-2</v>
      </c>
      <c r="I19" s="14">
        <f>VLOOKUP($A19,'[1]5Y區隔'!$B$326:$R$364,I$4,FALSE)/VLOOKUP($A19,'[1]5Y區隔'!$B$326:$R$364,2,FALSE)</f>
        <v>8.5670834741466709E-2</v>
      </c>
      <c r="J19" s="14">
        <f>VLOOKUP($A19,'[1]5Y區隔'!$B$326:$R$364,J$4,FALSE)/VLOOKUP($A19,'[1]5Y區隔'!$B$326:$R$364,2,FALSE)</f>
        <v>0.10696181142277797</v>
      </c>
      <c r="K19" s="14">
        <f>VLOOKUP($A19,'[1]5Y區隔'!$B$326:$R$364,K$4,FALSE)/VLOOKUP($A19,'[1]5Y區隔'!$B$326:$R$364,2,FALSE)</f>
        <v>0.10594795539033457</v>
      </c>
      <c r="L19" s="14">
        <f>VLOOKUP($A19,'[1]5Y區隔'!$B$326:$R$364,L$4,FALSE)/VLOOKUP($A19,'[1]5Y區隔'!$B$326:$R$364,2,FALSE)</f>
        <v>8.9895234876647523E-2</v>
      </c>
      <c r="M19" s="14">
        <f>VLOOKUP($A19,'[1]5Y區隔'!$B$326:$R$364,M$4,FALSE)/VLOOKUP($A19,'[1]5Y區隔'!$B$326:$R$364,2,FALSE)</f>
        <v>9.8850963163230818E-2</v>
      </c>
      <c r="N19" s="14">
        <f>VLOOKUP($A19,'[1]5Y區隔'!$B$326:$R$364,N$4,FALSE)/VLOOKUP($A19,'[1]5Y區隔'!$B$326:$R$364,2,FALSE)</f>
        <v>0.11828320378506252</v>
      </c>
      <c r="O19" s="14">
        <f>VLOOKUP($A19,'[1]5Y區隔'!$B$326:$R$364,O$4,FALSE)/VLOOKUP($A19,'[1]5Y區隔'!$B$326:$R$364,2,FALSE)</f>
        <v>0.10307536329841163</v>
      </c>
      <c r="P19" s="14">
        <f>VLOOKUP($A19,'[1]5Y區隔'!$B$326:$R$364,P$4,FALSE)/VLOOKUP($A19,'[1]5Y區隔'!$B$326:$R$364,2,FALSE)</f>
        <v>7.9587698546806349E-2</v>
      </c>
      <c r="Q19" s="14">
        <f>VLOOKUP($A19,'[1]5Y區隔'!$B$326:$R$364,Q$4,FALSE)/VLOOKUP($A19,'[1]5Y區隔'!$B$326:$R$364,2,FALSE)</f>
        <v>4.596147347076715E-2</v>
      </c>
      <c r="R19" s="14">
        <f>VLOOKUP($A19,'[1]5Y區隔'!$B$326:$R$364,R$4,FALSE)/VLOOKUP($A19,'[1]5Y區隔'!$B$326:$R$364,2,FALSE)</f>
        <v>2.8218992903007774E-2</v>
      </c>
      <c r="S19" s="14">
        <f>VLOOKUP($A19,'[1]5Y區隔'!$B$326:$R$364,S$4,FALSE)/VLOOKUP($A19,'[1]5Y區隔'!$B$326:$R$364,2,FALSE)</f>
        <v>2.0446096654275093E-2</v>
      </c>
      <c r="T19" s="14">
        <f>VLOOKUP($A19,'[1]5Y區隔'!$B$326:$R$364,T$4,FALSE)/VLOOKUP($A19,'[1]5Y區隔'!$B$326:$R$364,2,FALSE)</f>
        <v>1.8418384589388308E-2</v>
      </c>
      <c r="U19" s="14">
        <f>VLOOKUP($A19,'[1]5Y區隔'!$B$326:$R$364,U$4,FALSE)/VLOOKUP($A19,'[1]5Y區隔'!$B$326:$R$364,2,FALSE)</f>
        <v>1.2842176410949644E-2</v>
      </c>
      <c r="V19" s="14">
        <f>VLOOKUP($A19,'[1]5Y區隔'!$B$326:$R$364,V$4,FALSE)/VLOOKUP($A19,'[1]5Y區隔'!$B$326:$R$364,2,FALSE)</f>
        <v>7.0969922271037515E-3</v>
      </c>
      <c r="W19" s="15">
        <f t="shared" si="1"/>
        <v>44.736397431564711</v>
      </c>
      <c r="X19" s="17">
        <f t="shared" si="2"/>
        <v>0.14455257536197486</v>
      </c>
      <c r="Y19" s="18">
        <v>80</v>
      </c>
      <c r="Z19" s="16">
        <v>0.36745732867099784</v>
      </c>
      <c r="AA19" s="16">
        <v>-0.35588121481213791</v>
      </c>
      <c r="AB19" s="16">
        <v>0.37808647248246768</v>
      </c>
    </row>
    <row r="20" spans="1:28" x14ac:dyDescent="0.25">
      <c r="A20" t="s">
        <v>234</v>
      </c>
      <c r="B20">
        <f>VLOOKUP($A20,工作表2!$W$6:$Z$152,2,FALSE)</f>
        <v>2227</v>
      </c>
      <c r="C20">
        <f>VLOOKUP($A20,工作表2!$W$6:$Z$152,3,FALSE)</f>
        <v>1108</v>
      </c>
      <c r="D20">
        <f>VLOOKUP($A20,工作表2!$W$6:$Z$152,4,FALSE)</f>
        <v>3459</v>
      </c>
      <c r="E20" s="12">
        <f>B20/$D20</f>
        <v>0.6438276958658572</v>
      </c>
      <c r="F20" s="12">
        <f>C20/$D20</f>
        <v>0.32032379300375829</v>
      </c>
      <c r="G20" s="13">
        <f t="shared" si="0"/>
        <v>0.3235039028620989</v>
      </c>
      <c r="H20" s="14">
        <f>VLOOKUP($A20,'[1]5Y區隔'!$B$326:$R$364,H$4,FALSE)/VLOOKUP($A20,'[1]5Y區隔'!$B$326:$R$364,2,FALSE)</f>
        <v>7.7449205391269357E-2</v>
      </c>
      <c r="I20" s="14">
        <f>VLOOKUP($A20,'[1]5Y區隔'!$B$326:$R$364,I$4,FALSE)/VLOOKUP($A20,'[1]5Y區隔'!$B$326:$R$364,2,FALSE)</f>
        <v>6.7390867028766843E-2</v>
      </c>
      <c r="J20" s="14">
        <f>VLOOKUP($A20,'[1]5Y區隔'!$B$326:$R$364,J$4,FALSE)/VLOOKUP($A20,'[1]5Y區隔'!$B$326:$R$364,2,FALSE)</f>
        <v>9.1530879098772888E-2</v>
      </c>
      <c r="K20" s="14">
        <f>VLOOKUP($A20,'[1]5Y區隔'!$B$326:$R$364,K$4,FALSE)/VLOOKUP($A20,'[1]5Y區隔'!$B$326:$R$364,2,FALSE)</f>
        <v>0.11969422651377992</v>
      </c>
      <c r="L20" s="14">
        <f>VLOOKUP($A20,'[1]5Y區隔'!$B$326:$R$364,L$4,FALSE)/VLOOKUP($A20,'[1]5Y區隔'!$B$326:$R$364,2,FALSE)</f>
        <v>0.1048078857372762</v>
      </c>
      <c r="M20" s="14">
        <f>VLOOKUP($A20,'[1]5Y區隔'!$B$326:$R$364,M$4,FALSE)/VLOOKUP($A20,'[1]5Y區隔'!$B$326:$R$364,2,FALSE)</f>
        <v>0.11245222289277812</v>
      </c>
      <c r="N20" s="14">
        <f>VLOOKUP($A20,'[1]5Y區隔'!$B$326:$R$364,N$4,FALSE)/VLOOKUP($A20,'[1]5Y區隔'!$B$326:$R$364,2,FALSE)</f>
        <v>0.10702072017702675</v>
      </c>
      <c r="O20" s="14">
        <f>VLOOKUP($A20,'[1]5Y區隔'!$B$326:$R$364,O$4,FALSE)/VLOOKUP($A20,'[1]5Y區隔'!$B$326:$R$364,2,FALSE)</f>
        <v>8.4288875477771072E-2</v>
      </c>
      <c r="P20" s="14">
        <f>VLOOKUP($A20,'[1]5Y區隔'!$B$326:$R$364,P$4,FALSE)/VLOOKUP($A20,'[1]5Y區隔'!$B$326:$R$364,2,FALSE)</f>
        <v>7.2017702675518006E-2</v>
      </c>
      <c r="Q20" s="14">
        <f>VLOOKUP($A20,'[1]5Y區隔'!$B$326:$R$364,Q$4,FALSE)/VLOOKUP($A20,'[1]5Y區隔'!$B$326:$R$364,2,FALSE)</f>
        <v>4.9084691209012273E-2</v>
      </c>
      <c r="R20" s="14">
        <f>VLOOKUP($A20,'[1]5Y區隔'!$B$326:$R$364,R$4,FALSE)/VLOOKUP($A20,'[1]5Y區隔'!$B$326:$R$364,2,FALSE)</f>
        <v>3.0376181854757593E-2</v>
      </c>
      <c r="S20" s="14">
        <f>VLOOKUP($A20,'[1]5Y區隔'!$B$326:$R$364,S$4,FALSE)/VLOOKUP($A20,'[1]5Y區隔'!$B$326:$R$364,2,FALSE)</f>
        <v>2.9973848320257495E-2</v>
      </c>
      <c r="T20" s="14">
        <f>VLOOKUP($A20,'[1]5Y區隔'!$B$326:$R$364,T$4,FALSE)/VLOOKUP($A20,'[1]5Y區隔'!$B$326:$R$364,2,FALSE)</f>
        <v>1.8507342587004628E-2</v>
      </c>
      <c r="U20" s="14">
        <f>VLOOKUP($A20,'[1]5Y區隔'!$B$326:$R$364,U$4,FALSE)/VLOOKUP($A20,'[1]5Y區隔'!$B$326:$R$364,2,FALSE)</f>
        <v>2.2530677932005631E-2</v>
      </c>
      <c r="V20" s="14">
        <f>VLOOKUP($A20,'[1]5Y區隔'!$B$326:$R$364,V$4,FALSE)/VLOOKUP($A20,'[1]5Y區隔'!$B$326:$R$364,2,FALSE)</f>
        <v>1.2874673104003219E-2</v>
      </c>
      <c r="W20" s="15">
        <f t="shared" si="1"/>
        <v>45.848923757795205</v>
      </c>
      <c r="X20" s="17">
        <f t="shared" si="2"/>
        <v>0.3235039028620989</v>
      </c>
      <c r="Y20" s="18">
        <v>85</v>
      </c>
      <c r="Z20" s="16">
        <v>0.56799112538057539</v>
      </c>
      <c r="AA20" s="16">
        <v>-0.55899599738082639</v>
      </c>
      <c r="AB20" s="16">
        <v>0.57534535336489512</v>
      </c>
    </row>
    <row r="21" spans="1:28" x14ac:dyDescent="0.25">
      <c r="A21" t="s">
        <v>235</v>
      </c>
      <c r="B21">
        <f>VLOOKUP($A21,工作表2!$W$6:$Z$152,2,FALSE)</f>
        <v>3062</v>
      </c>
      <c r="C21">
        <f>VLOOKUP($A21,工作表2!$W$6:$Z$152,3,FALSE)</f>
        <v>1619</v>
      </c>
      <c r="D21">
        <f>VLOOKUP($A21,工作表2!$W$6:$Z$152,4,FALSE)</f>
        <v>4880</v>
      </c>
      <c r="E21" s="12">
        <f>B21/$D21</f>
        <v>0.62745901639344259</v>
      </c>
      <c r="F21" s="12">
        <f>C21/$D21</f>
        <v>0.3317622950819672</v>
      </c>
      <c r="G21" s="13">
        <f t="shared" si="0"/>
        <v>0.2956967213114754</v>
      </c>
      <c r="H21" s="14">
        <f>VLOOKUP($A21,'[1]5Y區隔'!$B$326:$R$364,H$4,FALSE)/VLOOKUP($A21,'[1]5Y區隔'!$B$326:$R$364,2,FALSE)</f>
        <v>7.6966851614738943E-2</v>
      </c>
      <c r="I21" s="14">
        <f>VLOOKUP($A21,'[1]5Y區隔'!$B$326:$R$364,I$4,FALSE)/VLOOKUP($A21,'[1]5Y區隔'!$B$326:$R$364,2,FALSE)</f>
        <v>7.2129748186086209E-2</v>
      </c>
      <c r="J21" s="14">
        <f>VLOOKUP($A21,'[1]5Y區隔'!$B$326:$R$364,J$4,FALSE)/VLOOKUP($A21,'[1]5Y區隔'!$B$326:$R$364,2,FALSE)</f>
        <v>9.3896713615023469E-2</v>
      </c>
      <c r="K21" s="14">
        <f>VLOOKUP($A21,'[1]5Y區隔'!$B$326:$R$364,K$4,FALSE)/VLOOKUP($A21,'[1]5Y區隔'!$B$326:$R$364,2,FALSE)</f>
        <v>0.1091193626404894</v>
      </c>
      <c r="L21" s="14">
        <f>VLOOKUP($A21,'[1]5Y區隔'!$B$326:$R$364,L$4,FALSE)/VLOOKUP($A21,'[1]5Y區隔'!$B$326:$R$364,2,FALSE)</f>
        <v>0.10741214966567079</v>
      </c>
      <c r="M21" s="14">
        <f>VLOOKUP($A21,'[1]5Y區隔'!$B$326:$R$364,M$4,FALSE)/VLOOKUP($A21,'[1]5Y區隔'!$B$326:$R$364,2,FALSE)</f>
        <v>0.11836676625409019</v>
      </c>
      <c r="N21" s="14">
        <f>VLOOKUP($A21,'[1]5Y區隔'!$B$326:$R$364,N$4,FALSE)/VLOOKUP($A21,'[1]5Y區隔'!$B$326:$R$364,2,FALSE)</f>
        <v>0.11509460805235452</v>
      </c>
      <c r="O21" s="14">
        <f>VLOOKUP($A21,'[1]5Y區隔'!$B$326:$R$364,O$4,FALSE)/VLOOKUP($A21,'[1]5Y區隔'!$B$326:$R$364,2,FALSE)</f>
        <v>9.7026604068857589E-2</v>
      </c>
      <c r="P21" s="14">
        <f>VLOOKUP($A21,'[1]5Y區隔'!$B$326:$R$364,P$4,FALSE)/VLOOKUP($A21,'[1]5Y區隔'!$B$326:$R$364,2,FALSE)</f>
        <v>8.6498790724142835E-2</v>
      </c>
      <c r="Q21" s="14">
        <f>VLOOKUP($A21,'[1]5Y區隔'!$B$326:$R$364,Q$4,FALSE)/VLOOKUP($A21,'[1]5Y區隔'!$B$326:$R$364,2,FALSE)</f>
        <v>4.7517427799117939E-2</v>
      </c>
      <c r="R21" s="14">
        <f>VLOOKUP($A21,'[1]5Y區隔'!$B$326:$R$364,R$4,FALSE)/VLOOKUP($A21,'[1]5Y區隔'!$B$326:$R$364,2,FALSE)</f>
        <v>2.3047375160051217E-2</v>
      </c>
      <c r="S21" s="14">
        <f>VLOOKUP($A21,'[1]5Y區隔'!$B$326:$R$364,S$4,FALSE)/VLOOKUP($A21,'[1]5Y區隔'!$B$326:$R$364,2,FALSE)</f>
        <v>1.8779342723004695E-2</v>
      </c>
      <c r="T21" s="14">
        <f>VLOOKUP($A21,'[1]5Y區隔'!$B$326:$R$364,T$4,FALSE)/VLOOKUP($A21,'[1]5Y區隔'!$B$326:$R$364,2,FALSE)</f>
        <v>1.8637074975103144E-2</v>
      </c>
      <c r="U21" s="14">
        <f>VLOOKUP($A21,'[1]5Y區隔'!$B$326:$R$364,U$4,FALSE)/VLOOKUP($A21,'[1]5Y區隔'!$B$326:$R$364,2,FALSE)</f>
        <v>8.6783326219945934E-3</v>
      </c>
      <c r="V21" s="14">
        <f>VLOOKUP($A21,'[1]5Y區隔'!$B$326:$R$364,V$4,FALSE)/VLOOKUP($A21,'[1]5Y區隔'!$B$326:$R$364,2,FALSE)</f>
        <v>6.8288518992744348E-3</v>
      </c>
      <c r="W21" s="15">
        <f t="shared" si="1"/>
        <v>44.836392089913218</v>
      </c>
      <c r="X21" s="17">
        <f t="shared" si="2"/>
        <v>0.2956967213114754</v>
      </c>
      <c r="Y21" s="18">
        <v>90</v>
      </c>
      <c r="Z21" s="16">
        <v>0.5309017131141156</v>
      </c>
      <c r="AA21" s="16">
        <v>-0.51060775077468556</v>
      </c>
      <c r="AB21" s="16">
        <v>0.54989853712015035</v>
      </c>
    </row>
    <row r="22" spans="1:28" x14ac:dyDescent="0.25">
      <c r="A22" t="s">
        <v>236</v>
      </c>
      <c r="B22">
        <f>VLOOKUP($A22,工作表2!$W$6:$Z$152,2,FALSE)</f>
        <v>2239</v>
      </c>
      <c r="C22">
        <f>VLOOKUP($A22,工作表2!$W$6:$Z$152,3,FALSE)</f>
        <v>1379</v>
      </c>
      <c r="D22">
        <f>VLOOKUP($A22,工作表2!$W$6:$Z$152,4,FALSE)</f>
        <v>3806</v>
      </c>
      <c r="E22" s="12">
        <f>B22/$D22</f>
        <v>0.58828166053599584</v>
      </c>
      <c r="F22" s="12">
        <f>C22/$D22</f>
        <v>0.3623226484498161</v>
      </c>
      <c r="G22" s="13">
        <f t="shared" si="0"/>
        <v>0.22595901208617974</v>
      </c>
      <c r="H22" s="14">
        <f>VLOOKUP($A22,'[1]5Y區隔'!$B$326:$R$364,H$4,FALSE)/VLOOKUP($A22,'[1]5Y區隔'!$B$326:$R$364,2,FALSE)</f>
        <v>9.7099398655818889E-2</v>
      </c>
      <c r="I22" s="14">
        <f>VLOOKUP($A22,'[1]5Y區隔'!$B$326:$R$364,I$4,FALSE)/VLOOKUP($A22,'[1]5Y區隔'!$B$326:$R$364,2,FALSE)</f>
        <v>7.4991156703218959E-2</v>
      </c>
      <c r="J22" s="14">
        <f>VLOOKUP($A22,'[1]5Y區隔'!$B$326:$R$364,J$4,FALSE)/VLOOKUP($A22,'[1]5Y區隔'!$B$326:$R$364,2,FALSE)</f>
        <v>9.250088432967811E-2</v>
      </c>
      <c r="K22" s="14">
        <f>VLOOKUP($A22,'[1]5Y區隔'!$B$326:$R$364,K$4,FALSE)/VLOOKUP($A22,'[1]5Y區隔'!$B$326:$R$364,2,FALSE)</f>
        <v>0.11266360099044924</v>
      </c>
      <c r="L22" s="14">
        <f>VLOOKUP($A22,'[1]5Y區隔'!$B$326:$R$364,L$4,FALSE)/VLOOKUP($A22,'[1]5Y區隔'!$B$326:$R$364,2,FALSE)</f>
        <v>0.10948001414927484</v>
      </c>
      <c r="M22" s="14">
        <f>VLOOKUP($A22,'[1]5Y區隔'!$B$326:$R$364,M$4,FALSE)/VLOOKUP($A22,'[1]5Y區隔'!$B$326:$R$364,2,FALSE)</f>
        <v>0.12610541209762999</v>
      </c>
      <c r="N22" s="14">
        <f>VLOOKUP($A22,'[1]5Y區隔'!$B$326:$R$364,N$4,FALSE)/VLOOKUP($A22,'[1]5Y區隔'!$B$326:$R$364,2,FALSE)</f>
        <v>0.1239830208701804</v>
      </c>
      <c r="O22" s="14">
        <f>VLOOKUP($A22,'[1]5Y區隔'!$B$326:$R$364,O$4,FALSE)/VLOOKUP($A22,'[1]5Y區隔'!$B$326:$R$364,2,FALSE)</f>
        <v>9.6922532720198087E-2</v>
      </c>
      <c r="P22" s="14">
        <f>VLOOKUP($A22,'[1]5Y區隔'!$B$326:$R$364,P$4,FALSE)/VLOOKUP($A22,'[1]5Y區隔'!$B$326:$R$364,2,FALSE)</f>
        <v>6.0311284046692608E-2</v>
      </c>
      <c r="Q22" s="14">
        <f>VLOOKUP($A22,'[1]5Y區隔'!$B$326:$R$364,Q$4,FALSE)/VLOOKUP($A22,'[1]5Y區隔'!$B$326:$R$364,2,FALSE)</f>
        <v>4.0148567385921471E-2</v>
      </c>
      <c r="R22" s="14">
        <f>VLOOKUP($A22,'[1]5Y區隔'!$B$326:$R$364,R$4,FALSE)/VLOOKUP($A22,'[1]5Y區隔'!$B$326:$R$364,2,FALSE)</f>
        <v>2.0516448532012736E-2</v>
      </c>
      <c r="S22" s="14">
        <f>VLOOKUP($A22,'[1]5Y區隔'!$B$326:$R$364,S$4,FALSE)/VLOOKUP($A22,'[1]5Y區隔'!$B$326:$R$364,2,FALSE)</f>
        <v>2.0693314467633533E-2</v>
      </c>
      <c r="T22" s="14">
        <f>VLOOKUP($A22,'[1]5Y區隔'!$B$326:$R$364,T$4,FALSE)/VLOOKUP($A22,'[1]5Y區隔'!$B$326:$R$364,2,FALSE)</f>
        <v>1.3618677042801557E-2</v>
      </c>
      <c r="U22" s="14">
        <f>VLOOKUP($A22,'[1]5Y區隔'!$B$326:$R$364,U$4,FALSE)/VLOOKUP($A22,'[1]5Y區隔'!$B$326:$R$364,2,FALSE)</f>
        <v>6.5440396179695789E-3</v>
      </c>
      <c r="V22" s="14">
        <f>VLOOKUP($A22,'[1]5Y區隔'!$B$326:$R$364,V$4,FALSE)/VLOOKUP($A22,'[1]5Y區隔'!$B$326:$R$364,2,FALSE)</f>
        <v>4.4216483905199855E-3</v>
      </c>
      <c r="W22" s="15">
        <f t="shared" si="1"/>
        <v>43.37902370003539</v>
      </c>
      <c r="X22" s="17">
        <f t="shared" si="2"/>
        <v>0.22595901208617974</v>
      </c>
    </row>
    <row r="23" spans="1:28" x14ac:dyDescent="0.25">
      <c r="A23" t="s">
        <v>237</v>
      </c>
      <c r="B23">
        <f>VLOOKUP($A23,工作表2!$W$6:$Z$152,2,FALSE)</f>
        <v>2736</v>
      </c>
      <c r="C23">
        <f>VLOOKUP($A23,工作表2!$W$6:$Z$152,3,FALSE)</f>
        <v>1834</v>
      </c>
      <c r="D23">
        <f>VLOOKUP($A23,工作表2!$W$6:$Z$152,4,FALSE)</f>
        <v>4782</v>
      </c>
      <c r="E23" s="12">
        <f>B23/$D23</f>
        <v>0.57214554579673782</v>
      </c>
      <c r="F23" s="12">
        <f>C23/$D23</f>
        <v>0.38352153910497699</v>
      </c>
      <c r="G23" s="13">
        <f t="shared" si="0"/>
        <v>0.18862400669176083</v>
      </c>
      <c r="H23" s="14">
        <f>VLOOKUP($A23,'[1]5Y區隔'!$B$326:$R$364,H$4,FALSE)/VLOOKUP($A23,'[1]5Y區隔'!$B$326:$R$364,2,FALSE)</f>
        <v>8.0200860832137733E-2</v>
      </c>
      <c r="I23" s="14">
        <f>VLOOKUP($A23,'[1]5Y區隔'!$B$326:$R$364,I$4,FALSE)/VLOOKUP($A23,'[1]5Y區隔'!$B$326:$R$364,2,FALSE)</f>
        <v>8.9670014347202301E-2</v>
      </c>
      <c r="J23" s="14">
        <f>VLOOKUP($A23,'[1]5Y區隔'!$B$326:$R$364,J$4,FALSE)/VLOOKUP($A23,'[1]5Y區隔'!$B$326:$R$364,2,FALSE)</f>
        <v>0.11305595408895265</v>
      </c>
      <c r="K23" s="14">
        <f>VLOOKUP($A23,'[1]5Y區隔'!$B$326:$R$364,K$4,FALSE)/VLOOKUP($A23,'[1]5Y區隔'!$B$326:$R$364,2,FALSE)</f>
        <v>0.11162123385939741</v>
      </c>
      <c r="L23" s="14">
        <f>VLOOKUP($A23,'[1]5Y區隔'!$B$326:$R$364,L$4,FALSE)/VLOOKUP($A23,'[1]5Y區隔'!$B$326:$R$364,2,FALSE)</f>
        <v>7.761836441893831E-2</v>
      </c>
      <c r="M23" s="14">
        <f>VLOOKUP($A23,'[1]5Y區隔'!$B$326:$R$364,M$4,FALSE)/VLOOKUP($A23,'[1]5Y區隔'!$B$326:$R$364,2,FALSE)</f>
        <v>8.6513629842180778E-2</v>
      </c>
      <c r="N23" s="14">
        <f>VLOOKUP($A23,'[1]5Y區隔'!$B$326:$R$364,N$4,FALSE)/VLOOKUP($A23,'[1]5Y區隔'!$B$326:$R$364,2,FALSE)</f>
        <v>0.1035868005738881</v>
      </c>
      <c r="O23" s="14">
        <f>VLOOKUP($A23,'[1]5Y區隔'!$B$326:$R$364,O$4,FALSE)/VLOOKUP($A23,'[1]5Y區隔'!$B$326:$R$364,2,FALSE)</f>
        <v>0.11004304160688666</v>
      </c>
      <c r="P23" s="14">
        <f>VLOOKUP($A23,'[1]5Y區隔'!$B$326:$R$364,P$4,FALSE)/VLOOKUP($A23,'[1]5Y區隔'!$B$326:$R$364,2,FALSE)</f>
        <v>0.10229555236728838</v>
      </c>
      <c r="Q23" s="14">
        <f>VLOOKUP($A23,'[1]5Y區隔'!$B$326:$R$364,Q$4,FALSE)/VLOOKUP($A23,'[1]5Y區隔'!$B$326:$R$364,2,FALSE)</f>
        <v>5.050215208034433E-2</v>
      </c>
      <c r="R23" s="14">
        <f>VLOOKUP($A23,'[1]5Y區隔'!$B$326:$R$364,R$4,FALSE)/VLOOKUP($A23,'[1]5Y區隔'!$B$326:$R$364,2,FALSE)</f>
        <v>2.4677187948350072E-2</v>
      </c>
      <c r="S23" s="14">
        <f>VLOOKUP($A23,'[1]5Y區隔'!$B$326:$R$364,S$4,FALSE)/VLOOKUP($A23,'[1]5Y區隔'!$B$326:$R$364,2,FALSE)</f>
        <v>2.1377331420373027E-2</v>
      </c>
      <c r="T23" s="14">
        <f>VLOOKUP($A23,'[1]5Y區隔'!$B$326:$R$364,T$4,FALSE)/VLOOKUP($A23,'[1]5Y區隔'!$B$326:$R$364,2,FALSE)</f>
        <v>1.2338593974175036E-2</v>
      </c>
      <c r="U23" s="14">
        <f>VLOOKUP($A23,'[1]5Y區隔'!$B$326:$R$364,U$4,FALSE)/VLOOKUP($A23,'[1]5Y區隔'!$B$326:$R$364,2,FALSE)</f>
        <v>1.1047345767575323E-2</v>
      </c>
      <c r="V23" s="14">
        <f>VLOOKUP($A23,'[1]5Y區隔'!$B$326:$R$364,V$4,FALSE)/VLOOKUP($A23,'[1]5Y區隔'!$B$326:$R$364,2,FALSE)</f>
        <v>5.4519368723098998E-3</v>
      </c>
      <c r="W23" s="15">
        <f t="shared" si="1"/>
        <v>44.5416068866571</v>
      </c>
      <c r="X23" s="17">
        <f t="shared" si="2"/>
        <v>0.18862400669176083</v>
      </c>
    </row>
    <row r="24" spans="1:28" x14ac:dyDescent="0.25">
      <c r="A24" t="s">
        <v>238</v>
      </c>
      <c r="B24">
        <f>VLOOKUP($A24,工作表2!$W$6:$Z$152,2,FALSE)</f>
        <v>3245</v>
      </c>
      <c r="C24">
        <f>VLOOKUP($A24,工作表2!$W$6:$Z$152,3,FALSE)</f>
        <v>1398</v>
      </c>
      <c r="D24">
        <f>VLOOKUP($A24,工作表2!$W$6:$Z$152,4,FALSE)</f>
        <v>4828</v>
      </c>
      <c r="E24" s="12">
        <f>B24/$D24</f>
        <v>0.67212096106048058</v>
      </c>
      <c r="F24" s="12">
        <f>C24/$D24</f>
        <v>0.28956089478044739</v>
      </c>
      <c r="G24" s="13">
        <f t="shared" si="0"/>
        <v>0.3825600662800332</v>
      </c>
      <c r="H24" s="14">
        <f>VLOOKUP($A24,'[1]5Y區隔'!$B$326:$R$364,H$4,FALSE)/VLOOKUP($A24,'[1]5Y區隔'!$B$326:$R$364,2,FALSE)</f>
        <v>7.5968075672480054E-2</v>
      </c>
      <c r="I24" s="14">
        <f>VLOOKUP($A24,'[1]5Y區隔'!$B$326:$R$364,I$4,FALSE)/VLOOKUP($A24,'[1]5Y區隔'!$B$326:$R$364,2,FALSE)</f>
        <v>7.0499556606562222E-2</v>
      </c>
      <c r="J24" s="14">
        <f>VLOOKUP($A24,'[1]5Y區隔'!$B$326:$R$364,J$4,FALSE)/VLOOKUP($A24,'[1]5Y區隔'!$B$326:$R$364,2,FALSE)</f>
        <v>8.2914572864321606E-2</v>
      </c>
      <c r="K24" s="14">
        <f>VLOOKUP($A24,'[1]5Y區隔'!$B$326:$R$364,K$4,FALSE)/VLOOKUP($A24,'[1]5Y區隔'!$B$326:$R$364,2,FALSE)</f>
        <v>0.10286727756429205</v>
      </c>
      <c r="L24" s="14">
        <f>VLOOKUP($A24,'[1]5Y區隔'!$B$326:$R$364,L$4,FALSE)/VLOOKUP($A24,'[1]5Y區隔'!$B$326:$R$364,2,FALSE)</f>
        <v>8.9269878805793679E-2</v>
      </c>
      <c r="M24" s="14">
        <f>VLOOKUP($A24,'[1]5Y區隔'!$B$326:$R$364,M$4,FALSE)/VLOOKUP($A24,'[1]5Y區隔'!$B$326:$R$364,2,FALSE)</f>
        <v>0.1109961572568726</v>
      </c>
      <c r="N24" s="14">
        <f>VLOOKUP($A24,'[1]5Y區隔'!$B$326:$R$364,N$4,FALSE)/VLOOKUP($A24,'[1]5Y區隔'!$B$326:$R$364,2,FALSE)</f>
        <v>0.11676027194797517</v>
      </c>
      <c r="O24" s="14">
        <f>VLOOKUP($A24,'[1]5Y區隔'!$B$326:$R$364,O$4,FALSE)/VLOOKUP($A24,'[1]5Y區隔'!$B$326:$R$364,2,FALSE)</f>
        <v>9.2521430682825895E-2</v>
      </c>
      <c r="P24" s="14">
        <f>VLOOKUP($A24,'[1]5Y區隔'!$B$326:$R$364,P$4,FALSE)/VLOOKUP($A24,'[1]5Y區隔'!$B$326:$R$364,2,FALSE)</f>
        <v>7.8037245048773282E-2</v>
      </c>
      <c r="Q24" s="14">
        <f>VLOOKUP($A24,'[1]5Y區隔'!$B$326:$R$364,Q$4,FALSE)/VLOOKUP($A24,'[1]5Y區隔'!$B$326:$R$364,2,FALSE)</f>
        <v>5.1729234407330772E-2</v>
      </c>
      <c r="R24" s="14">
        <f>VLOOKUP($A24,'[1]5Y區隔'!$B$326:$R$364,R$4,FALSE)/VLOOKUP($A24,'[1]5Y區隔'!$B$326:$R$364,2,FALSE)</f>
        <v>3.8723026899201894E-2</v>
      </c>
      <c r="S24" s="14">
        <f>VLOOKUP($A24,'[1]5Y區隔'!$B$326:$R$364,S$4,FALSE)/VLOOKUP($A24,'[1]5Y區隔'!$B$326:$R$364,2,FALSE)</f>
        <v>2.7785988767366245E-2</v>
      </c>
      <c r="T24" s="14">
        <f>VLOOKUP($A24,'[1]5Y區隔'!$B$326:$R$364,T$4,FALSE)/VLOOKUP($A24,'[1]5Y區隔'!$B$326:$R$364,2,FALSE)</f>
        <v>2.4386639077741648E-2</v>
      </c>
      <c r="U24" s="14">
        <f>VLOOKUP($A24,'[1]5Y區隔'!$B$326:$R$364,U$4,FALSE)/VLOOKUP($A24,'[1]5Y區隔'!$B$326:$R$364,2,FALSE)</f>
        <v>2.8524977830328112E-2</v>
      </c>
      <c r="V24" s="14">
        <f>VLOOKUP($A24,'[1]5Y區隔'!$B$326:$R$364,V$4,FALSE)/VLOOKUP($A24,'[1]5Y區隔'!$B$326:$R$364,2,FALSE)</f>
        <v>9.0156665681347913E-3</v>
      </c>
      <c r="W24" s="15">
        <f t="shared" si="1"/>
        <v>46.888117055867575</v>
      </c>
      <c r="X24" s="17">
        <f t="shared" si="2"/>
        <v>0.3825600662800332</v>
      </c>
    </row>
    <row r="25" spans="1:28" x14ac:dyDescent="0.25">
      <c r="A25" t="s">
        <v>239</v>
      </c>
      <c r="B25">
        <f>VLOOKUP($A25,工作表2!$W$6:$Z$152,2,FALSE)</f>
        <v>1933</v>
      </c>
      <c r="C25">
        <f>VLOOKUP($A25,工作表2!$W$6:$Z$152,3,FALSE)</f>
        <v>890</v>
      </c>
      <c r="D25">
        <f>VLOOKUP($A25,工作表2!$W$6:$Z$152,4,FALSE)</f>
        <v>2935</v>
      </c>
      <c r="E25" s="12">
        <f>B25/$D25</f>
        <v>0.65860306643952304</v>
      </c>
      <c r="F25" s="12">
        <f>C25/$D25</f>
        <v>0.30323679727427599</v>
      </c>
      <c r="G25" s="13">
        <f t="shared" si="0"/>
        <v>0.35536626916524705</v>
      </c>
      <c r="H25" s="14">
        <f>VLOOKUP($A25,'[1]5Y區隔'!$B$326:$R$364,H$4,FALSE)/VLOOKUP($A25,'[1]5Y區隔'!$B$326:$R$364,2,FALSE)</f>
        <v>8.0454096742349462E-2</v>
      </c>
      <c r="I25" s="14">
        <f>VLOOKUP($A25,'[1]5Y區隔'!$B$326:$R$364,I$4,FALSE)/VLOOKUP($A25,'[1]5Y區隔'!$B$326:$R$364,2,FALSE)</f>
        <v>9.7729516288252716E-2</v>
      </c>
      <c r="J25" s="14">
        <f>VLOOKUP($A25,'[1]5Y區隔'!$B$326:$R$364,J$4,FALSE)/VLOOKUP($A25,'[1]5Y區隔'!$B$326:$R$364,2,FALSE)</f>
        <v>0.10636722606120434</v>
      </c>
      <c r="K25" s="14">
        <f>VLOOKUP($A25,'[1]5Y區隔'!$B$326:$R$364,K$4,FALSE)/VLOOKUP($A25,'[1]5Y區隔'!$B$326:$R$364,2,FALSE)</f>
        <v>9.550839091806515E-2</v>
      </c>
      <c r="L25" s="14">
        <f>VLOOKUP($A25,'[1]5Y區隔'!$B$326:$R$364,L$4,FALSE)/VLOOKUP($A25,'[1]5Y區隔'!$B$326:$R$364,2,FALSE)</f>
        <v>7.6752221125370182E-2</v>
      </c>
      <c r="M25" s="14">
        <f>VLOOKUP($A25,'[1]5Y區隔'!$B$326:$R$364,M$4,FALSE)/VLOOKUP($A25,'[1]5Y區隔'!$B$326:$R$364,2,FALSE)</f>
        <v>8.1441263573543934E-2</v>
      </c>
      <c r="N25" s="14">
        <f>VLOOKUP($A25,'[1]5Y區隔'!$B$326:$R$364,N$4,FALSE)/VLOOKUP($A25,'[1]5Y區隔'!$B$326:$R$364,2,FALSE)</f>
        <v>0.10883514313919053</v>
      </c>
      <c r="O25" s="14">
        <f>VLOOKUP($A25,'[1]5Y區隔'!$B$326:$R$364,O$4,FALSE)/VLOOKUP($A25,'[1]5Y區隔'!$B$326:$R$364,2,FALSE)</f>
        <v>0.1194471865745311</v>
      </c>
      <c r="P25" s="14">
        <f>VLOOKUP($A25,'[1]5Y區隔'!$B$326:$R$364,P$4,FALSE)/VLOOKUP($A25,'[1]5Y區隔'!$B$326:$R$364,2,FALSE)</f>
        <v>8.4155972359328729E-2</v>
      </c>
      <c r="Q25" s="14">
        <f>VLOOKUP($A25,'[1]5Y區隔'!$B$326:$R$364,Q$4,FALSE)/VLOOKUP($A25,'[1]5Y區隔'!$B$326:$R$364,2,FALSE)</f>
        <v>5.5528134254689041E-2</v>
      </c>
      <c r="R25" s="14">
        <f>VLOOKUP($A25,'[1]5Y區隔'!$B$326:$R$364,R$4,FALSE)/VLOOKUP($A25,'[1]5Y區隔'!$B$326:$R$364,2,FALSE)</f>
        <v>2.5419545903257651E-2</v>
      </c>
      <c r="S25" s="14">
        <f>VLOOKUP($A25,'[1]5Y區隔'!$B$326:$R$364,S$4,FALSE)/VLOOKUP($A25,'[1]5Y區隔'!$B$326:$R$364,2,FALSE)</f>
        <v>2.7640671273445213E-2</v>
      </c>
      <c r="T25" s="14">
        <f>VLOOKUP($A25,'[1]5Y區隔'!$B$326:$R$364,T$4,FALSE)/VLOOKUP($A25,'[1]5Y區隔'!$B$326:$R$364,2,FALSE)</f>
        <v>1.6535044422507403E-2</v>
      </c>
      <c r="U25" s="14">
        <f>VLOOKUP($A25,'[1]5Y區隔'!$B$326:$R$364,U$4,FALSE)/VLOOKUP($A25,'[1]5Y區隔'!$B$326:$R$364,2,FALSE)</f>
        <v>1.6041461006910167E-2</v>
      </c>
      <c r="V25" s="14">
        <f>VLOOKUP($A25,'[1]5Y區隔'!$B$326:$R$364,V$4,FALSE)/VLOOKUP($A25,'[1]5Y區隔'!$B$326:$R$364,2,FALSE)</f>
        <v>8.1441263573543924E-3</v>
      </c>
      <c r="W25" s="15">
        <f t="shared" si="1"/>
        <v>45.262833168805528</v>
      </c>
      <c r="X25" s="17">
        <f t="shared" si="2"/>
        <v>0.35536626916524705</v>
      </c>
    </row>
    <row r="26" spans="1:28" x14ac:dyDescent="0.25">
      <c r="A26" t="s">
        <v>240</v>
      </c>
      <c r="B26">
        <f>VLOOKUP($A26,工作表2!$W$6:$Z$152,2,FALSE)</f>
        <v>2893</v>
      </c>
      <c r="C26">
        <f>VLOOKUP($A26,工作表2!$W$6:$Z$152,3,FALSE)</f>
        <v>2412</v>
      </c>
      <c r="D26">
        <f>VLOOKUP($A26,工作表2!$W$6:$Z$152,4,FALSE)</f>
        <v>5543</v>
      </c>
      <c r="E26" s="12">
        <f>B26/$D26</f>
        <v>0.52191953815623304</v>
      </c>
      <c r="F26" s="12">
        <f>C26/$D26</f>
        <v>0.43514342413855311</v>
      </c>
      <c r="G26" s="13">
        <f t="shared" si="0"/>
        <v>8.6776114017679928E-2</v>
      </c>
      <c r="H26" s="14">
        <f>VLOOKUP($A26,'[1]5Y區隔'!$B$326:$R$364,H$4,FALSE)/VLOOKUP($A26,'[1]5Y區隔'!$B$326:$R$364,2,FALSE)</f>
        <v>8.5355940076646153E-2</v>
      </c>
      <c r="I26" s="14">
        <f>VLOOKUP($A26,'[1]5Y區隔'!$B$326:$R$364,I$4,FALSE)/VLOOKUP($A26,'[1]5Y區隔'!$B$326:$R$364,2,FALSE)</f>
        <v>8.5355940076646153E-2</v>
      </c>
      <c r="J26" s="14">
        <f>VLOOKUP($A26,'[1]5Y區隔'!$B$326:$R$364,J$4,FALSE)/VLOOKUP($A26,'[1]5Y區隔'!$B$326:$R$364,2,FALSE)</f>
        <v>0.11171757054929742</v>
      </c>
      <c r="K26" s="14">
        <f>VLOOKUP($A26,'[1]5Y區隔'!$B$326:$R$364,K$4,FALSE)/VLOOKUP($A26,'[1]5Y區隔'!$B$326:$R$364,2,FALSE)</f>
        <v>0.14318894437347579</v>
      </c>
      <c r="L26" s="14">
        <f>VLOOKUP($A26,'[1]5Y區隔'!$B$326:$R$364,L$4,FALSE)/VLOOKUP($A26,'[1]5Y區隔'!$B$326:$R$364,2,FALSE)</f>
        <v>0.12205318778306817</v>
      </c>
      <c r="M26" s="14">
        <f>VLOOKUP($A26,'[1]5Y區隔'!$B$326:$R$364,M$4,FALSE)/VLOOKUP($A26,'[1]5Y區隔'!$B$326:$R$364,2,FALSE)</f>
        <v>0.10300778074555801</v>
      </c>
      <c r="N26" s="14">
        <f>VLOOKUP($A26,'[1]5Y區隔'!$B$326:$R$364,N$4,FALSE)/VLOOKUP($A26,'[1]5Y區隔'!$B$326:$R$364,2,FALSE)</f>
        <v>9.1743119266055051E-2</v>
      </c>
      <c r="O26" s="14">
        <f>VLOOKUP($A26,'[1]5Y區隔'!$B$326:$R$364,O$4,FALSE)/VLOOKUP($A26,'[1]5Y區隔'!$B$326:$R$364,2,FALSE)</f>
        <v>8.6284984322378355E-2</v>
      </c>
      <c r="P26" s="14">
        <f>VLOOKUP($A26,'[1]5Y區隔'!$B$326:$R$364,P$4,FALSE)/VLOOKUP($A26,'[1]5Y區隔'!$B$326:$R$364,2,FALSE)</f>
        <v>6.6310533039135991E-2</v>
      </c>
      <c r="Q26" s="14">
        <f>VLOOKUP($A26,'[1]5Y區隔'!$B$326:$R$364,Q$4,FALSE)/VLOOKUP($A26,'[1]5Y區隔'!$B$326:$R$364,2,FALSE)</f>
        <v>3.8090814075020324E-2</v>
      </c>
      <c r="R26" s="14">
        <f>VLOOKUP($A26,'[1]5Y區隔'!$B$326:$R$364,R$4,FALSE)/VLOOKUP($A26,'[1]5Y區隔'!$B$326:$R$364,2,FALSE)</f>
        <v>2.4968064104052955E-2</v>
      </c>
      <c r="S26" s="14">
        <f>VLOOKUP($A26,'[1]5Y區隔'!$B$326:$R$364,S$4,FALSE)/VLOOKUP($A26,'[1]5Y區隔'!$B$326:$R$364,2,FALSE)</f>
        <v>2.0671234467541516E-2</v>
      </c>
      <c r="T26" s="14">
        <f>VLOOKUP($A26,'[1]5Y區隔'!$B$326:$R$364,T$4,FALSE)/VLOOKUP($A26,'[1]5Y區隔'!$B$326:$R$364,2,FALSE)</f>
        <v>1.1264661479502962E-2</v>
      </c>
      <c r="U26" s="14">
        <f>VLOOKUP($A26,'[1]5Y區隔'!$B$326:$R$364,U$4,FALSE)/VLOOKUP($A26,'[1]5Y區隔'!$B$326:$R$364,2,FALSE)</f>
        <v>6.7355707815584713E-3</v>
      </c>
      <c r="V26" s="14">
        <f>VLOOKUP($A26,'[1]5Y區隔'!$B$326:$R$364,V$4,FALSE)/VLOOKUP($A26,'[1]5Y區隔'!$B$326:$R$364,2,FALSE)</f>
        <v>3.2516548600627104E-3</v>
      </c>
      <c r="W26" s="15">
        <f t="shared" si="1"/>
        <v>42.573452560678206</v>
      </c>
      <c r="X26" s="17">
        <f t="shared" si="2"/>
        <v>8.6776114017679928E-2</v>
      </c>
    </row>
    <row r="27" spans="1:28" x14ac:dyDescent="0.25">
      <c r="A27" t="s">
        <v>241</v>
      </c>
      <c r="B27">
        <f>VLOOKUP($A27,工作表2!$W$6:$Z$152,2,FALSE)</f>
        <v>2619</v>
      </c>
      <c r="C27">
        <f>VLOOKUP($A27,工作表2!$W$6:$Z$152,3,FALSE)</f>
        <v>1997</v>
      </c>
      <c r="D27">
        <f>VLOOKUP($A27,工作表2!$W$6:$Z$152,4,FALSE)</f>
        <v>4770</v>
      </c>
      <c r="E27" s="12">
        <f>B27/$D27</f>
        <v>0.54905660377358489</v>
      </c>
      <c r="F27" s="12">
        <f>C27/$D27</f>
        <v>0.41865828092243185</v>
      </c>
      <c r="G27" s="13">
        <f t="shared" si="0"/>
        <v>0.13039832285115305</v>
      </c>
      <c r="H27" s="14">
        <f>VLOOKUP($A27,'[1]5Y區隔'!$B$326:$R$364,H$4,FALSE)/VLOOKUP($A27,'[1]5Y區隔'!$B$326:$R$364,2,FALSE)</f>
        <v>8.7402844991934306E-2</v>
      </c>
      <c r="I27" s="14">
        <f>VLOOKUP($A27,'[1]5Y區隔'!$B$326:$R$364,I$4,FALSE)/VLOOKUP($A27,'[1]5Y區隔'!$B$326:$R$364,2,FALSE)</f>
        <v>9.6788385393752743E-2</v>
      </c>
      <c r="J27" s="14">
        <f>VLOOKUP($A27,'[1]5Y區隔'!$B$326:$R$364,J$4,FALSE)/VLOOKUP($A27,'[1]5Y區隔'!$B$326:$R$364,2,FALSE)</f>
        <v>0.12127877987974776</v>
      </c>
      <c r="K27" s="14">
        <f>VLOOKUP($A27,'[1]5Y區隔'!$B$326:$R$364,K$4,FALSE)/VLOOKUP($A27,'[1]5Y區隔'!$B$326:$R$364,2,FALSE)</f>
        <v>0.12230532336119665</v>
      </c>
      <c r="L27" s="14">
        <f>VLOOKUP($A27,'[1]5Y區隔'!$B$326:$R$364,L$4,FALSE)/VLOOKUP($A27,'[1]5Y區隔'!$B$326:$R$364,2,FALSE)</f>
        <v>8.8136090335826367E-2</v>
      </c>
      <c r="M27" s="14">
        <f>VLOOKUP($A27,'[1]5Y區隔'!$B$326:$R$364,M$4,FALSE)/VLOOKUP($A27,'[1]5Y區隔'!$B$326:$R$364,2,FALSE)</f>
        <v>9.5321894705968621E-2</v>
      </c>
      <c r="N27" s="14">
        <f>VLOOKUP($A27,'[1]5Y區隔'!$B$326:$R$364,N$4,FALSE)/VLOOKUP($A27,'[1]5Y區隔'!$B$326:$R$364,2,FALSE)</f>
        <v>0.10705382020824168</v>
      </c>
      <c r="O27" s="14">
        <f>VLOOKUP($A27,'[1]5Y區隔'!$B$326:$R$364,O$4,FALSE)/VLOOKUP($A27,'[1]5Y區隔'!$B$326:$R$364,2,FALSE)</f>
        <v>0.10896025810236105</v>
      </c>
      <c r="P27" s="14">
        <f>VLOOKUP($A27,'[1]5Y區隔'!$B$326:$R$364,P$4,FALSE)/VLOOKUP($A27,'[1]5Y區隔'!$B$326:$R$364,2,FALSE)</f>
        <v>7.7430708315002206E-2</v>
      </c>
      <c r="Q27" s="14">
        <f>VLOOKUP($A27,'[1]5Y區隔'!$B$326:$R$364,Q$4,FALSE)/VLOOKUP($A27,'[1]5Y區隔'!$B$326:$R$364,2,FALSE)</f>
        <v>3.5782372781932838E-2</v>
      </c>
      <c r="R27" s="14">
        <f>VLOOKUP($A27,'[1]5Y區隔'!$B$326:$R$364,R$4,FALSE)/VLOOKUP($A27,'[1]5Y區隔'!$B$326:$R$364,2,FALSE)</f>
        <v>2.0824167766534684E-2</v>
      </c>
      <c r="S27" s="14">
        <f>VLOOKUP($A27,'[1]5Y區隔'!$B$326:$R$364,S$4,FALSE)/VLOOKUP($A27,'[1]5Y區隔'!$B$326:$R$364,2,FALSE)</f>
        <v>1.8477782666080071E-2</v>
      </c>
      <c r="T27" s="14">
        <f>VLOOKUP($A27,'[1]5Y區隔'!$B$326:$R$364,T$4,FALSE)/VLOOKUP($A27,'[1]5Y區隔'!$B$326:$R$364,2,FALSE)</f>
        <v>1.0558732952045754E-2</v>
      </c>
      <c r="U27" s="14">
        <f>VLOOKUP($A27,'[1]5Y區隔'!$B$326:$R$364,U$4,FALSE)/VLOOKUP($A27,'[1]5Y區隔'!$B$326:$R$364,2,FALSE)</f>
        <v>7.1858043701422498E-3</v>
      </c>
      <c r="V27" s="14">
        <f>VLOOKUP($A27,'[1]5Y區隔'!$B$326:$R$364,V$4,FALSE)/VLOOKUP($A27,'[1]5Y區隔'!$B$326:$R$364,2,FALSE)</f>
        <v>2.4930341692330255E-3</v>
      </c>
      <c r="W27" s="15">
        <f t="shared" si="1"/>
        <v>42.742337586156331</v>
      </c>
      <c r="X27" s="17">
        <f t="shared" si="2"/>
        <v>0.13039832285115305</v>
      </c>
    </row>
    <row r="28" spans="1:28" x14ac:dyDescent="0.25">
      <c r="A28" t="s">
        <v>242</v>
      </c>
      <c r="B28">
        <f>VLOOKUP($A28,工作表2!$W$6:$Z$152,2,FALSE)</f>
        <v>2584</v>
      </c>
      <c r="C28">
        <f>VLOOKUP($A28,工作表2!$W$6:$Z$152,3,FALSE)</f>
        <v>2076</v>
      </c>
      <c r="D28">
        <f>VLOOKUP($A28,工作表2!$W$6:$Z$152,4,FALSE)</f>
        <v>4863</v>
      </c>
      <c r="E28" s="12">
        <f>B28/$D28</f>
        <v>0.53135924326547401</v>
      </c>
      <c r="F28" s="12">
        <f>C28/$D28</f>
        <v>0.42689697717458358</v>
      </c>
      <c r="G28" s="13">
        <f t="shared" si="0"/>
        <v>0.10446226609089043</v>
      </c>
      <c r="H28" s="14">
        <f>VLOOKUP($A28,'[1]5Y區隔'!$B$326:$R$364,H$4,FALSE)/VLOOKUP($A28,'[1]5Y區隔'!$B$326:$R$364,2,FALSE)</f>
        <v>8.5420144685587091E-2</v>
      </c>
      <c r="I28" s="14">
        <f>VLOOKUP($A28,'[1]5Y區隔'!$B$326:$R$364,I$4,FALSE)/VLOOKUP($A28,'[1]5Y區隔'!$B$326:$R$364,2,FALSE)</f>
        <v>9.4462993878686702E-2</v>
      </c>
      <c r="J28" s="14">
        <f>VLOOKUP($A28,'[1]5Y區隔'!$B$326:$R$364,J$4,FALSE)/VLOOKUP($A28,'[1]5Y區隔'!$B$326:$R$364,2,FALSE)</f>
        <v>0.12966054535336671</v>
      </c>
      <c r="K28" s="14">
        <f>VLOOKUP($A28,'[1]5Y區隔'!$B$326:$R$364,K$4,FALSE)/VLOOKUP($A28,'[1]5Y區隔'!$B$326:$R$364,2,FALSE)</f>
        <v>0.1310517529215359</v>
      </c>
      <c r="L28" s="14">
        <f>VLOOKUP($A28,'[1]5Y區隔'!$B$326:$R$364,L$4,FALSE)/VLOOKUP($A28,'[1]5Y區隔'!$B$326:$R$364,2,FALSE)</f>
        <v>9.4462993878686702E-2</v>
      </c>
      <c r="M28" s="14">
        <f>VLOOKUP($A28,'[1]5Y區隔'!$B$326:$R$364,M$4,FALSE)/VLOOKUP($A28,'[1]5Y區隔'!$B$326:$R$364,2,FALSE)</f>
        <v>8.8759042849193101E-2</v>
      </c>
      <c r="N28" s="14">
        <f>VLOOKUP($A28,'[1]5Y區隔'!$B$326:$R$364,N$4,FALSE)/VLOOKUP($A28,'[1]5Y區隔'!$B$326:$R$364,2,FALSE)</f>
        <v>9.7384529771841963E-2</v>
      </c>
      <c r="O28" s="14">
        <f>VLOOKUP($A28,'[1]5Y區隔'!$B$326:$R$364,O$4,FALSE)/VLOOKUP($A28,'[1]5Y區隔'!$B$326:$R$364,2,FALSE)</f>
        <v>9.9610461880912632E-2</v>
      </c>
      <c r="P28" s="14">
        <f>VLOOKUP($A28,'[1]5Y區隔'!$B$326:$R$364,P$4,FALSE)/VLOOKUP($A28,'[1]5Y區隔'!$B$326:$R$364,2,FALSE)</f>
        <v>8.764607679465776E-2</v>
      </c>
      <c r="Q28" s="14">
        <f>VLOOKUP($A28,'[1]5Y區隔'!$B$326:$R$364,Q$4,FALSE)/VLOOKUP($A28,'[1]5Y區隔'!$B$326:$R$364,2,FALSE)</f>
        <v>3.5058430717863104E-2</v>
      </c>
      <c r="R28" s="14">
        <f>VLOOKUP($A28,'[1]5Y區隔'!$B$326:$R$364,R$4,FALSE)/VLOOKUP($A28,'[1]5Y區隔'!$B$326:$R$364,2,FALSE)</f>
        <v>2.1146355036171398E-2</v>
      </c>
      <c r="S28" s="14">
        <f>VLOOKUP($A28,'[1]5Y區隔'!$B$326:$R$364,S$4,FALSE)/VLOOKUP($A28,'[1]5Y區隔'!$B$326:$R$364,2,FALSE)</f>
        <v>1.4468558708959377E-2</v>
      </c>
      <c r="T28" s="14">
        <f>VLOOKUP($A28,'[1]5Y區隔'!$B$326:$R$364,T$4,FALSE)/VLOOKUP($A28,'[1]5Y區隔'!$B$326:$R$364,2,FALSE)</f>
        <v>9.5993322203672786E-3</v>
      </c>
      <c r="U28" s="14">
        <f>VLOOKUP($A28,'[1]5Y區隔'!$B$326:$R$364,U$4,FALSE)/VLOOKUP($A28,'[1]5Y區隔'!$B$326:$R$364,2,FALSE)</f>
        <v>7.3734001112966052E-3</v>
      </c>
      <c r="V28" s="14">
        <f>VLOOKUP($A28,'[1]5Y區隔'!$B$326:$R$364,V$4,FALSE)/VLOOKUP($A28,'[1]5Y區隔'!$B$326:$R$364,2,FALSE)</f>
        <v>3.8953811908736783E-3</v>
      </c>
      <c r="W28" s="15">
        <f t="shared" si="1"/>
        <v>42.515303283249857</v>
      </c>
      <c r="X28" s="17">
        <f t="shared" si="2"/>
        <v>0.10446226609089043</v>
      </c>
    </row>
    <row r="29" spans="1:28" x14ac:dyDescent="0.25">
      <c r="A29" t="s">
        <v>243</v>
      </c>
      <c r="B29">
        <f>VLOOKUP($A29,工作表2!$W$6:$Z$152,2,FALSE)</f>
        <v>1665</v>
      </c>
      <c r="C29">
        <f>VLOOKUP($A29,工作表2!$W$6:$Z$152,3,FALSE)</f>
        <v>1054</v>
      </c>
      <c r="D29">
        <f>VLOOKUP($A29,工作表2!$W$6:$Z$152,4,FALSE)</f>
        <v>2820</v>
      </c>
      <c r="E29" s="12">
        <f>B29/$D29</f>
        <v>0.59042553191489366</v>
      </c>
      <c r="F29" s="12">
        <f>C29/$D29</f>
        <v>0.37375886524822693</v>
      </c>
      <c r="G29" s="13">
        <f t="shared" si="0"/>
        <v>0.21666666666666673</v>
      </c>
      <c r="H29" s="14">
        <f>VLOOKUP($A29,'[1]5Y區隔'!$B$326:$R$364,H$4,FALSE)/VLOOKUP($A29,'[1]5Y區隔'!$B$326:$R$364,2,FALSE)</f>
        <v>9.2496924969249689E-2</v>
      </c>
      <c r="I29" s="14">
        <f>VLOOKUP($A29,'[1]5Y區隔'!$B$326:$R$364,I$4,FALSE)/VLOOKUP($A29,'[1]5Y區隔'!$B$326:$R$364,2,FALSE)</f>
        <v>9.9630996309963096E-2</v>
      </c>
      <c r="J29" s="14">
        <f>VLOOKUP($A29,'[1]5Y區隔'!$B$326:$R$364,J$4,FALSE)/VLOOKUP($A29,'[1]5Y區隔'!$B$326:$R$364,2,FALSE)</f>
        <v>0.10824108241082411</v>
      </c>
      <c r="K29" s="14">
        <f>VLOOKUP($A29,'[1]5Y區隔'!$B$326:$R$364,K$4,FALSE)/VLOOKUP($A29,'[1]5Y區隔'!$B$326:$R$364,2,FALSE)</f>
        <v>0.11266912669126691</v>
      </c>
      <c r="L29" s="14">
        <f>VLOOKUP($A29,'[1]5Y區隔'!$B$326:$R$364,L$4,FALSE)/VLOOKUP($A29,'[1]5Y區隔'!$B$326:$R$364,2,FALSE)</f>
        <v>9.1758917589175898E-2</v>
      </c>
      <c r="M29" s="14">
        <f>VLOOKUP($A29,'[1]5Y區隔'!$B$326:$R$364,M$4,FALSE)/VLOOKUP($A29,'[1]5Y區隔'!$B$326:$R$364,2,FALSE)</f>
        <v>8.1918819188191883E-2</v>
      </c>
      <c r="N29" s="14">
        <f>VLOOKUP($A29,'[1]5Y區隔'!$B$326:$R$364,N$4,FALSE)/VLOOKUP($A29,'[1]5Y區隔'!$B$326:$R$364,2,FALSE)</f>
        <v>0.11512915129151291</v>
      </c>
      <c r="O29" s="14">
        <f>VLOOKUP($A29,'[1]5Y區隔'!$B$326:$R$364,O$4,FALSE)/VLOOKUP($A29,'[1]5Y區隔'!$B$326:$R$364,2,FALSE)</f>
        <v>0.11586715867158671</v>
      </c>
      <c r="P29" s="14">
        <f>VLOOKUP($A29,'[1]5Y區隔'!$B$326:$R$364,P$4,FALSE)/VLOOKUP($A29,'[1]5Y區隔'!$B$326:$R$364,2,FALSE)</f>
        <v>6.5436654366543667E-2</v>
      </c>
      <c r="Q29" s="14">
        <f>VLOOKUP($A29,'[1]5Y區隔'!$B$326:$R$364,Q$4,FALSE)/VLOOKUP($A29,'[1]5Y區隔'!$B$326:$R$364,2,FALSE)</f>
        <v>4.2558425584255842E-2</v>
      </c>
      <c r="R29" s="14">
        <f>VLOOKUP($A29,'[1]5Y區隔'!$B$326:$R$364,R$4,FALSE)/VLOOKUP($A29,'[1]5Y區隔'!$B$326:$R$364,2,FALSE)</f>
        <v>2.2386223862238621E-2</v>
      </c>
      <c r="S29" s="14">
        <f>VLOOKUP($A29,'[1]5Y區隔'!$B$326:$R$364,S$4,FALSE)/VLOOKUP($A29,'[1]5Y區隔'!$B$326:$R$364,2,FALSE)</f>
        <v>2.0664206642066422E-2</v>
      </c>
      <c r="T29" s="14">
        <f>VLOOKUP($A29,'[1]5Y區隔'!$B$326:$R$364,T$4,FALSE)/VLOOKUP($A29,'[1]5Y區隔'!$B$326:$R$364,2,FALSE)</f>
        <v>1.5252152521525215E-2</v>
      </c>
      <c r="U29" s="14">
        <f>VLOOKUP($A29,'[1]5Y區隔'!$B$326:$R$364,U$4,FALSE)/VLOOKUP($A29,'[1]5Y區隔'!$B$326:$R$364,2,FALSE)</f>
        <v>1.0086100861008611E-2</v>
      </c>
      <c r="V29" s="14">
        <f>VLOOKUP($A29,'[1]5Y區隔'!$B$326:$R$364,V$4,FALSE)/VLOOKUP($A29,'[1]5Y區隔'!$B$326:$R$364,2,FALSE)</f>
        <v>5.9040590405904057E-3</v>
      </c>
      <c r="W29" s="15">
        <f t="shared" si="1"/>
        <v>43.435424354243551</v>
      </c>
      <c r="X29" s="17">
        <f t="shared" si="2"/>
        <v>0.21666666666666673</v>
      </c>
    </row>
    <row r="30" spans="1:28" x14ac:dyDescent="0.25">
      <c r="A30" t="s">
        <v>244</v>
      </c>
      <c r="B30">
        <f>VLOOKUP($A30,工作表2!$W$6:$Z$152,2,FALSE)</f>
        <v>2230</v>
      </c>
      <c r="C30">
        <f>VLOOKUP($A30,工作表2!$W$6:$Z$152,3,FALSE)</f>
        <v>1886</v>
      </c>
      <c r="D30">
        <f>VLOOKUP($A30,工作表2!$W$6:$Z$152,4,FALSE)</f>
        <v>4286</v>
      </c>
      <c r="E30" s="12">
        <f>B30/$D30</f>
        <v>0.52029864675688287</v>
      </c>
      <c r="F30" s="12">
        <f>C30/$D30</f>
        <v>0.44003733084461039</v>
      </c>
      <c r="G30" s="13">
        <f t="shared" si="0"/>
        <v>8.026131591227248E-2</v>
      </c>
      <c r="H30" s="14">
        <f>VLOOKUP($A30,'[1]5Y區隔'!$B$326:$R$364,H$4,FALSE)/VLOOKUP($A30,'[1]5Y區隔'!$B$326:$R$364,2,FALSE)</f>
        <v>7.042896257986006E-2</v>
      </c>
      <c r="I30" s="14">
        <f>VLOOKUP($A30,'[1]5Y區隔'!$B$326:$R$364,I$4,FALSE)/VLOOKUP($A30,'[1]5Y區隔'!$B$326:$R$364,2,FALSE)</f>
        <v>7.9707940371159108E-2</v>
      </c>
      <c r="J30" s="14">
        <f>VLOOKUP($A30,'[1]5Y區隔'!$B$326:$R$364,J$4,FALSE)/VLOOKUP($A30,'[1]5Y區隔'!$B$326:$R$364,2,FALSE)</f>
        <v>0.11149984788560997</v>
      </c>
      <c r="K30" s="14">
        <f>VLOOKUP($A30,'[1]5Y區隔'!$B$326:$R$364,K$4,FALSE)/VLOOKUP($A30,'[1]5Y區隔'!$B$326:$R$364,2,FALSE)</f>
        <v>0.13568603589899605</v>
      </c>
      <c r="L30" s="14">
        <f>VLOOKUP($A30,'[1]5Y區隔'!$B$326:$R$364,L$4,FALSE)/VLOOKUP($A30,'[1]5Y區隔'!$B$326:$R$364,2,FALSE)</f>
        <v>0.10435047155460907</v>
      </c>
      <c r="M30" s="14">
        <f>VLOOKUP($A30,'[1]5Y區隔'!$B$326:$R$364,M$4,FALSE)/VLOOKUP($A30,'[1]5Y區隔'!$B$326:$R$364,2,FALSE)</f>
        <v>9.7353209613629449E-2</v>
      </c>
      <c r="N30" s="14">
        <f>VLOOKUP($A30,'[1]5Y區隔'!$B$326:$R$364,N$4,FALSE)/VLOOKUP($A30,'[1]5Y區隔'!$B$326:$R$364,2,FALSE)</f>
        <v>9.2333434742926684E-2</v>
      </c>
      <c r="O30" s="14">
        <f>VLOOKUP($A30,'[1]5Y區隔'!$B$326:$R$364,O$4,FALSE)/VLOOKUP($A30,'[1]5Y區隔'!$B$326:$R$364,2,FALSE)</f>
        <v>8.6096744752053547E-2</v>
      </c>
      <c r="P30" s="14">
        <f>VLOOKUP($A30,'[1]5Y區隔'!$B$326:$R$364,P$4,FALSE)/VLOOKUP($A30,'[1]5Y區隔'!$B$326:$R$364,2,FALSE)</f>
        <v>7.7274110130818377E-2</v>
      </c>
      <c r="Q30" s="14">
        <f>VLOOKUP($A30,'[1]5Y區隔'!$B$326:$R$364,Q$4,FALSE)/VLOOKUP($A30,'[1]5Y區隔'!$B$326:$R$364,2,FALSE)</f>
        <v>5.2479464557347123E-2</v>
      </c>
      <c r="R30" s="14">
        <f>VLOOKUP($A30,'[1]5Y區隔'!$B$326:$R$364,R$4,FALSE)/VLOOKUP($A30,'[1]5Y區隔'!$B$326:$R$364,2,FALSE)</f>
        <v>3.0879221174323093E-2</v>
      </c>
      <c r="S30" s="14">
        <f>VLOOKUP($A30,'[1]5Y區隔'!$B$326:$R$364,S$4,FALSE)/VLOOKUP($A30,'[1]5Y區隔'!$B$326:$R$364,2,FALSE)</f>
        <v>3.0727106784301794E-2</v>
      </c>
      <c r="T30" s="14">
        <f>VLOOKUP($A30,'[1]5Y區隔'!$B$326:$R$364,T$4,FALSE)/VLOOKUP($A30,'[1]5Y區隔'!$B$326:$R$364,2,FALSE)</f>
        <v>1.7797383632491635E-2</v>
      </c>
      <c r="U30" s="14">
        <f>VLOOKUP($A30,'[1]5Y區隔'!$B$326:$R$364,U$4,FALSE)/VLOOKUP($A30,'[1]5Y區隔'!$B$326:$R$364,2,FALSE)</f>
        <v>9.1268634012777617E-3</v>
      </c>
      <c r="V30" s="14">
        <f>VLOOKUP($A30,'[1]5Y區隔'!$B$326:$R$364,V$4,FALSE)/VLOOKUP($A30,'[1]5Y區隔'!$B$326:$R$364,2,FALSE)</f>
        <v>4.2592029205962886E-3</v>
      </c>
      <c r="W30" s="15">
        <f t="shared" si="1"/>
        <v>44.498783084879832</v>
      </c>
      <c r="X30" s="17">
        <f t="shared" si="2"/>
        <v>8.026131591227248E-2</v>
      </c>
    </row>
    <row r="31" spans="1:28" x14ac:dyDescent="0.25">
      <c r="A31" t="s">
        <v>245</v>
      </c>
      <c r="B31">
        <f>VLOOKUP($A31,工作表2!$W$6:$Z$152,2,FALSE)</f>
        <v>2170</v>
      </c>
      <c r="C31">
        <f>VLOOKUP($A31,工作表2!$W$6:$Z$152,3,FALSE)</f>
        <v>1645</v>
      </c>
      <c r="D31">
        <f>VLOOKUP($A31,工作表2!$W$6:$Z$152,4,FALSE)</f>
        <v>3988</v>
      </c>
      <c r="E31" s="12">
        <f>B31/$D31</f>
        <v>0.54413239719157469</v>
      </c>
      <c r="F31" s="12">
        <f>C31/$D31</f>
        <v>0.4124874623871615</v>
      </c>
      <c r="G31" s="13">
        <f t="shared" si="0"/>
        <v>0.13164493480441319</v>
      </c>
      <c r="H31" s="14">
        <f>VLOOKUP($A31,'[1]5Y區隔'!$B$326:$R$364,H$4,FALSE)/VLOOKUP($A31,'[1]5Y區隔'!$B$326:$R$364,2,FALSE)</f>
        <v>6.6261925411968778E-2</v>
      </c>
      <c r="I31" s="14">
        <f>VLOOKUP($A31,'[1]5Y區隔'!$B$326:$R$364,I$4,FALSE)/VLOOKUP($A31,'[1]5Y區隔'!$B$326:$R$364,2,FALSE)</f>
        <v>6.7302688638334773E-2</v>
      </c>
      <c r="J31" s="14">
        <f>VLOOKUP($A31,'[1]5Y區隔'!$B$326:$R$364,J$4,FALSE)/VLOOKUP($A31,'[1]5Y區隔'!$B$326:$R$364,2,FALSE)</f>
        <v>0.11240242844752819</v>
      </c>
      <c r="K31" s="14">
        <f>VLOOKUP($A31,'[1]5Y區隔'!$B$326:$R$364,K$4,FALSE)/VLOOKUP($A31,'[1]5Y區隔'!$B$326:$R$364,2,FALSE)</f>
        <v>0.13148308759757155</v>
      </c>
      <c r="L31" s="14">
        <f>VLOOKUP($A31,'[1]5Y區隔'!$B$326:$R$364,L$4,FALSE)/VLOOKUP($A31,'[1]5Y區隔'!$B$326:$R$364,2,FALSE)</f>
        <v>0.10962705984388552</v>
      </c>
      <c r="M31" s="14">
        <f>VLOOKUP($A31,'[1]5Y區隔'!$B$326:$R$364,M$4,FALSE)/VLOOKUP($A31,'[1]5Y區隔'!$B$326:$R$364,2,FALSE)</f>
        <v>0.11483087597571552</v>
      </c>
      <c r="N31" s="14">
        <f>VLOOKUP($A31,'[1]5Y區隔'!$B$326:$R$364,N$4,FALSE)/VLOOKUP($A31,'[1]5Y區隔'!$B$326:$R$364,2,FALSE)</f>
        <v>9.3321769297484827E-2</v>
      </c>
      <c r="O31" s="14">
        <f>VLOOKUP($A31,'[1]5Y區隔'!$B$326:$R$364,O$4,FALSE)/VLOOKUP($A31,'[1]5Y區隔'!$B$326:$R$364,2,FALSE)</f>
        <v>8.482220294882914E-2</v>
      </c>
      <c r="P31" s="14">
        <f>VLOOKUP($A31,'[1]5Y區隔'!$B$326:$R$364,P$4,FALSE)/VLOOKUP($A31,'[1]5Y區隔'!$B$326:$R$364,2,FALSE)</f>
        <v>7.7710320901994798E-2</v>
      </c>
      <c r="Q31" s="14">
        <f>VLOOKUP($A31,'[1]5Y區隔'!$B$326:$R$364,Q$4,FALSE)/VLOOKUP($A31,'[1]5Y區隔'!$B$326:$R$364,2,FALSE)</f>
        <v>4.8395490026019082E-2</v>
      </c>
      <c r="R31" s="14">
        <f>VLOOKUP($A31,'[1]5Y區隔'!$B$326:$R$364,R$4,FALSE)/VLOOKUP($A31,'[1]5Y區隔'!$B$326:$R$364,2,FALSE)</f>
        <v>3.1049436253252384E-2</v>
      </c>
      <c r="S31" s="14">
        <f>VLOOKUP($A31,'[1]5Y區隔'!$B$326:$R$364,S$4,FALSE)/VLOOKUP($A31,'[1]5Y區隔'!$B$326:$R$364,2,FALSE)</f>
        <v>2.5325238508239374E-2</v>
      </c>
      <c r="T31" s="14">
        <f>VLOOKUP($A31,'[1]5Y區隔'!$B$326:$R$364,T$4,FALSE)/VLOOKUP($A31,'[1]5Y區隔'!$B$326:$R$364,2,FALSE)</f>
        <v>1.8386816999132697E-2</v>
      </c>
      <c r="U31" s="14">
        <f>VLOOKUP($A31,'[1]5Y區隔'!$B$326:$R$364,U$4,FALSE)/VLOOKUP($A31,'[1]5Y區隔'!$B$326:$R$364,2,FALSE)</f>
        <v>1.3009540329575022E-2</v>
      </c>
      <c r="V31" s="14">
        <f>VLOOKUP($A31,'[1]5Y區隔'!$B$326:$R$364,V$4,FALSE)/VLOOKUP($A31,'[1]5Y區隔'!$B$326:$R$364,2,FALSE)</f>
        <v>6.0711188204683438E-3</v>
      </c>
      <c r="W31" s="15">
        <f t="shared" si="1"/>
        <v>44.869904596704245</v>
      </c>
      <c r="X31" s="17">
        <f t="shared" si="2"/>
        <v>0.13164493480441319</v>
      </c>
    </row>
    <row r="32" spans="1:28" x14ac:dyDescent="0.25">
      <c r="A32" t="s">
        <v>246</v>
      </c>
      <c r="B32">
        <f>VLOOKUP($A32,工作表2!$W$6:$Z$152,2,FALSE)</f>
        <v>1165</v>
      </c>
      <c r="C32">
        <f>VLOOKUP($A32,工作表2!$W$6:$Z$152,3,FALSE)</f>
        <v>741</v>
      </c>
      <c r="D32">
        <f>VLOOKUP($A32,工作表2!$W$6:$Z$152,4,FALSE)</f>
        <v>1998</v>
      </c>
      <c r="E32" s="12">
        <f>B32/$D32</f>
        <v>0.5830830830830831</v>
      </c>
      <c r="F32" s="12">
        <f>C32/$D32</f>
        <v>0.37087087087087089</v>
      </c>
      <c r="G32" s="13">
        <f t="shared" si="0"/>
        <v>0.2122122122122122</v>
      </c>
      <c r="H32" s="14">
        <f>VLOOKUP($A32,'[1]5Y區隔'!$B$326:$R$364,H$4,FALSE)/VLOOKUP($A32,'[1]5Y區隔'!$B$326:$R$364,2,FALSE)</f>
        <v>6.7812798471824254E-2</v>
      </c>
      <c r="I32" s="14">
        <f>VLOOKUP($A32,'[1]5Y區隔'!$B$326:$R$364,I$4,FALSE)/VLOOKUP($A32,'[1]5Y區隔'!$B$326:$R$364,2,FALSE)</f>
        <v>7.4180197389366445E-2</v>
      </c>
      <c r="J32" s="14">
        <f>VLOOKUP($A32,'[1]5Y區隔'!$B$326:$R$364,J$4,FALSE)/VLOOKUP($A32,'[1]5Y區隔'!$B$326:$R$364,2,FALSE)</f>
        <v>0.12352753900031838</v>
      </c>
      <c r="K32" s="14">
        <f>VLOOKUP($A32,'[1]5Y區隔'!$B$326:$R$364,K$4,FALSE)/VLOOKUP($A32,'[1]5Y區隔'!$B$326:$R$364,2,FALSE)</f>
        <v>0.14390321553645335</v>
      </c>
      <c r="L32" s="14">
        <f>VLOOKUP($A32,'[1]5Y區隔'!$B$326:$R$364,L$4,FALSE)/VLOOKUP($A32,'[1]5Y區隔'!$B$326:$R$364,2,FALSE)</f>
        <v>0.10792741165234002</v>
      </c>
      <c r="M32" s="14">
        <f>VLOOKUP($A32,'[1]5Y區隔'!$B$326:$R$364,M$4,FALSE)/VLOOKUP($A32,'[1]5Y區隔'!$B$326:$R$364,2,FALSE)</f>
        <v>0.10665393186883158</v>
      </c>
      <c r="N32" s="14">
        <f>VLOOKUP($A32,'[1]5Y區隔'!$B$326:$R$364,N$4,FALSE)/VLOOKUP($A32,'[1]5Y區隔'!$B$326:$R$364,2,FALSE)</f>
        <v>9.2008914358484559E-2</v>
      </c>
      <c r="O32" s="14">
        <f>VLOOKUP($A32,'[1]5Y區隔'!$B$326:$R$364,O$4,FALSE)/VLOOKUP($A32,'[1]5Y區隔'!$B$326:$R$364,2,FALSE)</f>
        <v>7.7045526902260422E-2</v>
      </c>
      <c r="P32" s="14">
        <f>VLOOKUP($A32,'[1]5Y區隔'!$B$326:$R$364,P$4,FALSE)/VLOOKUP($A32,'[1]5Y區隔'!$B$326:$R$364,2,FALSE)</f>
        <v>6.5265838904807388E-2</v>
      </c>
      <c r="Q32" s="14">
        <f>VLOOKUP($A32,'[1]5Y區隔'!$B$326:$R$364,Q$4,FALSE)/VLOOKUP($A32,'[1]5Y區隔'!$B$326:$R$364,2,FALSE)</f>
        <v>4.775549188156638E-2</v>
      </c>
      <c r="R32" s="14">
        <f>VLOOKUP($A32,'[1]5Y區隔'!$B$326:$R$364,R$4,FALSE)/VLOOKUP($A32,'[1]5Y區隔'!$B$326:$R$364,2,FALSE)</f>
        <v>3.3428844317096466E-2</v>
      </c>
      <c r="S32" s="14">
        <f>VLOOKUP($A32,'[1]5Y區隔'!$B$326:$R$364,S$4,FALSE)/VLOOKUP($A32,'[1]5Y區隔'!$B$326:$R$364,2,FALSE)</f>
        <v>2.6424705507800062E-2</v>
      </c>
      <c r="T32" s="14">
        <f>VLOOKUP($A32,'[1]5Y區隔'!$B$326:$R$364,T$4,FALSE)/VLOOKUP($A32,'[1]5Y區隔'!$B$326:$R$364,2,FALSE)</f>
        <v>1.5281757402101241E-2</v>
      </c>
      <c r="U32" s="14">
        <f>VLOOKUP($A32,'[1]5Y區隔'!$B$326:$R$364,U$4,FALSE)/VLOOKUP($A32,'[1]5Y區隔'!$B$326:$R$364,2,FALSE)</f>
        <v>1.1142948105698823E-2</v>
      </c>
      <c r="V32" s="14">
        <f>VLOOKUP($A32,'[1]5Y區隔'!$B$326:$R$364,V$4,FALSE)/VLOOKUP($A32,'[1]5Y區隔'!$B$326:$R$364,2,FALSE)</f>
        <v>7.6408787010506206E-3</v>
      </c>
      <c r="W32" s="15">
        <f t="shared" si="1"/>
        <v>44.106972301814722</v>
      </c>
      <c r="X32" s="17">
        <f t="shared" si="2"/>
        <v>0.2122122122122122</v>
      </c>
    </row>
    <row r="33" spans="1:24" x14ac:dyDescent="0.25">
      <c r="A33" t="s">
        <v>247</v>
      </c>
      <c r="B33">
        <f>VLOOKUP($A33,工作表2!$W$6:$Z$152,2,FALSE)</f>
        <v>2256</v>
      </c>
      <c r="C33">
        <f>VLOOKUP($A33,工作表2!$W$6:$Z$152,3,FALSE)</f>
        <v>1869</v>
      </c>
      <c r="D33">
        <f>VLOOKUP($A33,工作表2!$W$6:$Z$152,4,FALSE)</f>
        <v>4298</v>
      </c>
      <c r="E33" s="12">
        <f>B33/$D33</f>
        <v>0.52489530013959984</v>
      </c>
      <c r="F33" s="12">
        <f>C33/$D33</f>
        <v>0.43485342019543977</v>
      </c>
      <c r="G33" s="13">
        <f t="shared" si="0"/>
        <v>9.0041879944160075E-2</v>
      </c>
      <c r="H33" s="14">
        <f>VLOOKUP($A33,'[1]5Y區隔'!$B$326:$R$364,H$4,FALSE)/VLOOKUP($A33,'[1]5Y區隔'!$B$326:$R$364,2,FALSE)</f>
        <v>6.9446306475398845E-2</v>
      </c>
      <c r="I33" s="14">
        <f>VLOOKUP($A33,'[1]5Y區隔'!$B$326:$R$364,I$4,FALSE)/VLOOKUP($A33,'[1]5Y區隔'!$B$326:$R$364,2,FALSE)</f>
        <v>8.1780399517361574E-2</v>
      </c>
      <c r="J33" s="14">
        <f>VLOOKUP($A33,'[1]5Y區隔'!$B$326:$R$364,J$4,FALSE)/VLOOKUP($A33,'[1]5Y區隔'!$B$326:$R$364,2,FALSE)</f>
        <v>0.10215846628234347</v>
      </c>
      <c r="K33" s="14">
        <f>VLOOKUP($A33,'[1]5Y區隔'!$B$326:$R$364,K$4,FALSE)/VLOOKUP($A33,'[1]5Y區隔'!$B$326:$R$364,2,FALSE)</f>
        <v>0.11301783080841936</v>
      </c>
      <c r="L33" s="14">
        <f>VLOOKUP($A33,'[1]5Y區隔'!$B$326:$R$364,L$4,FALSE)/VLOOKUP($A33,'[1]5Y區隔'!$B$326:$R$364,2,FALSE)</f>
        <v>8.9422174554229794E-2</v>
      </c>
      <c r="M33" s="14">
        <f>VLOOKUP($A33,'[1]5Y區隔'!$B$326:$R$364,M$4,FALSE)/VLOOKUP($A33,'[1]5Y區隔'!$B$326:$R$364,2,FALSE)</f>
        <v>9.5052956160343205E-2</v>
      </c>
      <c r="N33" s="14">
        <f>VLOOKUP($A33,'[1]5Y區隔'!$B$326:$R$364,N$4,FALSE)/VLOOKUP($A33,'[1]5Y區隔'!$B$326:$R$364,2,FALSE)</f>
        <v>0.106716718058721</v>
      </c>
      <c r="O33" s="14">
        <f>VLOOKUP($A33,'[1]5Y區隔'!$B$326:$R$364,O$4,FALSE)/VLOOKUP($A33,'[1]5Y區隔'!$B$326:$R$364,2,FALSE)</f>
        <v>0.11543102292532512</v>
      </c>
      <c r="P33" s="14">
        <f>VLOOKUP($A33,'[1]5Y區隔'!$B$326:$R$364,P$4,FALSE)/VLOOKUP($A33,'[1]5Y區隔'!$B$326:$R$364,2,FALSE)</f>
        <v>9.4248558788041295E-2</v>
      </c>
      <c r="Q33" s="14">
        <f>VLOOKUP($A33,'[1]5Y區隔'!$B$326:$R$364,Q$4,FALSE)/VLOOKUP($A33,'[1]5Y區隔'!$B$326:$R$364,2,FALSE)</f>
        <v>5.1749564284756668E-2</v>
      </c>
      <c r="R33" s="14">
        <f>VLOOKUP($A33,'[1]5Y區隔'!$B$326:$R$364,R$4,FALSE)/VLOOKUP($A33,'[1]5Y區隔'!$B$326:$R$364,2,FALSE)</f>
        <v>3.0164901461321891E-2</v>
      </c>
      <c r="S33" s="14">
        <f>VLOOKUP($A33,'[1]5Y區隔'!$B$326:$R$364,S$4,FALSE)/VLOOKUP($A33,'[1]5Y區隔'!$B$326:$R$364,2,FALSE)</f>
        <v>1.8769272020378067E-2</v>
      </c>
      <c r="T33" s="14">
        <f>VLOOKUP($A33,'[1]5Y區隔'!$B$326:$R$364,T$4,FALSE)/VLOOKUP($A33,'[1]5Y區隔'!$B$326:$R$364,2,FALSE)</f>
        <v>1.5283550073736427E-2</v>
      </c>
      <c r="U33" s="14">
        <f>VLOOKUP($A33,'[1]5Y區隔'!$B$326:$R$364,U$4,FALSE)/VLOOKUP($A33,'[1]5Y區隔'!$B$326:$R$364,2,FALSE)</f>
        <v>1.1395629440943826E-2</v>
      </c>
      <c r="V33" s="14">
        <f>VLOOKUP($A33,'[1]5Y區隔'!$B$326:$R$364,V$4,FALSE)/VLOOKUP($A33,'[1]5Y區隔'!$B$326:$R$364,2,FALSE)</f>
        <v>5.3626491486794478E-3</v>
      </c>
      <c r="W33" s="15">
        <f t="shared" si="1"/>
        <v>45.204450998793405</v>
      </c>
      <c r="X33" s="17">
        <f t="shared" si="2"/>
        <v>9.0041879944160075E-2</v>
      </c>
    </row>
    <row r="34" spans="1:24" x14ac:dyDescent="0.25">
      <c r="A34" t="s">
        <v>248</v>
      </c>
      <c r="B34">
        <f>VLOOKUP($A34,工作表2!$W$6:$Z$152,2,FALSE)</f>
        <v>1778</v>
      </c>
      <c r="C34">
        <f>VLOOKUP($A34,工作表2!$W$6:$Z$152,3,FALSE)</f>
        <v>1375</v>
      </c>
      <c r="D34">
        <f>VLOOKUP($A34,工作表2!$W$6:$Z$152,4,FALSE)</f>
        <v>3286</v>
      </c>
      <c r="E34" s="12">
        <f>B34/$D34</f>
        <v>0.5410833840535606</v>
      </c>
      <c r="F34" s="12">
        <f>C34/$D34</f>
        <v>0.41844187461959831</v>
      </c>
      <c r="G34" s="13">
        <f t="shared" si="0"/>
        <v>0.12264150943396229</v>
      </c>
      <c r="H34" s="14">
        <f>VLOOKUP($A34,'[1]5Y區隔'!$B$326:$R$364,H$4,FALSE)/VLOOKUP($A34,'[1]5Y區隔'!$B$326:$R$364,2,FALSE)</f>
        <v>8.394543546694648E-2</v>
      </c>
      <c r="I34" s="14">
        <f>VLOOKUP($A34,'[1]5Y區隔'!$B$326:$R$364,I$4,FALSE)/VLOOKUP($A34,'[1]5Y區隔'!$B$326:$R$364,2,FALSE)</f>
        <v>0.10010493179433368</v>
      </c>
      <c r="J34" s="14">
        <f>VLOOKUP($A34,'[1]5Y區隔'!$B$326:$R$364,J$4,FALSE)/VLOOKUP($A34,'[1]5Y區隔'!$B$326:$R$364,2,FALSE)</f>
        <v>0.12843651626442812</v>
      </c>
      <c r="K34" s="14">
        <f>VLOOKUP($A34,'[1]5Y區隔'!$B$326:$R$364,K$4,FALSE)/VLOOKUP($A34,'[1]5Y區隔'!$B$326:$R$364,2,FALSE)</f>
        <v>0.10052465897166842</v>
      </c>
      <c r="L34" s="14">
        <f>VLOOKUP($A34,'[1]5Y區隔'!$B$326:$R$364,L$4,FALSE)/VLOOKUP($A34,'[1]5Y區隔'!$B$326:$R$364,2,FALSE)</f>
        <v>7.9538300104931792E-2</v>
      </c>
      <c r="M34" s="14">
        <f>VLOOKUP($A34,'[1]5Y區隔'!$B$326:$R$364,M$4,FALSE)/VLOOKUP($A34,'[1]5Y區隔'!$B$326:$R$364,2,FALSE)</f>
        <v>7.3452256033578175E-2</v>
      </c>
      <c r="N34" s="14">
        <f>VLOOKUP($A34,'[1]5Y區隔'!$B$326:$R$364,N$4,FALSE)/VLOOKUP($A34,'[1]5Y區隔'!$B$326:$R$364,2,FALSE)</f>
        <v>8.7932843651626444E-2</v>
      </c>
      <c r="O34" s="14">
        <f>VLOOKUP($A34,'[1]5Y區隔'!$B$326:$R$364,O$4,FALSE)/VLOOKUP($A34,'[1]5Y區隔'!$B$326:$R$364,2,FALSE)</f>
        <v>0.11143756558237146</v>
      </c>
      <c r="P34" s="14">
        <f>VLOOKUP($A34,'[1]5Y區隔'!$B$326:$R$364,P$4,FALSE)/VLOOKUP($A34,'[1]5Y區隔'!$B$326:$R$364,2,FALSE)</f>
        <v>0.10346274921301155</v>
      </c>
      <c r="Q34" s="14">
        <f>VLOOKUP($A34,'[1]5Y區隔'!$B$326:$R$364,Q$4,FALSE)/VLOOKUP($A34,'[1]5Y區隔'!$B$326:$R$364,2,FALSE)</f>
        <v>5.3725078698845748E-2</v>
      </c>
      <c r="R34" s="14">
        <f>VLOOKUP($A34,'[1]5Y區隔'!$B$326:$R$364,R$4,FALSE)/VLOOKUP($A34,'[1]5Y區隔'!$B$326:$R$364,2,FALSE)</f>
        <v>2.6442812172088142E-2</v>
      </c>
      <c r="S34" s="14">
        <f>VLOOKUP($A34,'[1]5Y區隔'!$B$326:$R$364,S$4,FALSE)/VLOOKUP($A34,'[1]5Y區隔'!$B$326:$R$364,2,FALSE)</f>
        <v>1.7838405036726127E-2</v>
      </c>
      <c r="T34" s="14">
        <f>VLOOKUP($A34,'[1]5Y區隔'!$B$326:$R$364,T$4,FALSE)/VLOOKUP($A34,'[1]5Y區隔'!$B$326:$R$364,2,FALSE)</f>
        <v>1.5320041972717734E-2</v>
      </c>
      <c r="U34" s="14">
        <f>VLOOKUP($A34,'[1]5Y區隔'!$B$326:$R$364,U$4,FALSE)/VLOOKUP($A34,'[1]5Y區隔'!$B$326:$R$364,2,FALSE)</f>
        <v>1.2591815320041973E-2</v>
      </c>
      <c r="V34" s="14">
        <f>VLOOKUP($A34,'[1]5Y區隔'!$B$326:$R$364,V$4,FALSE)/VLOOKUP($A34,'[1]5Y區隔'!$B$326:$R$364,2,FALSE)</f>
        <v>5.246589716684155E-3</v>
      </c>
      <c r="W34" s="15">
        <f t="shared" si="1"/>
        <v>44.222455403987411</v>
      </c>
      <c r="X34" s="17">
        <f t="shared" si="2"/>
        <v>0.12264150943396229</v>
      </c>
    </row>
    <row r="35" spans="1:24" x14ac:dyDescent="0.25">
      <c r="A35" t="s">
        <v>249</v>
      </c>
      <c r="B35">
        <f>VLOOKUP($A35,工作表2!$W$6:$Z$152,2,FALSE)</f>
        <v>2561</v>
      </c>
      <c r="C35">
        <f>VLOOKUP($A35,工作表2!$W$6:$Z$152,3,FALSE)</f>
        <v>1811</v>
      </c>
      <c r="D35">
        <f>VLOOKUP($A35,工作表2!$W$6:$Z$152,4,FALSE)</f>
        <v>4523</v>
      </c>
      <c r="E35" s="12">
        <f>B35/$D35</f>
        <v>0.56621711253592744</v>
      </c>
      <c r="F35" s="12">
        <f>C35/$D35</f>
        <v>0.40039796595180188</v>
      </c>
      <c r="G35" s="13">
        <f t="shared" si="0"/>
        <v>0.16581914658412555</v>
      </c>
      <c r="H35" s="14">
        <f>VLOOKUP($A35,'[1]5Y區隔'!$B$326:$R$364,H$4,FALSE)/VLOOKUP($A35,'[1]5Y區隔'!$B$326:$R$364,2,FALSE)</f>
        <v>9.4413847364280101E-2</v>
      </c>
      <c r="I35" s="14">
        <f>VLOOKUP($A35,'[1]5Y區隔'!$B$326:$R$364,I$4,FALSE)/VLOOKUP($A35,'[1]5Y區隔'!$B$326:$R$364,2,FALSE)</f>
        <v>0.1032258064516129</v>
      </c>
      <c r="J35" s="14">
        <f>VLOOKUP($A35,'[1]5Y區隔'!$B$326:$R$364,J$4,FALSE)/VLOOKUP($A35,'[1]5Y區隔'!$B$326:$R$364,2,FALSE)</f>
        <v>0.1038552321007081</v>
      </c>
      <c r="K35" s="14">
        <f>VLOOKUP($A35,'[1]5Y區隔'!$B$326:$R$364,K$4,FALSE)/VLOOKUP($A35,'[1]5Y區隔'!$B$326:$R$364,2,FALSE)</f>
        <v>0.10952006294256492</v>
      </c>
      <c r="L35" s="14">
        <f>VLOOKUP($A35,'[1]5Y區隔'!$B$326:$R$364,L$4,FALSE)/VLOOKUP($A35,'[1]5Y區隔'!$B$326:$R$364,2,FALSE)</f>
        <v>9.2682926829268292E-2</v>
      </c>
      <c r="M35" s="14">
        <f>VLOOKUP($A35,'[1]5Y區隔'!$B$326:$R$364,M$4,FALSE)/VLOOKUP($A35,'[1]5Y區隔'!$B$326:$R$364,2,FALSE)</f>
        <v>0.1011801730920535</v>
      </c>
      <c r="N35" s="14">
        <f>VLOOKUP($A35,'[1]5Y區隔'!$B$326:$R$364,N$4,FALSE)/VLOOKUP($A35,'[1]5Y區隔'!$B$326:$R$364,2,FALSE)</f>
        <v>0.11014948859166011</v>
      </c>
      <c r="O35" s="14">
        <f>VLOOKUP($A35,'[1]5Y區隔'!$B$326:$R$364,O$4,FALSE)/VLOOKUP($A35,'[1]5Y區隔'!$B$326:$R$364,2,FALSE)</f>
        <v>0.10401258851298191</v>
      </c>
      <c r="P35" s="14">
        <f>VLOOKUP($A35,'[1]5Y區隔'!$B$326:$R$364,P$4,FALSE)/VLOOKUP($A35,'[1]5Y區隔'!$B$326:$R$364,2,FALSE)</f>
        <v>7.7419354838709681E-2</v>
      </c>
      <c r="Q35" s="14">
        <f>VLOOKUP($A35,'[1]5Y區隔'!$B$326:$R$364,Q$4,FALSE)/VLOOKUP($A35,'[1]5Y區隔'!$B$326:$R$364,2,FALSE)</f>
        <v>3.9339103068450038E-2</v>
      </c>
      <c r="R35" s="14">
        <f>VLOOKUP($A35,'[1]5Y區隔'!$B$326:$R$364,R$4,FALSE)/VLOOKUP($A35,'[1]5Y區隔'!$B$326:$R$364,2,FALSE)</f>
        <v>2.1400472069236821E-2</v>
      </c>
      <c r="S35" s="14">
        <f>VLOOKUP($A35,'[1]5Y區隔'!$B$326:$R$364,S$4,FALSE)/VLOOKUP($A35,'[1]5Y區隔'!$B$326:$R$364,2,FALSE)</f>
        <v>1.856805664830842E-2</v>
      </c>
      <c r="T35" s="14">
        <f>VLOOKUP($A35,'[1]5Y區隔'!$B$326:$R$364,T$4,FALSE)/VLOOKUP($A35,'[1]5Y區隔'!$B$326:$R$364,2,FALSE)</f>
        <v>1.3690007867820615E-2</v>
      </c>
      <c r="U35" s="14">
        <f>VLOOKUP($A35,'[1]5Y區隔'!$B$326:$R$364,U$4,FALSE)/VLOOKUP($A35,'[1]5Y區隔'!$B$326:$R$364,2,FALSE)</f>
        <v>6.4516129032258064E-3</v>
      </c>
      <c r="V35" s="14">
        <f>VLOOKUP($A35,'[1]5Y區隔'!$B$326:$R$364,V$4,FALSE)/VLOOKUP($A35,'[1]5Y區隔'!$B$326:$R$364,2,FALSE)</f>
        <v>4.0912667191188041E-3</v>
      </c>
      <c r="W35" s="15">
        <f t="shared" si="1"/>
        <v>43.011014948859163</v>
      </c>
      <c r="X35" s="17">
        <f t="shared" si="2"/>
        <v>0.16581914658412555</v>
      </c>
    </row>
    <row r="36" spans="1:24" x14ac:dyDescent="0.25">
      <c r="A36" t="s">
        <v>250</v>
      </c>
      <c r="B36">
        <f>VLOOKUP($A36,工作表2!$W$6:$Z$152,2,FALSE)</f>
        <v>2101</v>
      </c>
      <c r="C36">
        <f>VLOOKUP($A36,工作表2!$W$6:$Z$152,3,FALSE)</f>
        <v>1371</v>
      </c>
      <c r="D36">
        <f>VLOOKUP($A36,工作表2!$W$6:$Z$152,4,FALSE)</f>
        <v>3618</v>
      </c>
      <c r="E36" s="12">
        <f>B36/$D36</f>
        <v>0.58070757324488664</v>
      </c>
      <c r="F36" s="12">
        <f>C36/$D36</f>
        <v>0.37893864013266998</v>
      </c>
      <c r="G36" s="13">
        <f t="shared" si="0"/>
        <v>0.20176893311221666</v>
      </c>
      <c r="H36" s="14">
        <f>VLOOKUP($A36,'[1]5Y區隔'!$B$326:$R$364,H$4,FALSE)/VLOOKUP($A36,'[1]5Y區隔'!$B$326:$R$364,2,FALSE)</f>
        <v>9.0570257174804325E-2</v>
      </c>
      <c r="I36" s="14">
        <f>VLOOKUP($A36,'[1]5Y區隔'!$B$326:$R$364,I$4,FALSE)/VLOOKUP($A36,'[1]5Y區隔'!$B$326:$R$364,2,FALSE)</f>
        <v>8.609765188222139E-2</v>
      </c>
      <c r="J36" s="14">
        <f>VLOOKUP($A36,'[1]5Y區隔'!$B$326:$R$364,J$4,FALSE)/VLOOKUP($A36,'[1]5Y區隔'!$B$326:$R$364,2,FALSE)</f>
        <v>8.9638464405516219E-2</v>
      </c>
      <c r="K36" s="14">
        <f>VLOOKUP($A36,'[1]5Y區隔'!$B$326:$R$364,K$4,FALSE)/VLOOKUP($A36,'[1]5Y區隔'!$B$326:$R$364,2,FALSE)</f>
        <v>8.181140514349608E-2</v>
      </c>
      <c r="L36" s="14">
        <f>VLOOKUP($A36,'[1]5Y區隔'!$B$326:$R$364,L$4,FALSE)/VLOOKUP($A36,'[1]5Y區隔'!$B$326:$R$364,2,FALSE)</f>
        <v>7.3984345881475955E-2</v>
      </c>
      <c r="M36" s="14">
        <f>VLOOKUP($A36,'[1]5Y區隔'!$B$326:$R$364,M$4,FALSE)/VLOOKUP($A36,'[1]5Y區隔'!$B$326:$R$364,2,FALSE)</f>
        <v>9.3365635482668657E-2</v>
      </c>
      <c r="N36" s="14">
        <f>VLOOKUP($A36,'[1]5Y區隔'!$B$326:$R$364,N$4,FALSE)/VLOOKUP($A36,'[1]5Y區隔'!$B$326:$R$364,2,FALSE)</f>
        <v>0.11516958628401043</v>
      </c>
      <c r="O36" s="14">
        <f>VLOOKUP($A36,'[1]5Y區隔'!$B$326:$R$364,O$4,FALSE)/VLOOKUP($A36,'[1]5Y區隔'!$B$326:$R$364,2,FALSE)</f>
        <v>0.1157286619455833</v>
      </c>
      <c r="P36" s="14">
        <f>VLOOKUP($A36,'[1]5Y區隔'!$B$326:$R$364,P$4,FALSE)/VLOOKUP($A36,'[1]5Y區隔'!$B$326:$R$364,2,FALSE)</f>
        <v>9.3365635482668657E-2</v>
      </c>
      <c r="Q36" s="14">
        <f>VLOOKUP($A36,'[1]5Y區隔'!$B$326:$R$364,Q$4,FALSE)/VLOOKUP($A36,'[1]5Y區隔'!$B$326:$R$364,2,FALSE)</f>
        <v>5.9821095788296683E-2</v>
      </c>
      <c r="R36" s="14">
        <f>VLOOKUP($A36,'[1]5Y區隔'!$B$326:$R$364,R$4,FALSE)/VLOOKUP($A36,'[1]5Y區隔'!$B$326:$R$364,2,FALSE)</f>
        <v>3.2240029817368621E-2</v>
      </c>
      <c r="S36" s="14">
        <f>VLOOKUP($A36,'[1]5Y區隔'!$B$326:$R$364,S$4,FALSE)/VLOOKUP($A36,'[1]5Y區隔'!$B$326:$R$364,2,FALSE)</f>
        <v>2.8512858740216175E-2</v>
      </c>
      <c r="T36" s="14">
        <f>VLOOKUP($A36,'[1]5Y區隔'!$B$326:$R$364,T$4,FALSE)/VLOOKUP($A36,'[1]5Y區隔'!$B$326:$R$364,2,FALSE)</f>
        <v>2.068579947819605E-2</v>
      </c>
      <c r="U36" s="14">
        <f>VLOOKUP($A36,'[1]5Y區隔'!$B$326:$R$364,U$4,FALSE)/VLOOKUP($A36,'[1]5Y區隔'!$B$326:$R$364,2,FALSE)</f>
        <v>1.080879612374208E-2</v>
      </c>
      <c r="V36" s="14">
        <f>VLOOKUP($A36,'[1]5Y區隔'!$B$326:$R$364,V$4,FALSE)/VLOOKUP($A36,'[1]5Y區隔'!$B$326:$R$364,2,FALSE)</f>
        <v>8.1997763697353714E-3</v>
      </c>
      <c r="W36" s="15">
        <f t="shared" si="1"/>
        <v>45.997950055907559</v>
      </c>
      <c r="X36" s="17">
        <f t="shared" si="2"/>
        <v>0.20176893311221666</v>
      </c>
    </row>
    <row r="37" spans="1:24" x14ac:dyDescent="0.25">
      <c r="A37" t="s">
        <v>251</v>
      </c>
      <c r="B37">
        <f>VLOOKUP($A37,工作表2!$W$6:$Z$152,2,FALSE)</f>
        <v>1914</v>
      </c>
      <c r="C37">
        <f>VLOOKUP($A37,工作表2!$W$6:$Z$152,3,FALSE)</f>
        <v>1175</v>
      </c>
      <c r="D37">
        <f>VLOOKUP($A37,工作表2!$W$6:$Z$152,4,FALSE)</f>
        <v>3227</v>
      </c>
      <c r="E37" s="12">
        <f>B37/$D37</f>
        <v>0.59312054539820269</v>
      </c>
      <c r="F37" s="12">
        <f>C37/$D37</f>
        <v>0.36411527734738147</v>
      </c>
      <c r="G37" s="13">
        <f t="shared" si="0"/>
        <v>0.22900526805082122</v>
      </c>
      <c r="H37" s="14">
        <f>VLOOKUP($A37,'[1]5Y區隔'!$B$326:$R$364,H$4,FALSE)/VLOOKUP($A37,'[1]5Y區隔'!$B$326:$R$364,2,FALSE)</f>
        <v>7.6089312811619333E-2</v>
      </c>
      <c r="I37" s="14">
        <f>VLOOKUP($A37,'[1]5Y區隔'!$B$326:$R$364,I$4,FALSE)/VLOOKUP($A37,'[1]5Y區隔'!$B$326:$R$364,2,FALSE)</f>
        <v>8.9529590288315627E-2</v>
      </c>
      <c r="J37" s="14">
        <f>VLOOKUP($A37,'[1]5Y區隔'!$B$326:$R$364,J$4,FALSE)/VLOOKUP($A37,'[1]5Y區隔'!$B$326:$R$364,2,FALSE)</f>
        <v>0.11424235855191849</v>
      </c>
      <c r="K37" s="14">
        <f>VLOOKUP($A37,'[1]5Y區隔'!$B$326:$R$364,K$4,FALSE)/VLOOKUP($A37,'[1]5Y區隔'!$B$326:$R$364,2,FALSE)</f>
        <v>0.14914372425753306</v>
      </c>
      <c r="L37" s="14">
        <f>VLOOKUP($A37,'[1]5Y區隔'!$B$326:$R$364,L$4,FALSE)/VLOOKUP($A37,'[1]5Y區隔'!$B$326:$R$364,2,FALSE)</f>
        <v>9.6900065033600699E-2</v>
      </c>
      <c r="M37" s="14">
        <f>VLOOKUP($A37,'[1]5Y區隔'!$B$326:$R$364,M$4,FALSE)/VLOOKUP($A37,'[1]5Y區隔'!$B$326:$R$364,2,FALSE)</f>
        <v>9.3648384998916104E-2</v>
      </c>
      <c r="N37" s="14">
        <f>VLOOKUP($A37,'[1]5Y區隔'!$B$326:$R$364,N$4,FALSE)/VLOOKUP($A37,'[1]5Y區隔'!$B$326:$R$364,2,FALSE)</f>
        <v>9.6249729026663775E-2</v>
      </c>
      <c r="O37" s="14">
        <f>VLOOKUP($A37,'[1]5Y區隔'!$B$326:$R$364,O$4,FALSE)/VLOOKUP($A37,'[1]5Y區隔'!$B$326:$R$364,2,FALSE)</f>
        <v>9.4515499674831999E-2</v>
      </c>
      <c r="P37" s="14">
        <f>VLOOKUP($A37,'[1]5Y區隔'!$B$326:$R$364,P$4,FALSE)/VLOOKUP($A37,'[1]5Y區隔'!$B$326:$R$364,2,FALSE)</f>
        <v>8.0858443529156734E-2</v>
      </c>
      <c r="Q37" s="14">
        <f>VLOOKUP($A37,'[1]5Y區隔'!$B$326:$R$364,Q$4,FALSE)/VLOOKUP($A37,'[1]5Y區隔'!$B$326:$R$364,2,FALSE)</f>
        <v>4.4006069802731411E-2</v>
      </c>
      <c r="R37" s="14">
        <f>VLOOKUP($A37,'[1]5Y區隔'!$B$326:$R$364,R$4,FALSE)/VLOOKUP($A37,'[1]5Y區隔'!$B$326:$R$364,2,FALSE)</f>
        <v>2.189464556687622E-2</v>
      </c>
      <c r="S37" s="14">
        <f>VLOOKUP($A37,'[1]5Y區隔'!$B$326:$R$364,S$4,FALSE)/VLOOKUP($A37,'[1]5Y區隔'!$B$326:$R$364,2,FALSE)</f>
        <v>1.755907218729677E-2</v>
      </c>
      <c r="T37" s="14">
        <f>VLOOKUP($A37,'[1]5Y區隔'!$B$326:$R$364,T$4,FALSE)/VLOOKUP($A37,'[1]5Y區隔'!$B$326:$R$364,2,FALSE)</f>
        <v>1.2573162800780403E-2</v>
      </c>
      <c r="U37" s="14">
        <f>VLOOKUP($A37,'[1]5Y區隔'!$B$326:$R$364,U$4,FALSE)/VLOOKUP($A37,'[1]5Y區隔'!$B$326:$R$364,2,FALSE)</f>
        <v>8.6711467591588983E-3</v>
      </c>
      <c r="V37" s="14">
        <f>VLOOKUP($A37,'[1]5Y區隔'!$B$326:$R$364,V$4,FALSE)/VLOOKUP($A37,'[1]5Y區隔'!$B$326:$R$364,2,FALSE)</f>
        <v>4.1187947106004772E-3</v>
      </c>
      <c r="W37" s="15">
        <f t="shared" si="1"/>
        <v>43.183394753956208</v>
      </c>
      <c r="X37" s="17">
        <f t="shared" si="2"/>
        <v>0.22900526805082122</v>
      </c>
    </row>
    <row r="38" spans="1:24" x14ac:dyDescent="0.25">
      <c r="A38" t="s">
        <v>252</v>
      </c>
      <c r="B38">
        <f>VLOOKUP($A38,工作表2!$W$6:$Z$152,2,FALSE)</f>
        <v>3067</v>
      </c>
      <c r="C38">
        <f>VLOOKUP($A38,工作表2!$W$6:$Z$152,3,FALSE)</f>
        <v>1819</v>
      </c>
      <c r="D38">
        <f>VLOOKUP($A38,工作表2!$W$6:$Z$152,4,FALSE)</f>
        <v>5050</v>
      </c>
      <c r="E38" s="12">
        <f>B38/$D38</f>
        <v>0.60732673267326731</v>
      </c>
      <c r="F38" s="12">
        <f>C38/$D38</f>
        <v>0.36019801980198018</v>
      </c>
      <c r="G38" s="13">
        <f t="shared" si="0"/>
        <v>0.24712871287128713</v>
      </c>
      <c r="H38" s="14">
        <f>VLOOKUP($A38,'[1]5Y區隔'!$B$326:$R$364,H$4,FALSE)/VLOOKUP($A38,'[1]5Y區隔'!$B$326:$R$364,2,FALSE)</f>
        <v>9.1375905200789989E-2</v>
      </c>
      <c r="I38" s="14">
        <f>VLOOKUP($A38,'[1]5Y區隔'!$B$326:$R$364,I$4,FALSE)/VLOOKUP($A38,'[1]5Y區隔'!$B$326:$R$364,2,FALSE)</f>
        <v>6.3067807768268591E-2</v>
      </c>
      <c r="J38" s="14">
        <f>VLOOKUP($A38,'[1]5Y區隔'!$B$326:$R$364,J$4,FALSE)/VLOOKUP($A38,'[1]5Y區隔'!$B$326:$R$364,2,FALSE)</f>
        <v>7.2284397630019745E-2</v>
      </c>
      <c r="K38" s="14">
        <f>VLOOKUP($A38,'[1]5Y區隔'!$B$326:$R$364,K$4,FALSE)/VLOOKUP($A38,'[1]5Y區隔'!$B$326:$R$364,2,FALSE)</f>
        <v>9.7959183673469383E-2</v>
      </c>
      <c r="L38" s="14">
        <f>VLOOKUP($A38,'[1]5Y區隔'!$B$326:$R$364,L$4,FALSE)/VLOOKUP($A38,'[1]5Y區隔'!$B$326:$R$364,2,FALSE)</f>
        <v>0.12613561553653718</v>
      </c>
      <c r="M38" s="14">
        <f>VLOOKUP($A38,'[1]5Y區隔'!$B$326:$R$364,M$4,FALSE)/VLOOKUP($A38,'[1]5Y區隔'!$B$326:$R$364,2,FALSE)</f>
        <v>0.14048716260697827</v>
      </c>
      <c r="N38" s="14">
        <f>VLOOKUP($A38,'[1]5Y區隔'!$B$326:$R$364,N$4,FALSE)/VLOOKUP($A38,'[1]5Y區隔'!$B$326:$R$364,2,FALSE)</f>
        <v>0.13219223173140224</v>
      </c>
      <c r="O38" s="14">
        <f>VLOOKUP($A38,'[1]5Y區隔'!$B$326:$R$364,O$4,FALSE)/VLOOKUP($A38,'[1]5Y區隔'!$B$326:$R$364,2,FALSE)</f>
        <v>9.4140882159315334E-2</v>
      </c>
      <c r="P38" s="14">
        <f>VLOOKUP($A38,'[1]5Y區隔'!$B$326:$R$364,P$4,FALSE)/VLOOKUP($A38,'[1]5Y區隔'!$B$326:$R$364,2,FALSE)</f>
        <v>6.6227781435154703E-2</v>
      </c>
      <c r="Q38" s="14">
        <f>VLOOKUP($A38,'[1]5Y區隔'!$B$326:$R$364,Q$4,FALSE)/VLOOKUP($A38,'[1]5Y區隔'!$B$326:$R$364,2,FALSE)</f>
        <v>3.7524687294272545E-2</v>
      </c>
      <c r="R38" s="14">
        <f>VLOOKUP($A38,'[1]5Y區隔'!$B$326:$R$364,R$4,FALSE)/VLOOKUP($A38,'[1]5Y區隔'!$B$326:$R$364,2,FALSE)</f>
        <v>2.5148123765635286E-2</v>
      </c>
      <c r="S38" s="14">
        <f>VLOOKUP($A38,'[1]5Y區隔'!$B$326:$R$364,S$4,FALSE)/VLOOKUP($A38,'[1]5Y區隔'!$B$326:$R$364,2,FALSE)</f>
        <v>2.1461487820934825E-2</v>
      </c>
      <c r="T38" s="14">
        <f>VLOOKUP($A38,'[1]5Y區隔'!$B$326:$R$364,T$4,FALSE)/VLOOKUP($A38,'[1]5Y區隔'!$B$326:$R$364,2,FALSE)</f>
        <v>1.6194865042791311E-2</v>
      </c>
      <c r="U38" s="14">
        <f>VLOOKUP($A38,'[1]5Y區隔'!$B$326:$R$364,U$4,FALSE)/VLOOKUP($A38,'[1]5Y區隔'!$B$326:$R$364,2,FALSE)</f>
        <v>1.0796576695194206E-2</v>
      </c>
      <c r="V38" s="14">
        <f>VLOOKUP($A38,'[1]5Y區隔'!$B$326:$R$364,V$4,FALSE)/VLOOKUP($A38,'[1]5Y區隔'!$B$326:$R$364,2,FALSE)</f>
        <v>5.0032916392363401E-3</v>
      </c>
      <c r="W38" s="15">
        <f t="shared" si="1"/>
        <v>44.602369980250167</v>
      </c>
      <c r="X38" s="17">
        <f t="shared" si="2"/>
        <v>0.24712871287128713</v>
      </c>
    </row>
    <row r="39" spans="1:24" x14ac:dyDescent="0.25">
      <c r="A39" t="s">
        <v>253</v>
      </c>
      <c r="B39">
        <f>VLOOKUP($A39,工作表2!$W$6:$Z$152,2,FALSE)</f>
        <v>2777</v>
      </c>
      <c r="C39">
        <f>VLOOKUP($A39,工作表2!$W$6:$Z$152,3,FALSE)</f>
        <v>1665</v>
      </c>
      <c r="D39">
        <f>VLOOKUP($A39,工作表2!$W$6:$Z$152,4,FALSE)</f>
        <v>4660</v>
      </c>
      <c r="E39" s="12">
        <f>B39/$D39</f>
        <v>0.5959227467811159</v>
      </c>
      <c r="F39" s="12">
        <f>C39/$D39</f>
        <v>0.3572961373390558</v>
      </c>
      <c r="G39" s="13">
        <f t="shared" si="0"/>
        <v>0.2386266094420601</v>
      </c>
      <c r="H39" s="14">
        <f>VLOOKUP($A39,'[1]5Y區隔'!$B$326:$R$364,H$4,FALSE)/VLOOKUP($A39,'[1]5Y區隔'!$B$326:$R$364,2,FALSE)</f>
        <v>8.5396383866481226E-2</v>
      </c>
      <c r="I39" s="14">
        <f>VLOOKUP($A39,'[1]5Y區隔'!$B$326:$R$364,I$4,FALSE)/VLOOKUP($A39,'[1]5Y區隔'!$B$326:$R$364,2,FALSE)</f>
        <v>7.9833101529902639E-2</v>
      </c>
      <c r="J39" s="14">
        <f>VLOOKUP($A39,'[1]5Y區隔'!$B$326:$R$364,J$4,FALSE)/VLOOKUP($A39,'[1]5Y區隔'!$B$326:$R$364,2,FALSE)</f>
        <v>9.2211404728789984E-2</v>
      </c>
      <c r="K39" s="14">
        <f>VLOOKUP($A39,'[1]5Y區隔'!$B$326:$R$364,K$4,FALSE)/VLOOKUP($A39,'[1]5Y區隔'!$B$326:$R$364,2,FALSE)</f>
        <v>0.11835883171070932</v>
      </c>
      <c r="L39" s="14">
        <f>VLOOKUP($A39,'[1]5Y區隔'!$B$326:$R$364,L$4,FALSE)/VLOOKUP($A39,'[1]5Y區隔'!$B$326:$R$364,2,FALSE)</f>
        <v>0.11877607788595271</v>
      </c>
      <c r="M39" s="14">
        <f>VLOOKUP($A39,'[1]5Y區隔'!$B$326:$R$364,M$4,FALSE)/VLOOKUP($A39,'[1]5Y區隔'!$B$326:$R$364,2,FALSE)</f>
        <v>0.11182197496522948</v>
      </c>
      <c r="N39" s="14">
        <f>VLOOKUP($A39,'[1]5Y區隔'!$B$326:$R$364,N$4,FALSE)/VLOOKUP($A39,'[1]5Y區隔'!$B$326:$R$364,2,FALSE)</f>
        <v>0.1105702364394993</v>
      </c>
      <c r="O39" s="14">
        <f>VLOOKUP($A39,'[1]5Y區隔'!$B$326:$R$364,O$4,FALSE)/VLOOKUP($A39,'[1]5Y區隔'!$B$326:$R$364,2,FALSE)</f>
        <v>9.7079276773296239E-2</v>
      </c>
      <c r="P39" s="14">
        <f>VLOOKUP($A39,'[1]5Y區隔'!$B$326:$R$364,P$4,FALSE)/VLOOKUP($A39,'[1]5Y區隔'!$B$326:$R$364,2,FALSE)</f>
        <v>7.2044506258692631E-2</v>
      </c>
      <c r="Q39" s="14">
        <f>VLOOKUP($A39,'[1]5Y區隔'!$B$326:$R$364,Q$4,FALSE)/VLOOKUP($A39,'[1]5Y區隔'!$B$326:$R$364,2,FALSE)</f>
        <v>3.977746870653686E-2</v>
      </c>
      <c r="R39" s="14">
        <f>VLOOKUP($A39,'[1]5Y區隔'!$B$326:$R$364,R$4,FALSE)/VLOOKUP($A39,'[1]5Y區隔'!$B$326:$R$364,2,FALSE)</f>
        <v>2.3365785813630042E-2</v>
      </c>
      <c r="S39" s="14">
        <f>VLOOKUP($A39,'[1]5Y區隔'!$B$326:$R$364,S$4,FALSE)/VLOOKUP($A39,'[1]5Y區隔'!$B$326:$R$364,2,FALSE)</f>
        <v>1.7941585535465925E-2</v>
      </c>
      <c r="T39" s="14">
        <f>VLOOKUP($A39,'[1]5Y區隔'!$B$326:$R$364,T$4,FALSE)/VLOOKUP($A39,'[1]5Y區隔'!$B$326:$R$364,2,FALSE)</f>
        <v>1.6272600834492352E-2</v>
      </c>
      <c r="U39" s="14">
        <f>VLOOKUP($A39,'[1]5Y區隔'!$B$326:$R$364,U$4,FALSE)/VLOOKUP($A39,'[1]5Y區隔'!$B$326:$R$364,2,FALSE)</f>
        <v>1.0431154381084841E-2</v>
      </c>
      <c r="V39" s="14">
        <f>VLOOKUP($A39,'[1]5Y區隔'!$B$326:$R$364,V$4,FALSE)/VLOOKUP($A39,'[1]5Y區隔'!$B$326:$R$364,2,FALSE)</f>
        <v>6.1196105702364398E-3</v>
      </c>
      <c r="W39" s="15">
        <f t="shared" si="1"/>
        <v>43.892211404728791</v>
      </c>
      <c r="X39" s="17">
        <f t="shared" si="2"/>
        <v>0.2386266094420601</v>
      </c>
    </row>
    <row r="40" spans="1:24" x14ac:dyDescent="0.25">
      <c r="A40" t="s">
        <v>254</v>
      </c>
      <c r="B40">
        <f>VLOOKUP($A40,工作表2!$W$6:$Z$152,2,FALSE)</f>
        <v>1585</v>
      </c>
      <c r="C40">
        <f>VLOOKUP($A40,工作表2!$W$6:$Z$152,3,FALSE)</f>
        <v>1264</v>
      </c>
      <c r="D40">
        <f>VLOOKUP($A40,工作表2!$W$6:$Z$152,4,FALSE)</f>
        <v>2970</v>
      </c>
      <c r="E40" s="12">
        <f>B40/$D40</f>
        <v>0.53367003367003363</v>
      </c>
      <c r="F40" s="12">
        <f>C40/$D40</f>
        <v>0.42558922558922557</v>
      </c>
      <c r="G40" s="13">
        <f t="shared" si="0"/>
        <v>0.10808080808080806</v>
      </c>
      <c r="H40" s="14">
        <f>VLOOKUP($A40,'[1]5Y區隔'!$B$326:$R$364,H$4,FALSE)/VLOOKUP($A40,'[1]5Y區隔'!$B$326:$R$364,2,FALSE)</f>
        <v>8.5622710622710624E-2</v>
      </c>
      <c r="I40" s="14">
        <f>VLOOKUP($A40,'[1]5Y區隔'!$B$326:$R$364,I$4,FALSE)/VLOOKUP($A40,'[1]5Y區隔'!$B$326:$R$364,2,FALSE)</f>
        <v>9.5467032967032961E-2</v>
      </c>
      <c r="J40" s="14">
        <f>VLOOKUP($A40,'[1]5Y區隔'!$B$326:$R$364,J$4,FALSE)/VLOOKUP($A40,'[1]5Y區隔'!$B$326:$R$364,2,FALSE)</f>
        <v>0.11675824175824176</v>
      </c>
      <c r="K40" s="14">
        <f>VLOOKUP($A40,'[1]5Y區隔'!$B$326:$R$364,K$4,FALSE)/VLOOKUP($A40,'[1]5Y區隔'!$B$326:$R$364,2,FALSE)</f>
        <v>0.12957875457875459</v>
      </c>
      <c r="L40" s="14">
        <f>VLOOKUP($A40,'[1]5Y區隔'!$B$326:$R$364,L$4,FALSE)/VLOOKUP($A40,'[1]5Y區隔'!$B$326:$R$364,2,FALSE)</f>
        <v>0.10073260073260074</v>
      </c>
      <c r="M40" s="14">
        <f>VLOOKUP($A40,'[1]5Y區隔'!$B$326:$R$364,M$4,FALSE)/VLOOKUP($A40,'[1]5Y區隔'!$B$326:$R$364,2,FALSE)</f>
        <v>0.10325091575091574</v>
      </c>
      <c r="N40" s="14">
        <f>VLOOKUP($A40,'[1]5Y區隔'!$B$326:$R$364,N$4,FALSE)/VLOOKUP($A40,'[1]5Y區隔'!$B$326:$R$364,2,FALSE)</f>
        <v>9.9816849816849823E-2</v>
      </c>
      <c r="O40" s="14">
        <f>VLOOKUP($A40,'[1]5Y區隔'!$B$326:$R$364,O$4,FALSE)/VLOOKUP($A40,'[1]5Y區隔'!$B$326:$R$364,2,FALSE)</f>
        <v>0.10576923076923077</v>
      </c>
      <c r="P40" s="14">
        <f>VLOOKUP($A40,'[1]5Y區隔'!$B$326:$R$364,P$4,FALSE)/VLOOKUP($A40,'[1]5Y區隔'!$B$326:$R$364,2,FALSE)</f>
        <v>7.0054945054945056E-2</v>
      </c>
      <c r="Q40" s="14">
        <f>VLOOKUP($A40,'[1]5Y區隔'!$B$326:$R$364,Q$4,FALSE)/VLOOKUP($A40,'[1]5Y區隔'!$B$326:$R$364,2,FALSE)</f>
        <v>3.273809523809524E-2</v>
      </c>
      <c r="R40" s="14">
        <f>VLOOKUP($A40,'[1]5Y區隔'!$B$326:$R$364,R$4,FALSE)/VLOOKUP($A40,'[1]5Y區隔'!$B$326:$R$364,2,FALSE)</f>
        <v>1.694139194139194E-2</v>
      </c>
      <c r="S40" s="14">
        <f>VLOOKUP($A40,'[1]5Y區隔'!$B$326:$R$364,S$4,FALSE)/VLOOKUP($A40,'[1]5Y區隔'!$B$326:$R$364,2,FALSE)</f>
        <v>1.945970695970696E-2</v>
      </c>
      <c r="T40" s="14">
        <f>VLOOKUP($A40,'[1]5Y區隔'!$B$326:$R$364,T$4,FALSE)/VLOOKUP($A40,'[1]5Y區隔'!$B$326:$R$364,2,FALSE)</f>
        <v>1.1675824175824176E-2</v>
      </c>
      <c r="U40" s="14">
        <f>VLOOKUP($A40,'[1]5Y區隔'!$B$326:$R$364,U$4,FALSE)/VLOOKUP($A40,'[1]5Y區隔'!$B$326:$R$364,2,FALSE)</f>
        <v>7.783882783882784E-3</v>
      </c>
      <c r="V40" s="14">
        <f>VLOOKUP($A40,'[1]5Y區隔'!$B$326:$R$364,V$4,FALSE)/VLOOKUP($A40,'[1]5Y區隔'!$B$326:$R$364,2,FALSE)</f>
        <v>4.34981684981685E-3</v>
      </c>
      <c r="W40" s="15">
        <f t="shared" si="1"/>
        <v>42.584706959706963</v>
      </c>
      <c r="X40" s="17">
        <f t="shared" si="2"/>
        <v>0.10808080808080806</v>
      </c>
    </row>
    <row r="41" spans="1:24" x14ac:dyDescent="0.25">
      <c r="A41" t="s">
        <v>255</v>
      </c>
      <c r="B41">
        <f>VLOOKUP($A41,工作表2!$W$6:$Z$152,2,FALSE)</f>
        <v>301</v>
      </c>
      <c r="C41">
        <f>VLOOKUP($A41,工作表2!$W$6:$Z$152,3,FALSE)</f>
        <v>350</v>
      </c>
      <c r="D41">
        <f>VLOOKUP($A41,工作表2!$W$6:$Z$152,4,FALSE)</f>
        <v>670</v>
      </c>
      <c r="E41" s="12">
        <f>B41/$D41</f>
        <v>0.44925373134328356</v>
      </c>
      <c r="F41" s="12">
        <f>C41/$D41</f>
        <v>0.52238805970149249</v>
      </c>
      <c r="G41" s="13">
        <f t="shared" si="0"/>
        <v>-7.3134328358208933E-2</v>
      </c>
      <c r="H41" s="14">
        <f>VLOOKUP($A41,'[1]5Y區隔'!$B$326:$R$364,H$4,FALSE)/VLOOKUP($A41,'[1]5Y區隔'!$B$326:$R$364,2,FALSE)</f>
        <v>7.8196872125115002E-2</v>
      </c>
      <c r="I41" s="14">
        <f>VLOOKUP($A41,'[1]5Y區隔'!$B$326:$R$364,I$4,FALSE)/VLOOKUP($A41,'[1]5Y區隔'!$B$326:$R$364,2,FALSE)</f>
        <v>9.4756209751609935E-2</v>
      </c>
      <c r="J41" s="14">
        <f>VLOOKUP($A41,'[1]5Y區隔'!$B$326:$R$364,J$4,FALSE)/VLOOKUP($A41,'[1]5Y區隔'!$B$326:$R$364,2,FALSE)</f>
        <v>0.11315547378104876</v>
      </c>
      <c r="K41" s="14">
        <f>VLOOKUP($A41,'[1]5Y區隔'!$B$326:$R$364,K$4,FALSE)/VLOOKUP($A41,'[1]5Y區隔'!$B$326:$R$364,2,FALSE)</f>
        <v>0.13523459061637536</v>
      </c>
      <c r="L41" s="14">
        <f>VLOOKUP($A41,'[1]5Y區隔'!$B$326:$R$364,L$4,FALSE)/VLOOKUP($A41,'[1]5Y區隔'!$B$326:$R$364,2,FALSE)</f>
        <v>0.10947562097516099</v>
      </c>
      <c r="M41" s="14">
        <f>VLOOKUP($A41,'[1]5Y區隔'!$B$326:$R$364,M$4,FALSE)/VLOOKUP($A41,'[1]5Y區隔'!$B$326:$R$364,2,FALSE)</f>
        <v>9.4756209751609935E-2</v>
      </c>
      <c r="N41" s="14">
        <f>VLOOKUP($A41,'[1]5Y區隔'!$B$326:$R$364,N$4,FALSE)/VLOOKUP($A41,'[1]5Y區隔'!$B$326:$R$364,2,FALSE)</f>
        <v>9.1996320147194111E-2</v>
      </c>
      <c r="O41" s="14">
        <f>VLOOKUP($A41,'[1]5Y區隔'!$B$326:$R$364,O$4,FALSE)/VLOOKUP($A41,'[1]5Y區隔'!$B$326:$R$364,2,FALSE)</f>
        <v>8.8316467341306354E-2</v>
      </c>
      <c r="P41" s="14">
        <f>VLOOKUP($A41,'[1]5Y區隔'!$B$326:$R$364,P$4,FALSE)/VLOOKUP($A41,'[1]5Y區隔'!$B$326:$R$364,2,FALSE)</f>
        <v>7.3597056117755286E-2</v>
      </c>
      <c r="Q41" s="14">
        <f>VLOOKUP($A41,'[1]5Y區隔'!$B$326:$R$364,Q$4,FALSE)/VLOOKUP($A41,'[1]5Y區隔'!$B$326:$R$364,2,FALSE)</f>
        <v>4.6918123275068994E-2</v>
      </c>
      <c r="R41" s="14">
        <f>VLOOKUP($A41,'[1]5Y區隔'!$B$326:$R$364,R$4,FALSE)/VLOOKUP($A41,'[1]5Y區隔'!$B$326:$R$364,2,FALSE)</f>
        <v>3.4958601655933765E-2</v>
      </c>
      <c r="S41" s="14">
        <f>VLOOKUP($A41,'[1]5Y區隔'!$B$326:$R$364,S$4,FALSE)/VLOOKUP($A41,'[1]5Y區隔'!$B$326:$R$364,2,FALSE)</f>
        <v>1.7479300827966882E-2</v>
      </c>
      <c r="T41" s="14">
        <f>VLOOKUP($A41,'[1]5Y區隔'!$B$326:$R$364,T$4,FALSE)/VLOOKUP($A41,'[1]5Y區隔'!$B$326:$R$364,2,FALSE)</f>
        <v>1.1959521619135235E-2</v>
      </c>
      <c r="U41" s="14">
        <f>VLOOKUP($A41,'[1]5Y區隔'!$B$326:$R$364,U$4,FALSE)/VLOOKUP($A41,'[1]5Y區隔'!$B$326:$R$364,2,FALSE)</f>
        <v>5.5197792088316471E-3</v>
      </c>
      <c r="V41" s="14">
        <f>VLOOKUP($A41,'[1]5Y區隔'!$B$326:$R$364,V$4,FALSE)/VLOOKUP($A41,'[1]5Y區隔'!$B$326:$R$364,2,FALSE)</f>
        <v>3.6798528058877645E-3</v>
      </c>
      <c r="W41" s="15">
        <f t="shared" si="1"/>
        <v>43.141674333026685</v>
      </c>
      <c r="X41" s="17">
        <f t="shared" si="2"/>
        <v>-7.3134328358208933E-2</v>
      </c>
    </row>
    <row r="42" spans="1:24" x14ac:dyDescent="0.25">
      <c r="A42" t="s">
        <v>256</v>
      </c>
      <c r="B42">
        <f>VLOOKUP($A42,工作表2!$W$6:$Z$152,2,FALSE)</f>
        <v>1822</v>
      </c>
      <c r="C42">
        <f>VLOOKUP($A42,工作表2!$W$6:$Z$152,3,FALSE)</f>
        <v>1490</v>
      </c>
      <c r="D42">
        <f>VLOOKUP($A42,工作表2!$W$6:$Z$152,4,FALSE)</f>
        <v>3458</v>
      </c>
      <c r="E42" s="12">
        <f>B42/$D42</f>
        <v>0.52689415847310583</v>
      </c>
      <c r="F42" s="12">
        <f>C42/$D42</f>
        <v>0.4308849045691151</v>
      </c>
      <c r="G42" s="13">
        <f t="shared" si="0"/>
        <v>9.6009253903990732E-2</v>
      </c>
      <c r="H42" s="14">
        <f>VLOOKUP($A42,'[1]5Y區隔'!$B$326:$R$364,H$4,FALSE)/VLOOKUP($A42,'[1]5Y區隔'!$B$326:$R$364,2,FALSE)</f>
        <v>7.9237713139418256E-2</v>
      </c>
      <c r="I42" s="14">
        <f>VLOOKUP($A42,'[1]5Y區隔'!$B$326:$R$364,I$4,FALSE)/VLOOKUP($A42,'[1]5Y區隔'!$B$326:$R$364,2,FALSE)</f>
        <v>8.4052156469408223E-2</v>
      </c>
      <c r="J42" s="14">
        <f>VLOOKUP($A42,'[1]5Y區隔'!$B$326:$R$364,J$4,FALSE)/VLOOKUP($A42,'[1]5Y區隔'!$B$326:$R$364,2,FALSE)</f>
        <v>0.11695085255767301</v>
      </c>
      <c r="K42" s="14">
        <f>VLOOKUP($A42,'[1]5Y區隔'!$B$326:$R$364,K$4,FALSE)/VLOOKUP($A42,'[1]5Y區隔'!$B$326:$R$364,2,FALSE)</f>
        <v>0.120160481444333</v>
      </c>
      <c r="L42" s="14">
        <f>VLOOKUP($A42,'[1]5Y區隔'!$B$326:$R$364,L$4,FALSE)/VLOOKUP($A42,'[1]5Y區隔'!$B$326:$R$364,2,FALSE)</f>
        <v>9.5285857572718152E-2</v>
      </c>
      <c r="M42" s="14">
        <f>VLOOKUP($A42,'[1]5Y區隔'!$B$326:$R$364,M$4,FALSE)/VLOOKUP($A42,'[1]5Y區隔'!$B$326:$R$364,2,FALSE)</f>
        <v>9.1073219658976926E-2</v>
      </c>
      <c r="N42" s="14">
        <f>VLOOKUP($A42,'[1]5Y區隔'!$B$326:$R$364,N$4,FALSE)/VLOOKUP($A42,'[1]5Y區隔'!$B$326:$R$364,2,FALSE)</f>
        <v>9.3480441323971916E-2</v>
      </c>
      <c r="O42" s="14">
        <f>VLOOKUP($A42,'[1]5Y區隔'!$B$326:$R$364,O$4,FALSE)/VLOOKUP($A42,'[1]5Y區隔'!$B$326:$R$364,2,FALSE)</f>
        <v>9.9498495486459379E-2</v>
      </c>
      <c r="P42" s="14">
        <f>VLOOKUP($A42,'[1]5Y區隔'!$B$326:$R$364,P$4,FALSE)/VLOOKUP($A42,'[1]5Y區隔'!$B$326:$R$364,2,FALSE)</f>
        <v>8.9267803410230689E-2</v>
      </c>
      <c r="Q42" s="14">
        <f>VLOOKUP($A42,'[1]5Y區隔'!$B$326:$R$364,Q$4,FALSE)/VLOOKUP($A42,'[1]5Y區隔'!$B$326:$R$364,2,FALSE)</f>
        <v>4.9147442326980942E-2</v>
      </c>
      <c r="R42" s="14">
        <f>VLOOKUP($A42,'[1]5Y區隔'!$B$326:$R$364,R$4,FALSE)/VLOOKUP($A42,'[1]5Y區隔'!$B$326:$R$364,2,FALSE)</f>
        <v>2.5677031093279838E-2</v>
      </c>
      <c r="S42" s="14">
        <f>VLOOKUP($A42,'[1]5Y區隔'!$B$326:$R$364,S$4,FALSE)/VLOOKUP($A42,'[1]5Y區隔'!$B$326:$R$364,2,FALSE)</f>
        <v>2.1664994984954864E-2</v>
      </c>
      <c r="T42" s="14">
        <f>VLOOKUP($A42,'[1]5Y區隔'!$B$326:$R$364,T$4,FALSE)/VLOOKUP($A42,'[1]5Y區隔'!$B$326:$R$364,2,FALSE)</f>
        <v>1.6248746238716149E-2</v>
      </c>
      <c r="U42" s="14">
        <f>VLOOKUP($A42,'[1]5Y區隔'!$B$326:$R$364,U$4,FALSE)/VLOOKUP($A42,'[1]5Y區隔'!$B$326:$R$364,2,FALSE)</f>
        <v>1.3039117352056168E-2</v>
      </c>
      <c r="V42" s="14">
        <f>VLOOKUP($A42,'[1]5Y區隔'!$B$326:$R$364,V$4,FALSE)/VLOOKUP($A42,'[1]5Y區隔'!$B$326:$R$364,2,FALSE)</f>
        <v>5.2156469408224677E-3</v>
      </c>
      <c r="W42" s="15">
        <f t="shared" si="1"/>
        <v>44.306920762286865</v>
      </c>
      <c r="X42" s="17">
        <f t="shared" si="2"/>
        <v>9.6009253903990732E-2</v>
      </c>
    </row>
    <row r="43" spans="1:24" x14ac:dyDescent="0.25">
      <c r="A43" t="s">
        <v>257</v>
      </c>
      <c r="B43">
        <f>VLOOKUP($A43,工作表2!$W$6:$Z$152,2,FALSE)</f>
        <v>2503</v>
      </c>
      <c r="C43">
        <f>VLOOKUP($A43,工作表2!$W$6:$Z$152,3,FALSE)</f>
        <v>1710</v>
      </c>
      <c r="D43">
        <f>VLOOKUP($A43,工作表2!$W$6:$Z$152,4,FALSE)</f>
        <v>4398</v>
      </c>
      <c r="E43" s="12">
        <f>B43/$D43</f>
        <v>0.56912232833105958</v>
      </c>
      <c r="F43" s="12">
        <f>C43/$D43</f>
        <v>0.38881309686221011</v>
      </c>
      <c r="G43" s="13">
        <f t="shared" si="0"/>
        <v>0.18030923146884947</v>
      </c>
      <c r="H43" s="14">
        <f>VLOOKUP($A43,'[1]5Y區隔'!$B$326:$R$364,H$4,FALSE)/VLOOKUP($A43,'[1]5Y區隔'!$B$326:$R$364,2,FALSE)</f>
        <v>6.2555456965394857E-2</v>
      </c>
      <c r="I43" s="14">
        <f>VLOOKUP($A43,'[1]5Y區隔'!$B$326:$R$364,I$4,FALSE)/VLOOKUP($A43,'[1]5Y區隔'!$B$326:$R$364,2,FALSE)</f>
        <v>7.3351079562259683E-2</v>
      </c>
      <c r="J43" s="14">
        <f>VLOOKUP($A43,'[1]5Y區隔'!$B$326:$R$364,J$4,FALSE)/VLOOKUP($A43,'[1]5Y區隔'!$B$326:$R$364,2,FALSE)</f>
        <v>0.12732919254658384</v>
      </c>
      <c r="K43" s="14">
        <f>VLOOKUP($A43,'[1]5Y區隔'!$B$326:$R$364,K$4,FALSE)/VLOOKUP($A43,'[1]5Y區隔'!$B$326:$R$364,2,FALSE)</f>
        <v>0.1326530612244898</v>
      </c>
      <c r="L43" s="14">
        <f>VLOOKUP($A43,'[1]5Y區隔'!$B$326:$R$364,L$4,FALSE)/VLOOKUP($A43,'[1]5Y區隔'!$B$326:$R$364,2,FALSE)</f>
        <v>0.11816030760130139</v>
      </c>
      <c r="M43" s="14">
        <f>VLOOKUP($A43,'[1]5Y區隔'!$B$326:$R$364,M$4,FALSE)/VLOOKUP($A43,'[1]5Y區隔'!$B$326:$R$364,2,FALSE)</f>
        <v>0.10736468500443656</v>
      </c>
      <c r="N43" s="14">
        <f>VLOOKUP($A43,'[1]5Y區隔'!$B$326:$R$364,N$4,FALSE)/VLOOKUP($A43,'[1]5Y區隔'!$B$326:$R$364,2,FALSE)</f>
        <v>9.8047914818101156E-2</v>
      </c>
      <c r="O43" s="14">
        <f>VLOOKUP($A43,'[1]5Y區隔'!$B$326:$R$364,O$4,FALSE)/VLOOKUP($A43,'[1]5Y區隔'!$B$326:$R$364,2,FALSE)</f>
        <v>9.0357882283348123E-2</v>
      </c>
      <c r="P43" s="14">
        <f>VLOOKUP($A43,'[1]5Y區隔'!$B$326:$R$364,P$4,FALSE)/VLOOKUP($A43,'[1]5Y區隔'!$B$326:$R$364,2,FALSE)</f>
        <v>7.3498964803312625E-2</v>
      </c>
      <c r="Q43" s="14">
        <f>VLOOKUP($A43,'[1]5Y區隔'!$B$326:$R$364,Q$4,FALSE)/VLOOKUP($A43,'[1]5Y區隔'!$B$326:$R$364,2,FALSE)</f>
        <v>5.0133096716947649E-2</v>
      </c>
      <c r="R43" s="14">
        <f>VLOOKUP($A43,'[1]5Y區隔'!$B$326:$R$364,R$4,FALSE)/VLOOKUP($A43,'[1]5Y區隔'!$B$326:$R$364,2,FALSE)</f>
        <v>2.6619343389529725E-2</v>
      </c>
      <c r="S43" s="14">
        <f>VLOOKUP($A43,'[1]5Y區隔'!$B$326:$R$364,S$4,FALSE)/VLOOKUP($A43,'[1]5Y區隔'!$B$326:$R$364,2,FALSE)</f>
        <v>1.671103223898255E-2</v>
      </c>
      <c r="T43" s="14">
        <f>VLOOKUP($A43,'[1]5Y區隔'!$B$326:$R$364,T$4,FALSE)/VLOOKUP($A43,'[1]5Y區隔'!$B$326:$R$364,2,FALSE)</f>
        <v>9.0209997042295185E-3</v>
      </c>
      <c r="U43" s="14">
        <f>VLOOKUP($A43,'[1]5Y區隔'!$B$326:$R$364,U$4,FALSE)/VLOOKUP($A43,'[1]5Y區隔'!$B$326:$R$364,2,FALSE)</f>
        <v>9.0209997042295185E-3</v>
      </c>
      <c r="V43" s="14">
        <f>VLOOKUP($A43,'[1]5Y區隔'!$B$326:$R$364,V$4,FALSE)/VLOOKUP($A43,'[1]5Y區隔'!$B$326:$R$364,2,FALSE)</f>
        <v>5.175983436853002E-3</v>
      </c>
      <c r="W43" s="15">
        <f t="shared" si="1"/>
        <v>43.717095533865717</v>
      </c>
      <c r="X43" s="17">
        <f t="shared" si="2"/>
        <v>0.18030923146884947</v>
      </c>
    </row>
    <row r="44" spans="1:24" x14ac:dyDescent="0.25">
      <c r="A44" t="s">
        <v>258</v>
      </c>
      <c r="B44">
        <f>VLOOKUP($A44,工作表2!$W$6:$Z$152,2,FALSE)</f>
        <v>1763</v>
      </c>
      <c r="C44">
        <f>VLOOKUP($A44,工作表2!$W$6:$Z$152,3,FALSE)</f>
        <v>971</v>
      </c>
      <c r="D44">
        <f>VLOOKUP($A44,工作表2!$W$6:$Z$152,4,FALSE)</f>
        <v>2879</v>
      </c>
      <c r="E44" s="12">
        <f>B44/$D44</f>
        <v>0.61236540465439393</v>
      </c>
      <c r="F44" s="12">
        <f>C44/$D44</f>
        <v>0.33726988537686697</v>
      </c>
      <c r="G44" s="13">
        <f t="shared" si="0"/>
        <v>0.27509551927752696</v>
      </c>
      <c r="H44" s="14">
        <f>VLOOKUP($A44,'[1]5Y區隔'!$B$326:$R$364,H$4,FALSE)/VLOOKUP($A44,'[1]5Y區隔'!$B$326:$R$364,2,FALSE)</f>
        <v>9.2446709916589431E-2</v>
      </c>
      <c r="I44" s="14">
        <f>VLOOKUP($A44,'[1]5Y區隔'!$B$326:$R$364,I$4,FALSE)/VLOOKUP($A44,'[1]5Y區隔'!$B$326:$R$364,2,FALSE)</f>
        <v>6.8350324374420762E-2</v>
      </c>
      <c r="J44" s="14">
        <f>VLOOKUP($A44,'[1]5Y區隔'!$B$326:$R$364,J$4,FALSE)/VLOOKUP($A44,'[1]5Y區隔'!$B$326:$R$364,2,FALSE)</f>
        <v>8.0630213160333641E-2</v>
      </c>
      <c r="K44" s="14">
        <f>VLOOKUP($A44,'[1]5Y區隔'!$B$326:$R$364,K$4,FALSE)/VLOOKUP($A44,'[1]5Y區隔'!$B$326:$R$364,2,FALSE)</f>
        <v>0.11746987951807229</v>
      </c>
      <c r="L44" s="14">
        <f>VLOOKUP($A44,'[1]5Y區隔'!$B$326:$R$364,L$4,FALSE)/VLOOKUP($A44,'[1]5Y區隔'!$B$326:$R$364,2,FALSE)</f>
        <v>0.12905468025949954</v>
      </c>
      <c r="M44" s="14">
        <f>VLOOKUP($A44,'[1]5Y區隔'!$B$326:$R$364,M$4,FALSE)/VLOOKUP($A44,'[1]5Y區隔'!$B$326:$R$364,2,FALSE)</f>
        <v>0.13415199258572752</v>
      </c>
      <c r="N44" s="14">
        <f>VLOOKUP($A44,'[1]5Y區隔'!$B$326:$R$364,N$4,FALSE)/VLOOKUP($A44,'[1]5Y區隔'!$B$326:$R$364,2,FALSE)</f>
        <v>0.12488415199258572</v>
      </c>
      <c r="O44" s="14">
        <f>VLOOKUP($A44,'[1]5Y區隔'!$B$326:$R$364,O$4,FALSE)/VLOOKUP($A44,'[1]5Y區隔'!$B$326:$R$364,2,FALSE)</f>
        <v>9.3836886005560699E-2</v>
      </c>
      <c r="P44" s="14">
        <f>VLOOKUP($A44,'[1]5Y區隔'!$B$326:$R$364,P$4,FALSE)/VLOOKUP($A44,'[1]5Y區隔'!$B$326:$R$364,2,FALSE)</f>
        <v>5.8619091751621874E-2</v>
      </c>
      <c r="Q44" s="14">
        <f>VLOOKUP($A44,'[1]5Y區隔'!$B$326:$R$364,Q$4,FALSE)/VLOOKUP($A44,'[1]5Y區隔'!$B$326:$R$364,2,FALSE)</f>
        <v>3.4522706209453198E-2</v>
      </c>
      <c r="R44" s="14">
        <f>VLOOKUP($A44,'[1]5Y區隔'!$B$326:$R$364,R$4,FALSE)/VLOOKUP($A44,'[1]5Y區隔'!$B$326:$R$364,2,FALSE)</f>
        <v>2.4096385542168676E-2</v>
      </c>
      <c r="S44" s="14">
        <f>VLOOKUP($A44,'[1]5Y區隔'!$B$326:$R$364,S$4,FALSE)/VLOOKUP($A44,'[1]5Y區隔'!$B$326:$R$364,2,FALSE)</f>
        <v>1.7608897126969416E-2</v>
      </c>
      <c r="T44" s="14">
        <f>VLOOKUP($A44,'[1]5Y區隔'!$B$326:$R$364,T$4,FALSE)/VLOOKUP($A44,'[1]5Y區隔'!$B$326:$R$364,2,FALSE)</f>
        <v>1.0426320667284522E-2</v>
      </c>
      <c r="U44" s="14">
        <f>VLOOKUP($A44,'[1]5Y區隔'!$B$326:$R$364,U$4,FALSE)/VLOOKUP($A44,'[1]5Y區隔'!$B$326:$R$364,2,FALSE)</f>
        <v>1.0426320667284522E-2</v>
      </c>
      <c r="V44" s="14">
        <f>VLOOKUP($A44,'[1]5Y區隔'!$B$326:$R$364,V$4,FALSE)/VLOOKUP($A44,'[1]5Y區隔'!$B$326:$R$364,2,FALSE)</f>
        <v>3.4754402224281742E-3</v>
      </c>
      <c r="W44" s="15">
        <f t="shared" si="1"/>
        <v>43.493975903614448</v>
      </c>
      <c r="X44" s="17">
        <f t="shared" si="2"/>
        <v>0.27509551927752696</v>
      </c>
    </row>
  </sheetData>
  <phoneticPr fontId="2" type="noConversion"/>
  <conditionalFormatting sqref="A6:A44">
    <cfRule type="duplicateValues" dxfId="0" priority="9"/>
  </conditionalFormatting>
  <conditionalFormatting sqref="G6:G44">
    <cfRule type="colorScale" priority="8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1:V1">
    <cfRule type="colorScale" priority="4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3:V3">
    <cfRule type="colorScale" priority="6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H2:V2">
    <cfRule type="colorScale" priority="5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Z7:Z21">
    <cfRule type="colorScale" priority="3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AA7:AA21">
    <cfRule type="colorScale" priority="2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AB7:AB21">
    <cfRule type="colorScale" priority="1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2"/>
  <sheetViews>
    <sheetView topLeftCell="K1" workbookViewId="0">
      <selection activeCell="X6" sqref="X6:Z6"/>
    </sheetView>
  </sheetViews>
  <sheetFormatPr defaultRowHeight="16.5" x14ac:dyDescent="0.25"/>
  <sheetData>
    <row r="1" spans="1:26" s="5" customFormat="1" ht="16.5" customHeight="1" x14ac:dyDescent="0.25">
      <c r="A1" s="1" t="s">
        <v>10</v>
      </c>
      <c r="B1" s="1" t="s">
        <v>11</v>
      </c>
      <c r="C1" s="1" t="s">
        <v>12</v>
      </c>
      <c r="D1" s="2" t="s">
        <v>13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 t="s">
        <v>14</v>
      </c>
      <c r="S1" s="1" t="s">
        <v>15</v>
      </c>
      <c r="T1" s="1" t="s">
        <v>16</v>
      </c>
    </row>
    <row r="2" spans="1:26" s="5" customFormat="1" x14ac:dyDescent="0.25">
      <c r="A2" s="6"/>
      <c r="B2" s="6"/>
      <c r="C2" s="6"/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6"/>
      <c r="S2" s="6"/>
      <c r="T2" s="6"/>
    </row>
    <row r="3" spans="1:26" s="5" customForma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6" s="5" customForma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6" s="5" customFormat="1" x14ac:dyDescent="0.25">
      <c r="A5" s="8" t="s">
        <v>31</v>
      </c>
      <c r="B5" s="8" t="s">
        <v>32</v>
      </c>
      <c r="C5" s="8" t="s">
        <v>32</v>
      </c>
      <c r="D5" s="9">
        <v>343</v>
      </c>
      <c r="E5" s="9">
        <v>16657</v>
      </c>
      <c r="F5" s="9">
        <v>7199</v>
      </c>
      <c r="G5" s="9">
        <v>7843</v>
      </c>
      <c r="H5" s="9">
        <v>21644</v>
      </c>
      <c r="I5" s="9">
        <v>11717</v>
      </c>
      <c r="J5" s="9">
        <v>10463</v>
      </c>
      <c r="K5" s="9">
        <v>1773</v>
      </c>
      <c r="L5" s="9">
        <v>2477</v>
      </c>
      <c r="M5" s="9">
        <v>9742</v>
      </c>
      <c r="N5" s="9">
        <v>9699</v>
      </c>
      <c r="O5" s="9">
        <v>15353</v>
      </c>
      <c r="P5" s="9">
        <v>12582</v>
      </c>
      <c r="Q5" s="9">
        <v>25016</v>
      </c>
      <c r="R5" s="9">
        <v>156013</v>
      </c>
      <c r="S5" s="9">
        <v>220137</v>
      </c>
      <c r="T5" s="10">
        <v>70.870002746582031</v>
      </c>
    </row>
    <row r="6" spans="1:26" s="5" customFormat="1" x14ac:dyDescent="0.25">
      <c r="A6" s="8" t="s">
        <v>33</v>
      </c>
      <c r="B6" s="8" t="s">
        <v>34</v>
      </c>
      <c r="C6" s="8" t="s">
        <v>35</v>
      </c>
      <c r="D6" s="9">
        <v>3</v>
      </c>
      <c r="E6" s="9">
        <v>236</v>
      </c>
      <c r="F6" s="9">
        <v>48</v>
      </c>
      <c r="G6" s="9">
        <v>23</v>
      </c>
      <c r="H6" s="9">
        <v>124</v>
      </c>
      <c r="I6" s="9">
        <v>75</v>
      </c>
      <c r="J6" s="9">
        <v>60</v>
      </c>
      <c r="K6" s="9">
        <v>16</v>
      </c>
      <c r="L6" s="9">
        <v>24</v>
      </c>
      <c r="M6" s="9">
        <v>88</v>
      </c>
      <c r="N6" s="9">
        <v>82</v>
      </c>
      <c r="O6" s="9">
        <v>57</v>
      </c>
      <c r="P6" s="9">
        <v>126</v>
      </c>
      <c r="Q6" s="9">
        <v>204</v>
      </c>
      <c r="R6" s="9">
        <v>1202</v>
      </c>
      <c r="S6" s="9">
        <v>1617</v>
      </c>
      <c r="T6" s="10">
        <v>74.339996337890625</v>
      </c>
      <c r="U6" s="11">
        <f>SUM(E6,F6,G6,H6,J6,M6,O6)</f>
        <v>636</v>
      </c>
      <c r="V6" s="11">
        <f>SUM(I6,K6,N6,P6,Q6)</f>
        <v>503</v>
      </c>
      <c r="W6" t="str">
        <f>$B6</f>
        <v>西湖里</v>
      </c>
      <c r="X6" s="5">
        <f>IF($B6=$B5,"",SUMPRODUCT(($B$6:$B$168=$B6)*U$6:U$168))</f>
        <v>2523</v>
      </c>
      <c r="Y6" s="5">
        <f t="shared" ref="Y6" si="0">IF($B6=$B5,"",SUMPRODUCT(($B$6:$B$168=$B6)*V$6:V$168))</f>
        <v>1920</v>
      </c>
      <c r="Z6" s="5">
        <f>IF($B6=$B5,"",SUMPRODUCT(($B$6:$B$168=$B6)*R$6:R$168))</f>
        <v>4646</v>
      </c>
    </row>
    <row r="7" spans="1:26" s="5" customFormat="1" x14ac:dyDescent="0.25">
      <c r="A7" s="8" t="s">
        <v>33</v>
      </c>
      <c r="B7" s="8" t="s">
        <v>34</v>
      </c>
      <c r="C7" s="8" t="s">
        <v>36</v>
      </c>
      <c r="D7" s="9">
        <v>0</v>
      </c>
      <c r="E7" s="9">
        <v>240</v>
      </c>
      <c r="F7" s="9">
        <v>45</v>
      </c>
      <c r="G7" s="9">
        <v>38</v>
      </c>
      <c r="H7" s="9">
        <v>113</v>
      </c>
      <c r="I7" s="9">
        <v>87</v>
      </c>
      <c r="J7" s="9">
        <v>52</v>
      </c>
      <c r="K7" s="9">
        <v>13</v>
      </c>
      <c r="L7" s="9">
        <v>22</v>
      </c>
      <c r="M7" s="9">
        <v>50</v>
      </c>
      <c r="N7" s="9">
        <v>71</v>
      </c>
      <c r="O7" s="9">
        <v>51</v>
      </c>
      <c r="P7" s="9">
        <v>120</v>
      </c>
      <c r="Q7" s="9">
        <v>199</v>
      </c>
      <c r="R7" s="9">
        <v>1134</v>
      </c>
      <c r="S7" s="9">
        <v>1609</v>
      </c>
      <c r="T7" s="10">
        <v>70.480003356933594</v>
      </c>
      <c r="U7" s="11">
        <f>SUM(E7,F7,G7,H7,J7,M7,O7)</f>
        <v>589</v>
      </c>
      <c r="V7" s="11">
        <f>SUM(I7,K7,N7,P7,Q7)</f>
        <v>490</v>
      </c>
      <c r="W7" t="str">
        <f t="shared" ref="W7:W70" si="1">$B7</f>
        <v>西湖里</v>
      </c>
      <c r="X7" s="5" t="str">
        <f t="shared" ref="X7:X70" si="2">IF($B7=$B6,"",SUMPRODUCT(($B$6:$B$168=$B7)*U$6:U$168))</f>
        <v/>
      </c>
      <c r="Y7" s="5" t="str">
        <f t="shared" ref="Y7:Y70" si="3">IF($B7=$B6,"",SUMPRODUCT(($B$6:$B$168=$B7)*V$6:V$168))</f>
        <v/>
      </c>
      <c r="Z7" s="5" t="str">
        <f t="shared" ref="Z7:Z70" si="4">IF($B7=$B6,"",SUMPRODUCT(($B$6:$B$168=$B7)*R$6:R$168))</f>
        <v/>
      </c>
    </row>
    <row r="8" spans="1:26" s="5" customFormat="1" x14ac:dyDescent="0.25">
      <c r="A8" s="8" t="s">
        <v>33</v>
      </c>
      <c r="B8" s="8" t="s">
        <v>34</v>
      </c>
      <c r="C8" s="8" t="s">
        <v>37</v>
      </c>
      <c r="D8" s="9">
        <v>2</v>
      </c>
      <c r="E8" s="9">
        <v>217</v>
      </c>
      <c r="F8" s="9">
        <v>40</v>
      </c>
      <c r="G8" s="9">
        <v>39</v>
      </c>
      <c r="H8" s="9">
        <v>166</v>
      </c>
      <c r="I8" s="9">
        <v>86</v>
      </c>
      <c r="J8" s="9">
        <v>49</v>
      </c>
      <c r="K8" s="9">
        <v>16</v>
      </c>
      <c r="L8" s="9">
        <v>15</v>
      </c>
      <c r="M8" s="9">
        <v>67</v>
      </c>
      <c r="N8" s="9">
        <v>72</v>
      </c>
      <c r="O8" s="9">
        <v>62</v>
      </c>
      <c r="P8" s="9">
        <v>151</v>
      </c>
      <c r="Q8" s="9">
        <v>168</v>
      </c>
      <c r="R8" s="9">
        <v>1172</v>
      </c>
      <c r="S8" s="9">
        <v>1642</v>
      </c>
      <c r="T8" s="10">
        <v>71.379997253417969</v>
      </c>
      <c r="U8" s="11">
        <f>SUM(E8,F8,G8,H8,J8,M8,O8)</f>
        <v>640</v>
      </c>
      <c r="V8" s="11">
        <f>SUM(I8,K8,N8,P8,Q8)</f>
        <v>493</v>
      </c>
      <c r="W8" t="str">
        <f t="shared" si="1"/>
        <v>西湖里</v>
      </c>
      <c r="X8" s="5" t="str">
        <f t="shared" si="2"/>
        <v/>
      </c>
      <c r="Y8" s="5" t="str">
        <f t="shared" si="3"/>
        <v/>
      </c>
      <c r="Z8" s="5" t="str">
        <f t="shared" si="4"/>
        <v/>
      </c>
    </row>
    <row r="9" spans="1:26" s="5" customFormat="1" x14ac:dyDescent="0.25">
      <c r="A9" s="8" t="s">
        <v>33</v>
      </c>
      <c r="B9" s="8" t="s">
        <v>34</v>
      </c>
      <c r="C9" s="8" t="s">
        <v>38</v>
      </c>
      <c r="D9" s="9">
        <v>2</v>
      </c>
      <c r="E9" s="9">
        <v>317</v>
      </c>
      <c r="F9" s="9">
        <v>29</v>
      </c>
      <c r="G9" s="9">
        <v>45</v>
      </c>
      <c r="H9" s="9">
        <v>133</v>
      </c>
      <c r="I9" s="9">
        <v>81</v>
      </c>
      <c r="J9" s="9">
        <v>40</v>
      </c>
      <c r="K9" s="9">
        <v>14</v>
      </c>
      <c r="L9" s="9">
        <v>22</v>
      </c>
      <c r="M9" s="9">
        <v>49</v>
      </c>
      <c r="N9" s="9">
        <v>48</v>
      </c>
      <c r="O9" s="9">
        <v>45</v>
      </c>
      <c r="P9" s="9">
        <v>132</v>
      </c>
      <c r="Q9" s="9">
        <v>159</v>
      </c>
      <c r="R9" s="9">
        <v>1138</v>
      </c>
      <c r="S9" s="9">
        <v>1582</v>
      </c>
      <c r="T9" s="10">
        <v>71.930000305175781</v>
      </c>
      <c r="U9" s="11">
        <f>SUM(E9,F9,G9,H9,J9,M9,O9)</f>
        <v>658</v>
      </c>
      <c r="V9" s="11">
        <f>SUM(I9,K9,N9,P9,Q9)</f>
        <v>434</v>
      </c>
      <c r="W9" t="str">
        <f t="shared" si="1"/>
        <v>西湖里</v>
      </c>
      <c r="X9" s="5" t="str">
        <f t="shared" si="2"/>
        <v/>
      </c>
      <c r="Y9" s="5" t="str">
        <f t="shared" si="3"/>
        <v/>
      </c>
      <c r="Z9" s="5" t="str">
        <f t="shared" si="4"/>
        <v/>
      </c>
    </row>
    <row r="10" spans="1:26" s="5" customFormat="1" x14ac:dyDescent="0.25">
      <c r="A10" s="8" t="s">
        <v>33</v>
      </c>
      <c r="B10" s="8" t="s">
        <v>39</v>
      </c>
      <c r="C10" s="8" t="s">
        <v>40</v>
      </c>
      <c r="D10" s="9">
        <v>6</v>
      </c>
      <c r="E10" s="9">
        <v>271</v>
      </c>
      <c r="F10" s="9">
        <v>39</v>
      </c>
      <c r="G10" s="9">
        <v>24</v>
      </c>
      <c r="H10" s="9">
        <v>133</v>
      </c>
      <c r="I10" s="9">
        <v>86</v>
      </c>
      <c r="J10" s="9">
        <v>45</v>
      </c>
      <c r="K10" s="9">
        <v>13</v>
      </c>
      <c r="L10" s="9">
        <v>19</v>
      </c>
      <c r="M10" s="9">
        <v>52</v>
      </c>
      <c r="N10" s="9">
        <v>53</v>
      </c>
      <c r="O10" s="9">
        <v>35</v>
      </c>
      <c r="P10" s="9">
        <v>91</v>
      </c>
      <c r="Q10" s="9">
        <v>163</v>
      </c>
      <c r="R10" s="9">
        <v>1066</v>
      </c>
      <c r="S10" s="9">
        <v>1518</v>
      </c>
      <c r="T10" s="10">
        <v>70.220001220703125</v>
      </c>
      <c r="U10" s="11">
        <f>SUM(E10,F10,G10,H10,J10,M10,O10)</f>
        <v>599</v>
      </c>
      <c r="V10" s="11">
        <f>SUM(I10,K10,N10,P10,Q10)</f>
        <v>406</v>
      </c>
      <c r="W10" t="str">
        <f t="shared" si="1"/>
        <v>西康里</v>
      </c>
      <c r="X10" s="5">
        <f t="shared" si="2"/>
        <v>3451</v>
      </c>
      <c r="Y10" s="5">
        <f t="shared" si="3"/>
        <v>1772</v>
      </c>
      <c r="Z10" s="5">
        <f t="shared" si="4"/>
        <v>5466</v>
      </c>
    </row>
    <row r="11" spans="1:26" s="5" customFormat="1" x14ac:dyDescent="0.25">
      <c r="A11" s="8" t="s">
        <v>33</v>
      </c>
      <c r="B11" s="8" t="s">
        <v>39</v>
      </c>
      <c r="C11" s="8" t="s">
        <v>41</v>
      </c>
      <c r="D11" s="9">
        <v>1</v>
      </c>
      <c r="E11" s="9">
        <v>426</v>
      </c>
      <c r="F11" s="9">
        <v>40</v>
      </c>
      <c r="G11" s="9">
        <v>26</v>
      </c>
      <c r="H11" s="9">
        <v>116</v>
      </c>
      <c r="I11" s="9">
        <v>78</v>
      </c>
      <c r="J11" s="9">
        <v>36</v>
      </c>
      <c r="K11" s="9">
        <v>15</v>
      </c>
      <c r="L11" s="9">
        <v>20</v>
      </c>
      <c r="M11" s="9">
        <v>46</v>
      </c>
      <c r="N11" s="9">
        <v>52</v>
      </c>
      <c r="O11" s="9">
        <v>39</v>
      </c>
      <c r="P11" s="9">
        <v>69</v>
      </c>
      <c r="Q11" s="9">
        <v>152</v>
      </c>
      <c r="R11" s="9">
        <v>1142</v>
      </c>
      <c r="S11" s="9">
        <v>1586</v>
      </c>
      <c r="T11" s="10">
        <v>72.010002136230469</v>
      </c>
      <c r="U11" s="11">
        <f>SUM(E11,F11,G11,H11,J11,M11,O11)</f>
        <v>729</v>
      </c>
      <c r="V11" s="11">
        <f>SUM(I11,K11,N11,P11,Q11)</f>
        <v>366</v>
      </c>
      <c r="W11" t="str">
        <f t="shared" si="1"/>
        <v>西康里</v>
      </c>
      <c r="X11" s="5" t="str">
        <f t="shared" si="2"/>
        <v/>
      </c>
      <c r="Y11" s="5" t="str">
        <f t="shared" si="3"/>
        <v/>
      </c>
      <c r="Z11" s="5" t="str">
        <f t="shared" si="4"/>
        <v/>
      </c>
    </row>
    <row r="12" spans="1:26" s="5" customFormat="1" x14ac:dyDescent="0.25">
      <c r="A12" s="8" t="s">
        <v>33</v>
      </c>
      <c r="B12" s="8" t="s">
        <v>39</v>
      </c>
      <c r="C12" s="8" t="s">
        <v>42</v>
      </c>
      <c r="D12" s="9">
        <v>2</v>
      </c>
      <c r="E12" s="9">
        <v>365</v>
      </c>
      <c r="F12" s="9">
        <v>47</v>
      </c>
      <c r="G12" s="9">
        <v>45</v>
      </c>
      <c r="H12" s="9">
        <v>146</v>
      </c>
      <c r="I12" s="9">
        <v>73</v>
      </c>
      <c r="J12" s="9">
        <v>58</v>
      </c>
      <c r="K12" s="9">
        <v>31</v>
      </c>
      <c r="L12" s="9">
        <v>20</v>
      </c>
      <c r="M12" s="9">
        <v>38</v>
      </c>
      <c r="N12" s="9">
        <v>45</v>
      </c>
      <c r="O12" s="9">
        <v>47</v>
      </c>
      <c r="P12" s="9">
        <v>79</v>
      </c>
      <c r="Q12" s="9">
        <v>148</v>
      </c>
      <c r="R12" s="9">
        <v>1169</v>
      </c>
      <c r="S12" s="9">
        <v>1653</v>
      </c>
      <c r="T12" s="10">
        <v>70.720001220703125</v>
      </c>
      <c r="U12" s="11">
        <f>SUM(E12,F12,G12,H12,J12,M12,O12)</f>
        <v>746</v>
      </c>
      <c r="V12" s="11">
        <f>SUM(I12,K12,N12,P12,Q12)</f>
        <v>376</v>
      </c>
      <c r="W12" t="str">
        <f t="shared" si="1"/>
        <v>西康里</v>
      </c>
      <c r="X12" s="5" t="str">
        <f t="shared" si="2"/>
        <v/>
      </c>
      <c r="Y12" s="5" t="str">
        <f t="shared" si="3"/>
        <v/>
      </c>
      <c r="Z12" s="5" t="str">
        <f t="shared" si="4"/>
        <v/>
      </c>
    </row>
    <row r="13" spans="1:26" s="5" customFormat="1" x14ac:dyDescent="0.25">
      <c r="A13" s="8" t="s">
        <v>33</v>
      </c>
      <c r="B13" s="8" t="s">
        <v>39</v>
      </c>
      <c r="C13" s="8" t="s">
        <v>43</v>
      </c>
      <c r="D13" s="9">
        <v>5</v>
      </c>
      <c r="E13" s="9">
        <v>239</v>
      </c>
      <c r="F13" s="9">
        <v>53</v>
      </c>
      <c r="G13" s="9">
        <v>24</v>
      </c>
      <c r="H13" s="9">
        <v>157</v>
      </c>
      <c r="I13" s="9">
        <v>71</v>
      </c>
      <c r="J13" s="9">
        <v>41</v>
      </c>
      <c r="K13" s="9">
        <v>14</v>
      </c>
      <c r="L13" s="9">
        <v>24</v>
      </c>
      <c r="M13" s="9">
        <v>79</v>
      </c>
      <c r="N13" s="9">
        <v>67</v>
      </c>
      <c r="O13" s="9">
        <v>42</v>
      </c>
      <c r="P13" s="9">
        <v>80</v>
      </c>
      <c r="Q13" s="9">
        <v>158</v>
      </c>
      <c r="R13" s="9">
        <v>1079</v>
      </c>
      <c r="S13" s="9">
        <v>1545</v>
      </c>
      <c r="T13" s="10">
        <v>69.839996337890625</v>
      </c>
      <c r="U13" s="11">
        <f>SUM(E13,F13,G13,H13,J13,M13,O13)</f>
        <v>635</v>
      </c>
      <c r="V13" s="11">
        <f>SUM(I13,K13,N13,P13,Q13)</f>
        <v>390</v>
      </c>
      <c r="W13" t="str">
        <f t="shared" si="1"/>
        <v>西康里</v>
      </c>
      <c r="X13" s="5" t="str">
        <f t="shared" si="2"/>
        <v/>
      </c>
      <c r="Y13" s="5" t="str">
        <f t="shared" si="3"/>
        <v/>
      </c>
      <c r="Z13" s="5" t="str">
        <f t="shared" si="4"/>
        <v/>
      </c>
    </row>
    <row r="14" spans="1:26" s="5" customFormat="1" x14ac:dyDescent="0.25">
      <c r="A14" s="8" t="s">
        <v>33</v>
      </c>
      <c r="B14" s="8" t="s">
        <v>39</v>
      </c>
      <c r="C14" s="8" t="s">
        <v>44</v>
      </c>
      <c r="D14" s="9">
        <v>1</v>
      </c>
      <c r="E14" s="9">
        <v>264</v>
      </c>
      <c r="F14" s="9">
        <v>103</v>
      </c>
      <c r="G14" s="9">
        <v>43</v>
      </c>
      <c r="H14" s="9">
        <v>153</v>
      </c>
      <c r="I14" s="9">
        <v>44</v>
      </c>
      <c r="J14" s="9">
        <v>30</v>
      </c>
      <c r="K14" s="9">
        <v>11</v>
      </c>
      <c r="L14" s="9">
        <v>7</v>
      </c>
      <c r="M14" s="9">
        <v>70</v>
      </c>
      <c r="N14" s="9">
        <v>35</v>
      </c>
      <c r="O14" s="9">
        <v>79</v>
      </c>
      <c r="P14" s="9">
        <v>50</v>
      </c>
      <c r="Q14" s="9">
        <v>94</v>
      </c>
      <c r="R14" s="9">
        <v>1010</v>
      </c>
      <c r="S14" s="9">
        <v>1442</v>
      </c>
      <c r="T14" s="10">
        <v>70.040000915527344</v>
      </c>
      <c r="U14" s="11">
        <f>SUM(E14,F14,G14,H14,J14,M14,O14)</f>
        <v>742</v>
      </c>
      <c r="V14" s="11">
        <f>SUM(I14,K14,N14,P14,Q14)</f>
        <v>234</v>
      </c>
      <c r="W14" t="str">
        <f t="shared" si="1"/>
        <v>西康里</v>
      </c>
      <c r="X14" s="5" t="str">
        <f t="shared" si="2"/>
        <v/>
      </c>
      <c r="Y14" s="5" t="str">
        <f t="shared" si="3"/>
        <v/>
      </c>
      <c r="Z14" s="5" t="str">
        <f t="shared" si="4"/>
        <v/>
      </c>
    </row>
    <row r="15" spans="1:26" s="5" customFormat="1" x14ac:dyDescent="0.25">
      <c r="A15" s="8" t="s">
        <v>33</v>
      </c>
      <c r="B15" s="8" t="s">
        <v>45</v>
      </c>
      <c r="C15" s="8" t="s">
        <v>46</v>
      </c>
      <c r="D15" s="9">
        <v>2</v>
      </c>
      <c r="E15" s="9">
        <v>263</v>
      </c>
      <c r="F15" s="9">
        <v>59</v>
      </c>
      <c r="G15" s="9">
        <v>24</v>
      </c>
      <c r="H15" s="9">
        <v>103</v>
      </c>
      <c r="I15" s="9">
        <v>50</v>
      </c>
      <c r="J15" s="9">
        <v>28</v>
      </c>
      <c r="K15" s="9">
        <v>10</v>
      </c>
      <c r="L15" s="9">
        <v>21</v>
      </c>
      <c r="M15" s="9">
        <v>44</v>
      </c>
      <c r="N15" s="9">
        <v>75</v>
      </c>
      <c r="O15" s="9">
        <v>60</v>
      </c>
      <c r="P15" s="9">
        <v>81</v>
      </c>
      <c r="Q15" s="9">
        <v>150</v>
      </c>
      <c r="R15" s="9">
        <v>995</v>
      </c>
      <c r="S15" s="9">
        <v>1359</v>
      </c>
      <c r="T15" s="10">
        <v>73.220001220703125</v>
      </c>
      <c r="U15" s="11">
        <f>SUM(E15,F15,G15,H15,J15,M15,O15)</f>
        <v>581</v>
      </c>
      <c r="V15" s="11">
        <f>SUM(I15,K15,N15,P15,Q15)</f>
        <v>366</v>
      </c>
      <c r="W15" t="str">
        <f t="shared" si="1"/>
        <v>西安里</v>
      </c>
      <c r="X15" s="5">
        <f t="shared" si="2"/>
        <v>2370</v>
      </c>
      <c r="Y15" s="5">
        <f t="shared" si="3"/>
        <v>1549</v>
      </c>
      <c r="Z15" s="5">
        <f t="shared" si="4"/>
        <v>4103</v>
      </c>
    </row>
    <row r="16" spans="1:26" s="5" customFormat="1" x14ac:dyDescent="0.25">
      <c r="A16" s="8" t="s">
        <v>33</v>
      </c>
      <c r="B16" s="8" t="s">
        <v>45</v>
      </c>
      <c r="C16" s="8" t="s">
        <v>47</v>
      </c>
      <c r="D16" s="9">
        <v>2</v>
      </c>
      <c r="E16" s="9">
        <v>255</v>
      </c>
      <c r="F16" s="9">
        <v>57</v>
      </c>
      <c r="G16" s="9">
        <v>56</v>
      </c>
      <c r="H16" s="9">
        <v>113</v>
      </c>
      <c r="I16" s="9">
        <v>67</v>
      </c>
      <c r="J16" s="9">
        <v>42</v>
      </c>
      <c r="K16" s="9">
        <v>6</v>
      </c>
      <c r="L16" s="9">
        <v>10</v>
      </c>
      <c r="M16" s="9">
        <v>41</v>
      </c>
      <c r="N16" s="9">
        <v>54</v>
      </c>
      <c r="O16" s="9">
        <v>61</v>
      </c>
      <c r="P16" s="9">
        <v>72</v>
      </c>
      <c r="Q16" s="9">
        <v>146</v>
      </c>
      <c r="R16" s="9">
        <v>1003</v>
      </c>
      <c r="S16" s="9">
        <v>1343</v>
      </c>
      <c r="T16" s="10">
        <v>74.680000305175781</v>
      </c>
      <c r="U16" s="11">
        <f>SUM(E16,F16,G16,H16,J16,M16,O16)</f>
        <v>625</v>
      </c>
      <c r="V16" s="11">
        <f>SUM(I16,K16,N16,P16,Q16)</f>
        <v>345</v>
      </c>
      <c r="W16" t="str">
        <f t="shared" si="1"/>
        <v>西安里</v>
      </c>
      <c r="X16" s="5" t="str">
        <f t="shared" si="2"/>
        <v/>
      </c>
      <c r="Y16" s="5" t="str">
        <f t="shared" si="3"/>
        <v/>
      </c>
      <c r="Z16" s="5" t="str">
        <f t="shared" si="4"/>
        <v/>
      </c>
    </row>
    <row r="17" spans="1:26" s="5" customFormat="1" x14ac:dyDescent="0.25">
      <c r="A17" s="8" t="s">
        <v>33</v>
      </c>
      <c r="B17" s="8" t="s">
        <v>45</v>
      </c>
      <c r="C17" s="8" t="s">
        <v>48</v>
      </c>
      <c r="D17" s="9">
        <v>0</v>
      </c>
      <c r="E17" s="9">
        <v>248</v>
      </c>
      <c r="F17" s="9">
        <v>32</v>
      </c>
      <c r="G17" s="9">
        <v>20</v>
      </c>
      <c r="H17" s="9">
        <v>112</v>
      </c>
      <c r="I17" s="9">
        <v>74</v>
      </c>
      <c r="J17" s="9">
        <v>34</v>
      </c>
      <c r="K17" s="9">
        <v>12</v>
      </c>
      <c r="L17" s="9">
        <v>18</v>
      </c>
      <c r="M17" s="9">
        <v>41</v>
      </c>
      <c r="N17" s="9">
        <v>65</v>
      </c>
      <c r="O17" s="9">
        <v>46</v>
      </c>
      <c r="P17" s="9">
        <v>111</v>
      </c>
      <c r="Q17" s="9">
        <v>168</v>
      </c>
      <c r="R17" s="9">
        <v>1008</v>
      </c>
      <c r="S17" s="9">
        <v>1380</v>
      </c>
      <c r="T17" s="10">
        <v>73.040000915527344</v>
      </c>
      <c r="U17" s="11">
        <f>SUM(E17,F17,G17,H17,J17,M17,O17)</f>
        <v>533</v>
      </c>
      <c r="V17" s="11">
        <f>SUM(I17,K17,N17,P17,Q17)</f>
        <v>430</v>
      </c>
      <c r="W17" t="str">
        <f t="shared" si="1"/>
        <v>西安里</v>
      </c>
      <c r="X17" s="5" t="str">
        <f t="shared" si="2"/>
        <v/>
      </c>
      <c r="Y17" s="5" t="str">
        <f t="shared" si="3"/>
        <v/>
      </c>
      <c r="Z17" s="5" t="str">
        <f t="shared" si="4"/>
        <v/>
      </c>
    </row>
    <row r="18" spans="1:26" s="5" customFormat="1" x14ac:dyDescent="0.25">
      <c r="A18" s="8" t="s">
        <v>33</v>
      </c>
      <c r="B18" s="8" t="s">
        <v>45</v>
      </c>
      <c r="C18" s="8" t="s">
        <v>49</v>
      </c>
      <c r="D18" s="9">
        <v>2</v>
      </c>
      <c r="E18" s="9">
        <v>294</v>
      </c>
      <c r="F18" s="9">
        <v>39</v>
      </c>
      <c r="G18" s="9">
        <v>43</v>
      </c>
      <c r="H18" s="9">
        <v>110</v>
      </c>
      <c r="I18" s="9">
        <v>64</v>
      </c>
      <c r="J18" s="9">
        <v>37</v>
      </c>
      <c r="K18" s="9">
        <v>7</v>
      </c>
      <c r="L18" s="9">
        <v>25</v>
      </c>
      <c r="M18" s="9">
        <v>65</v>
      </c>
      <c r="N18" s="9">
        <v>63</v>
      </c>
      <c r="O18" s="9">
        <v>43</v>
      </c>
      <c r="P18" s="9">
        <v>83</v>
      </c>
      <c r="Q18" s="9">
        <v>191</v>
      </c>
      <c r="R18" s="9">
        <v>1097</v>
      </c>
      <c r="S18" s="9">
        <v>1547</v>
      </c>
      <c r="T18" s="10">
        <v>70.910003662109375</v>
      </c>
      <c r="U18" s="11">
        <f>SUM(E18,F18,G18,H18,J18,M18,O18)</f>
        <v>631</v>
      </c>
      <c r="V18" s="11">
        <f>SUM(I18,K18,N18,P18,Q18)</f>
        <v>408</v>
      </c>
      <c r="W18" t="str">
        <f t="shared" si="1"/>
        <v>西安里</v>
      </c>
      <c r="X18" s="5" t="str">
        <f t="shared" si="2"/>
        <v/>
      </c>
      <c r="Y18" s="5" t="str">
        <f t="shared" si="3"/>
        <v/>
      </c>
      <c r="Z18" s="5" t="str">
        <f t="shared" si="4"/>
        <v/>
      </c>
    </row>
    <row r="19" spans="1:26" s="5" customFormat="1" x14ac:dyDescent="0.25">
      <c r="A19" s="8" t="s">
        <v>33</v>
      </c>
      <c r="B19" s="8" t="s">
        <v>50</v>
      </c>
      <c r="C19" s="8" t="s">
        <v>51</v>
      </c>
      <c r="D19" s="9">
        <v>4</v>
      </c>
      <c r="E19" s="9">
        <v>193</v>
      </c>
      <c r="F19" s="9">
        <v>105</v>
      </c>
      <c r="G19" s="9">
        <v>68</v>
      </c>
      <c r="H19" s="9">
        <v>112</v>
      </c>
      <c r="I19" s="9">
        <v>83</v>
      </c>
      <c r="J19" s="9">
        <v>42</v>
      </c>
      <c r="K19" s="9">
        <v>9</v>
      </c>
      <c r="L19" s="9">
        <v>19</v>
      </c>
      <c r="M19" s="9">
        <v>64</v>
      </c>
      <c r="N19" s="9">
        <v>83</v>
      </c>
      <c r="O19" s="9">
        <v>105</v>
      </c>
      <c r="P19" s="9">
        <v>87</v>
      </c>
      <c r="Q19" s="9">
        <v>210</v>
      </c>
      <c r="R19" s="9">
        <v>1212</v>
      </c>
      <c r="S19" s="9">
        <v>1628</v>
      </c>
      <c r="T19" s="10">
        <v>74.449996948242188</v>
      </c>
      <c r="U19" s="11">
        <f>SUM(E19,F19,G19,H19,J19,M19,O19)</f>
        <v>689</v>
      </c>
      <c r="V19" s="11">
        <f>SUM(I19,K19,N19,P19,Q19)</f>
        <v>472</v>
      </c>
      <c r="W19" t="str">
        <f t="shared" si="1"/>
        <v>港墘里</v>
      </c>
      <c r="X19" s="5">
        <f t="shared" si="2"/>
        <v>2038</v>
      </c>
      <c r="Y19" s="5">
        <f t="shared" si="3"/>
        <v>1446</v>
      </c>
      <c r="Z19" s="5">
        <f t="shared" si="4"/>
        <v>3628</v>
      </c>
    </row>
    <row r="20" spans="1:26" s="5" customFormat="1" x14ac:dyDescent="0.25">
      <c r="A20" s="8" t="s">
        <v>33</v>
      </c>
      <c r="B20" s="8" t="s">
        <v>50</v>
      </c>
      <c r="C20" s="8" t="s">
        <v>52</v>
      </c>
      <c r="D20" s="9">
        <v>3</v>
      </c>
      <c r="E20" s="9">
        <v>204</v>
      </c>
      <c r="F20" s="9">
        <v>65</v>
      </c>
      <c r="G20" s="9">
        <v>65</v>
      </c>
      <c r="H20" s="9">
        <v>188</v>
      </c>
      <c r="I20" s="9">
        <v>87</v>
      </c>
      <c r="J20" s="9">
        <v>50</v>
      </c>
      <c r="K20" s="9">
        <v>7</v>
      </c>
      <c r="L20" s="9">
        <v>16</v>
      </c>
      <c r="M20" s="9">
        <v>68</v>
      </c>
      <c r="N20" s="9">
        <v>98</v>
      </c>
      <c r="O20" s="9">
        <v>95</v>
      </c>
      <c r="P20" s="9">
        <v>81</v>
      </c>
      <c r="Q20" s="9">
        <v>199</v>
      </c>
      <c r="R20" s="9">
        <v>1260</v>
      </c>
      <c r="S20" s="9">
        <v>1657</v>
      </c>
      <c r="T20" s="10">
        <v>76.040000915527344</v>
      </c>
      <c r="U20" s="11">
        <f>SUM(E20,F20,G20,H20,J20,M20,O20)</f>
        <v>735</v>
      </c>
      <c r="V20" s="11">
        <f>SUM(I20,K20,N20,P20,Q20)</f>
        <v>472</v>
      </c>
      <c r="W20" t="str">
        <f t="shared" si="1"/>
        <v>港墘里</v>
      </c>
      <c r="X20" s="5" t="str">
        <f t="shared" si="2"/>
        <v/>
      </c>
      <c r="Y20" s="5" t="str">
        <f t="shared" si="3"/>
        <v/>
      </c>
      <c r="Z20" s="5" t="str">
        <f t="shared" si="4"/>
        <v/>
      </c>
    </row>
    <row r="21" spans="1:26" s="5" customFormat="1" x14ac:dyDescent="0.25">
      <c r="A21" s="8" t="s">
        <v>33</v>
      </c>
      <c r="B21" s="8" t="s">
        <v>50</v>
      </c>
      <c r="C21" s="8" t="s">
        <v>53</v>
      </c>
      <c r="D21" s="9">
        <v>5</v>
      </c>
      <c r="E21" s="9">
        <v>160</v>
      </c>
      <c r="F21" s="9">
        <v>51</v>
      </c>
      <c r="G21" s="9">
        <v>70</v>
      </c>
      <c r="H21" s="9">
        <v>162</v>
      </c>
      <c r="I21" s="9">
        <v>92</v>
      </c>
      <c r="J21" s="9">
        <v>46</v>
      </c>
      <c r="K21" s="9">
        <v>17</v>
      </c>
      <c r="L21" s="9">
        <v>16</v>
      </c>
      <c r="M21" s="9">
        <v>46</v>
      </c>
      <c r="N21" s="9">
        <v>74</v>
      </c>
      <c r="O21" s="9">
        <v>79</v>
      </c>
      <c r="P21" s="9">
        <v>110</v>
      </c>
      <c r="Q21" s="9">
        <v>209</v>
      </c>
      <c r="R21" s="9">
        <v>1156</v>
      </c>
      <c r="S21" s="9">
        <v>1613</v>
      </c>
      <c r="T21" s="10">
        <v>71.669998168945313</v>
      </c>
      <c r="U21" s="11">
        <f>SUM(E21,F21,G21,H21,J21,M21,O21)</f>
        <v>614</v>
      </c>
      <c r="V21" s="11">
        <f>SUM(I21,K21,N21,P21,Q21)</f>
        <v>502</v>
      </c>
      <c r="W21" t="str">
        <f t="shared" si="1"/>
        <v>港墘里</v>
      </c>
      <c r="X21" s="5" t="str">
        <f t="shared" si="2"/>
        <v/>
      </c>
      <c r="Y21" s="5" t="str">
        <f t="shared" si="3"/>
        <v/>
      </c>
      <c r="Z21" s="5" t="str">
        <f t="shared" si="4"/>
        <v/>
      </c>
    </row>
    <row r="22" spans="1:26" s="5" customFormat="1" x14ac:dyDescent="0.25">
      <c r="A22" s="8" t="s">
        <v>33</v>
      </c>
      <c r="B22" s="8" t="s">
        <v>54</v>
      </c>
      <c r="C22" s="8" t="s">
        <v>55</v>
      </c>
      <c r="D22" s="9">
        <v>3</v>
      </c>
      <c r="E22" s="9">
        <v>166</v>
      </c>
      <c r="F22" s="9">
        <v>43</v>
      </c>
      <c r="G22" s="9">
        <v>40</v>
      </c>
      <c r="H22" s="9">
        <v>147</v>
      </c>
      <c r="I22" s="9">
        <v>94</v>
      </c>
      <c r="J22" s="9">
        <v>46</v>
      </c>
      <c r="K22" s="9">
        <v>10</v>
      </c>
      <c r="L22" s="9">
        <v>17</v>
      </c>
      <c r="M22" s="9">
        <v>48</v>
      </c>
      <c r="N22" s="9">
        <v>65</v>
      </c>
      <c r="O22" s="9">
        <v>76</v>
      </c>
      <c r="P22" s="9">
        <v>85</v>
      </c>
      <c r="Q22" s="9">
        <v>250</v>
      </c>
      <c r="R22" s="9">
        <v>1126</v>
      </c>
      <c r="S22" s="9">
        <v>1536</v>
      </c>
      <c r="T22" s="10">
        <v>73.30999755859375</v>
      </c>
      <c r="U22" s="11">
        <f>SUM(E22,F22,G22,H22,J22,M22,O22)</f>
        <v>566</v>
      </c>
      <c r="V22" s="11">
        <f>SUM(I22,K22,N22,P22,Q22)</f>
        <v>504</v>
      </c>
      <c r="W22" t="str">
        <f t="shared" si="1"/>
        <v>港都里</v>
      </c>
      <c r="X22" s="5">
        <f t="shared" si="2"/>
        <v>1721</v>
      </c>
      <c r="Y22" s="5">
        <f t="shared" si="3"/>
        <v>1384</v>
      </c>
      <c r="Z22" s="5">
        <f t="shared" si="4"/>
        <v>3250</v>
      </c>
    </row>
    <row r="23" spans="1:26" s="5" customFormat="1" x14ac:dyDescent="0.25">
      <c r="A23" s="8" t="s">
        <v>33</v>
      </c>
      <c r="B23" s="8" t="s">
        <v>54</v>
      </c>
      <c r="C23" s="8" t="s">
        <v>56</v>
      </c>
      <c r="D23" s="9">
        <v>3</v>
      </c>
      <c r="E23" s="9">
        <v>179</v>
      </c>
      <c r="F23" s="9">
        <v>45</v>
      </c>
      <c r="G23" s="9">
        <v>48</v>
      </c>
      <c r="H23" s="9">
        <v>151</v>
      </c>
      <c r="I23" s="9">
        <v>90</v>
      </c>
      <c r="J23" s="9">
        <v>49</v>
      </c>
      <c r="K23" s="9">
        <v>10</v>
      </c>
      <c r="L23" s="9">
        <v>16</v>
      </c>
      <c r="M23" s="9">
        <v>54</v>
      </c>
      <c r="N23" s="9">
        <v>74</v>
      </c>
      <c r="O23" s="9">
        <v>79</v>
      </c>
      <c r="P23" s="9">
        <v>73</v>
      </c>
      <c r="Q23" s="9">
        <v>189</v>
      </c>
      <c r="R23" s="9">
        <v>1083</v>
      </c>
      <c r="S23" s="9">
        <v>1553</v>
      </c>
      <c r="T23" s="10">
        <v>69.739997863769531</v>
      </c>
      <c r="U23" s="11">
        <f>SUM(E23,F23,G23,H23,J23,M23,O23)</f>
        <v>605</v>
      </c>
      <c r="V23" s="11">
        <f>SUM(I23,K23,N23,P23,Q23)</f>
        <v>436</v>
      </c>
      <c r="W23" t="str">
        <f t="shared" si="1"/>
        <v>港都里</v>
      </c>
      <c r="X23" s="5" t="str">
        <f t="shared" si="2"/>
        <v/>
      </c>
      <c r="Y23" s="5" t="str">
        <f t="shared" si="3"/>
        <v/>
      </c>
      <c r="Z23" s="5" t="str">
        <f t="shared" si="4"/>
        <v/>
      </c>
    </row>
    <row r="24" spans="1:26" s="5" customFormat="1" x14ac:dyDescent="0.25">
      <c r="A24" s="8" t="s">
        <v>33</v>
      </c>
      <c r="B24" s="8" t="s">
        <v>54</v>
      </c>
      <c r="C24" s="8" t="s">
        <v>57</v>
      </c>
      <c r="D24" s="9">
        <v>0</v>
      </c>
      <c r="E24" s="9">
        <v>155</v>
      </c>
      <c r="F24" s="9">
        <v>29</v>
      </c>
      <c r="G24" s="9">
        <v>42</v>
      </c>
      <c r="H24" s="9">
        <v>118</v>
      </c>
      <c r="I24" s="9">
        <v>81</v>
      </c>
      <c r="J24" s="9">
        <v>50</v>
      </c>
      <c r="K24" s="9">
        <v>12</v>
      </c>
      <c r="L24" s="9">
        <v>22</v>
      </c>
      <c r="M24" s="9">
        <v>66</v>
      </c>
      <c r="N24" s="9">
        <v>65</v>
      </c>
      <c r="O24" s="9">
        <v>90</v>
      </c>
      <c r="P24" s="9">
        <v>90</v>
      </c>
      <c r="Q24" s="9">
        <v>196</v>
      </c>
      <c r="R24" s="9">
        <v>1041</v>
      </c>
      <c r="S24" s="9">
        <v>1460</v>
      </c>
      <c r="T24" s="10">
        <v>71.300003051757813</v>
      </c>
      <c r="U24" s="11">
        <f>SUM(E24,F24,G24,H24,J24,M24,O24)</f>
        <v>550</v>
      </c>
      <c r="V24" s="11">
        <f>SUM(I24,K24,N24,P24,Q24)</f>
        <v>444</v>
      </c>
      <c r="W24" t="str">
        <f t="shared" si="1"/>
        <v>港都里</v>
      </c>
      <c r="X24" s="5" t="str">
        <f t="shared" si="2"/>
        <v/>
      </c>
      <c r="Y24" s="5" t="str">
        <f t="shared" si="3"/>
        <v/>
      </c>
      <c r="Z24" s="5" t="str">
        <f t="shared" si="4"/>
        <v/>
      </c>
    </row>
    <row r="25" spans="1:26" s="5" customFormat="1" x14ac:dyDescent="0.25">
      <c r="A25" s="8" t="s">
        <v>33</v>
      </c>
      <c r="B25" s="8" t="s">
        <v>58</v>
      </c>
      <c r="C25" s="8" t="s">
        <v>59</v>
      </c>
      <c r="D25" s="9">
        <v>3</v>
      </c>
      <c r="E25" s="9">
        <v>130</v>
      </c>
      <c r="F25" s="9">
        <v>50</v>
      </c>
      <c r="G25" s="9">
        <v>45</v>
      </c>
      <c r="H25" s="9">
        <v>139</v>
      </c>
      <c r="I25" s="9">
        <v>97</v>
      </c>
      <c r="J25" s="9">
        <v>56</v>
      </c>
      <c r="K25" s="9">
        <v>16</v>
      </c>
      <c r="L25" s="9">
        <v>14</v>
      </c>
      <c r="M25" s="9">
        <v>54</v>
      </c>
      <c r="N25" s="9">
        <v>100</v>
      </c>
      <c r="O25" s="9">
        <v>97</v>
      </c>
      <c r="P25" s="9">
        <v>102</v>
      </c>
      <c r="Q25" s="9">
        <v>229</v>
      </c>
      <c r="R25" s="9">
        <v>1161</v>
      </c>
      <c r="S25" s="9">
        <v>1563</v>
      </c>
      <c r="T25" s="10">
        <v>74.279998779296875</v>
      </c>
      <c r="U25" s="11">
        <f>SUM(E25,F25,G25,H25,J25,M25,O25)</f>
        <v>571</v>
      </c>
      <c r="V25" s="11">
        <f>SUM(I25,K25,N25,P25,Q25)</f>
        <v>544</v>
      </c>
      <c r="W25" t="str">
        <f t="shared" si="1"/>
        <v>港富里</v>
      </c>
      <c r="X25" s="5">
        <f t="shared" si="2"/>
        <v>3032</v>
      </c>
      <c r="Y25" s="5">
        <f t="shared" si="3"/>
        <v>2440</v>
      </c>
      <c r="Z25" s="5">
        <f t="shared" si="4"/>
        <v>5685</v>
      </c>
    </row>
    <row r="26" spans="1:26" s="5" customFormat="1" x14ac:dyDescent="0.25">
      <c r="A26" s="8" t="s">
        <v>33</v>
      </c>
      <c r="B26" s="8" t="s">
        <v>58</v>
      </c>
      <c r="C26" s="8" t="s">
        <v>60</v>
      </c>
      <c r="D26" s="9">
        <v>1</v>
      </c>
      <c r="E26" s="9">
        <v>118</v>
      </c>
      <c r="F26" s="9">
        <v>54</v>
      </c>
      <c r="G26" s="9">
        <v>51</v>
      </c>
      <c r="H26" s="9">
        <v>164</v>
      </c>
      <c r="I26" s="9">
        <v>84</v>
      </c>
      <c r="J26" s="9">
        <v>62</v>
      </c>
      <c r="K26" s="9">
        <v>10</v>
      </c>
      <c r="L26" s="9">
        <v>13</v>
      </c>
      <c r="M26" s="9">
        <v>47</v>
      </c>
      <c r="N26" s="9">
        <v>110</v>
      </c>
      <c r="O26" s="9">
        <v>117</v>
      </c>
      <c r="P26" s="9">
        <v>77</v>
      </c>
      <c r="Q26" s="9">
        <v>226</v>
      </c>
      <c r="R26" s="9">
        <v>1154</v>
      </c>
      <c r="S26" s="9">
        <v>1571</v>
      </c>
      <c r="T26" s="10">
        <v>73.459999084472656</v>
      </c>
      <c r="U26" s="11">
        <f>SUM(E26,F26,G26,H26,J26,M26,O26)</f>
        <v>613</v>
      </c>
      <c r="V26" s="11">
        <f>SUM(I26,K26,N26,P26,Q26)</f>
        <v>507</v>
      </c>
      <c r="W26" t="str">
        <f t="shared" si="1"/>
        <v>港富里</v>
      </c>
      <c r="X26" s="5" t="str">
        <f t="shared" si="2"/>
        <v/>
      </c>
      <c r="Y26" s="5" t="str">
        <f t="shared" si="3"/>
        <v/>
      </c>
      <c r="Z26" s="5" t="str">
        <f t="shared" si="4"/>
        <v/>
      </c>
    </row>
    <row r="27" spans="1:26" s="5" customFormat="1" x14ac:dyDescent="0.25">
      <c r="A27" s="8" t="s">
        <v>33</v>
      </c>
      <c r="B27" s="8" t="s">
        <v>58</v>
      </c>
      <c r="C27" s="8" t="s">
        <v>61</v>
      </c>
      <c r="D27" s="9">
        <v>0</v>
      </c>
      <c r="E27" s="9">
        <v>84</v>
      </c>
      <c r="F27" s="9">
        <v>73</v>
      </c>
      <c r="G27" s="9">
        <v>58</v>
      </c>
      <c r="H27" s="9">
        <v>196</v>
      </c>
      <c r="I27" s="9">
        <v>77</v>
      </c>
      <c r="J27" s="9">
        <v>43</v>
      </c>
      <c r="K27" s="9">
        <v>7</v>
      </c>
      <c r="L27" s="9">
        <v>16</v>
      </c>
      <c r="M27" s="9">
        <v>51</v>
      </c>
      <c r="N27" s="9">
        <v>76</v>
      </c>
      <c r="O27" s="9">
        <v>78</v>
      </c>
      <c r="P27" s="9">
        <v>93</v>
      </c>
      <c r="Q27" s="9">
        <v>168</v>
      </c>
      <c r="R27" s="9">
        <v>1047</v>
      </c>
      <c r="S27" s="9">
        <v>1483</v>
      </c>
      <c r="T27" s="10">
        <v>70.599998474121094</v>
      </c>
      <c r="U27" s="11">
        <f>SUM(E27,F27,G27,H27,J27,M27,O27)</f>
        <v>583</v>
      </c>
      <c r="V27" s="11">
        <f>SUM(I27,K27,N27,P27,Q27)</f>
        <v>421</v>
      </c>
      <c r="W27" t="str">
        <f t="shared" si="1"/>
        <v>港富里</v>
      </c>
      <c r="X27" s="5" t="str">
        <f t="shared" si="2"/>
        <v/>
      </c>
      <c r="Y27" s="5" t="str">
        <f t="shared" si="3"/>
        <v/>
      </c>
      <c r="Z27" s="5" t="str">
        <f t="shared" si="4"/>
        <v/>
      </c>
    </row>
    <row r="28" spans="1:26" s="5" customFormat="1" x14ac:dyDescent="0.25">
      <c r="A28" s="8" t="s">
        <v>33</v>
      </c>
      <c r="B28" s="8" t="s">
        <v>58</v>
      </c>
      <c r="C28" s="8" t="s">
        <v>62</v>
      </c>
      <c r="D28" s="9">
        <v>6</v>
      </c>
      <c r="E28" s="9">
        <v>113</v>
      </c>
      <c r="F28" s="9">
        <v>54</v>
      </c>
      <c r="G28" s="9">
        <v>71</v>
      </c>
      <c r="H28" s="9">
        <v>167</v>
      </c>
      <c r="I28" s="9">
        <v>83</v>
      </c>
      <c r="J28" s="9">
        <v>60</v>
      </c>
      <c r="K28" s="9">
        <v>23</v>
      </c>
      <c r="L28" s="9">
        <v>15</v>
      </c>
      <c r="M28" s="9">
        <v>55</v>
      </c>
      <c r="N28" s="9">
        <v>87</v>
      </c>
      <c r="O28" s="9">
        <v>88</v>
      </c>
      <c r="P28" s="9">
        <v>94</v>
      </c>
      <c r="Q28" s="9">
        <v>221</v>
      </c>
      <c r="R28" s="9">
        <v>1156</v>
      </c>
      <c r="S28" s="9">
        <v>1559</v>
      </c>
      <c r="T28" s="10">
        <v>74.150001525878906</v>
      </c>
      <c r="U28" s="11">
        <f>SUM(E28,F28,G28,H28,J28,M28,O28)</f>
        <v>608</v>
      </c>
      <c r="V28" s="11">
        <f>SUM(I28,K28,N28,P28,Q28)</f>
        <v>508</v>
      </c>
      <c r="W28" t="str">
        <f t="shared" si="1"/>
        <v>港富里</v>
      </c>
      <c r="X28" s="5" t="str">
        <f t="shared" si="2"/>
        <v/>
      </c>
      <c r="Y28" s="5" t="str">
        <f t="shared" si="3"/>
        <v/>
      </c>
      <c r="Z28" s="5" t="str">
        <f t="shared" si="4"/>
        <v/>
      </c>
    </row>
    <row r="29" spans="1:26" s="5" customFormat="1" x14ac:dyDescent="0.25">
      <c r="A29" s="8" t="s">
        <v>33</v>
      </c>
      <c r="B29" s="8" t="s">
        <v>58</v>
      </c>
      <c r="C29" s="8" t="s">
        <v>63</v>
      </c>
      <c r="D29" s="9">
        <v>4</v>
      </c>
      <c r="E29" s="9">
        <v>104</v>
      </c>
      <c r="F29" s="9">
        <v>86</v>
      </c>
      <c r="G29" s="9">
        <v>53</v>
      </c>
      <c r="H29" s="9">
        <v>194</v>
      </c>
      <c r="I29" s="9">
        <v>67</v>
      </c>
      <c r="J29" s="9">
        <v>48</v>
      </c>
      <c r="K29" s="9">
        <v>21</v>
      </c>
      <c r="L29" s="9">
        <v>18</v>
      </c>
      <c r="M29" s="9">
        <v>56</v>
      </c>
      <c r="N29" s="9">
        <v>75</v>
      </c>
      <c r="O29" s="9">
        <v>116</v>
      </c>
      <c r="P29" s="9">
        <v>91</v>
      </c>
      <c r="Q29" s="9">
        <v>206</v>
      </c>
      <c r="R29" s="9">
        <v>1167</v>
      </c>
      <c r="S29" s="9">
        <v>1636</v>
      </c>
      <c r="T29" s="10">
        <v>71.330001831054688</v>
      </c>
      <c r="U29" s="11">
        <f>SUM(E29,F29,G29,H29,J29,M29,O29)</f>
        <v>657</v>
      </c>
      <c r="V29" s="11">
        <f>SUM(I29,K29,N29,P29,Q29)</f>
        <v>460</v>
      </c>
      <c r="W29" t="str">
        <f t="shared" si="1"/>
        <v>港富里</v>
      </c>
      <c r="X29" s="5" t="str">
        <f t="shared" si="2"/>
        <v/>
      </c>
      <c r="Y29" s="5" t="str">
        <f t="shared" si="3"/>
        <v/>
      </c>
      <c r="Z29" s="5" t="str">
        <f t="shared" si="4"/>
        <v/>
      </c>
    </row>
    <row r="30" spans="1:26" s="5" customFormat="1" x14ac:dyDescent="0.25">
      <c r="A30" s="8" t="s">
        <v>33</v>
      </c>
      <c r="B30" s="8" t="s">
        <v>64</v>
      </c>
      <c r="C30" s="8" t="s">
        <v>65</v>
      </c>
      <c r="D30" s="9">
        <v>0</v>
      </c>
      <c r="E30" s="9">
        <v>186</v>
      </c>
      <c r="F30" s="9">
        <v>45</v>
      </c>
      <c r="G30" s="9">
        <v>48</v>
      </c>
      <c r="H30" s="9">
        <v>119</v>
      </c>
      <c r="I30" s="9">
        <v>66</v>
      </c>
      <c r="J30" s="9">
        <v>67</v>
      </c>
      <c r="K30" s="9">
        <v>12</v>
      </c>
      <c r="L30" s="9">
        <v>14</v>
      </c>
      <c r="M30" s="9">
        <v>48</v>
      </c>
      <c r="N30" s="9">
        <v>46</v>
      </c>
      <c r="O30" s="9">
        <v>75</v>
      </c>
      <c r="P30" s="9">
        <v>75</v>
      </c>
      <c r="Q30" s="9">
        <v>167</v>
      </c>
      <c r="R30" s="9">
        <v>988</v>
      </c>
      <c r="S30" s="9">
        <v>1394</v>
      </c>
      <c r="T30" s="10">
        <v>70.879997253417969</v>
      </c>
      <c r="U30" s="11">
        <f>SUM(E30,F30,G30,H30,J30,M30,O30)</f>
        <v>588</v>
      </c>
      <c r="V30" s="11">
        <f>SUM(I30,K30,N30,P30,Q30)</f>
        <v>366</v>
      </c>
      <c r="W30" t="str">
        <f t="shared" si="1"/>
        <v>港華里</v>
      </c>
      <c r="X30" s="5">
        <f t="shared" si="2"/>
        <v>2902</v>
      </c>
      <c r="Y30" s="5">
        <f t="shared" si="3"/>
        <v>2210</v>
      </c>
      <c r="Z30" s="5">
        <f t="shared" si="4"/>
        <v>5318</v>
      </c>
    </row>
    <row r="31" spans="1:26" s="5" customFormat="1" x14ac:dyDescent="0.25">
      <c r="A31" s="8" t="s">
        <v>33</v>
      </c>
      <c r="B31" s="8" t="s">
        <v>64</v>
      </c>
      <c r="C31" s="8" t="s">
        <v>66</v>
      </c>
      <c r="D31" s="9">
        <v>2</v>
      </c>
      <c r="E31" s="9">
        <v>100</v>
      </c>
      <c r="F31" s="9">
        <v>42</v>
      </c>
      <c r="G31" s="9">
        <v>44</v>
      </c>
      <c r="H31" s="9">
        <v>140</v>
      </c>
      <c r="I31" s="9">
        <v>70</v>
      </c>
      <c r="J31" s="9">
        <v>66</v>
      </c>
      <c r="K31" s="9">
        <v>12</v>
      </c>
      <c r="L31" s="9">
        <v>19</v>
      </c>
      <c r="M31" s="9">
        <v>75</v>
      </c>
      <c r="N31" s="9">
        <v>66</v>
      </c>
      <c r="O31" s="9">
        <v>71</v>
      </c>
      <c r="P31" s="9">
        <v>88</v>
      </c>
      <c r="Q31" s="9">
        <v>208</v>
      </c>
      <c r="R31" s="9">
        <v>1028</v>
      </c>
      <c r="S31" s="9">
        <v>1412</v>
      </c>
      <c r="T31" s="10">
        <v>72.800003051757813</v>
      </c>
      <c r="U31" s="11">
        <f>SUM(E31,F31,G31,H31,J31,M31,O31)</f>
        <v>538</v>
      </c>
      <c r="V31" s="11">
        <f>SUM(I31,K31,N31,P31,Q31)</f>
        <v>444</v>
      </c>
      <c r="W31" t="str">
        <f t="shared" si="1"/>
        <v>港華里</v>
      </c>
      <c r="X31" s="5" t="str">
        <f t="shared" si="2"/>
        <v/>
      </c>
      <c r="Y31" s="5" t="str">
        <f t="shared" si="3"/>
        <v/>
      </c>
      <c r="Z31" s="5" t="str">
        <f t="shared" si="4"/>
        <v/>
      </c>
    </row>
    <row r="32" spans="1:26" s="5" customFormat="1" x14ac:dyDescent="0.25">
      <c r="A32" s="8" t="s">
        <v>33</v>
      </c>
      <c r="B32" s="8" t="s">
        <v>64</v>
      </c>
      <c r="C32" s="8" t="s">
        <v>67</v>
      </c>
      <c r="D32" s="9">
        <v>0</v>
      </c>
      <c r="E32" s="9">
        <v>123</v>
      </c>
      <c r="F32" s="9">
        <v>31</v>
      </c>
      <c r="G32" s="9">
        <v>38</v>
      </c>
      <c r="H32" s="9">
        <v>127</v>
      </c>
      <c r="I32" s="9">
        <v>78</v>
      </c>
      <c r="J32" s="9">
        <v>73</v>
      </c>
      <c r="K32" s="9">
        <v>13</v>
      </c>
      <c r="L32" s="9">
        <v>18</v>
      </c>
      <c r="M32" s="9">
        <v>60</v>
      </c>
      <c r="N32" s="9">
        <v>50</v>
      </c>
      <c r="O32" s="9">
        <v>70</v>
      </c>
      <c r="P32" s="9">
        <v>55</v>
      </c>
      <c r="Q32" s="9">
        <v>213</v>
      </c>
      <c r="R32" s="9">
        <v>966</v>
      </c>
      <c r="S32" s="9">
        <v>1329</v>
      </c>
      <c r="T32" s="10">
        <v>72.69000244140625</v>
      </c>
      <c r="U32" s="11">
        <f>SUM(E32,F32,G32,H32,J32,M32,O32)</f>
        <v>522</v>
      </c>
      <c r="V32" s="11">
        <f>SUM(I32,K32,N32,P32,Q32)</f>
        <v>409</v>
      </c>
      <c r="W32" t="str">
        <f t="shared" si="1"/>
        <v>港華里</v>
      </c>
      <c r="X32" s="5" t="str">
        <f t="shared" si="2"/>
        <v/>
      </c>
      <c r="Y32" s="5" t="str">
        <f t="shared" si="3"/>
        <v/>
      </c>
      <c r="Z32" s="5" t="str">
        <f t="shared" si="4"/>
        <v/>
      </c>
    </row>
    <row r="33" spans="1:26" s="5" customFormat="1" x14ac:dyDescent="0.25">
      <c r="A33" s="8" t="s">
        <v>33</v>
      </c>
      <c r="B33" s="8" t="s">
        <v>64</v>
      </c>
      <c r="C33" s="8" t="s">
        <v>68</v>
      </c>
      <c r="D33" s="9">
        <v>3</v>
      </c>
      <c r="E33" s="9">
        <v>112</v>
      </c>
      <c r="F33" s="9">
        <v>47</v>
      </c>
      <c r="G33" s="9">
        <v>48</v>
      </c>
      <c r="H33" s="9">
        <v>146</v>
      </c>
      <c r="I33" s="9">
        <v>109</v>
      </c>
      <c r="J33" s="9">
        <v>101</v>
      </c>
      <c r="K33" s="9">
        <v>17</v>
      </c>
      <c r="L33" s="9">
        <v>23</v>
      </c>
      <c r="M33" s="9">
        <v>68</v>
      </c>
      <c r="N33" s="9">
        <v>79</v>
      </c>
      <c r="O33" s="9">
        <v>88</v>
      </c>
      <c r="P33" s="9">
        <v>66</v>
      </c>
      <c r="Q33" s="9">
        <v>229</v>
      </c>
      <c r="R33" s="9">
        <v>1156</v>
      </c>
      <c r="S33" s="9">
        <v>1521</v>
      </c>
      <c r="T33" s="10">
        <v>76</v>
      </c>
      <c r="U33" s="11">
        <f>SUM(E33,F33,G33,H33,J33,M33,O33)</f>
        <v>610</v>
      </c>
      <c r="V33" s="11">
        <f>SUM(I33,K33,N33,P33,Q33)</f>
        <v>500</v>
      </c>
      <c r="W33" t="str">
        <f t="shared" si="1"/>
        <v>港華里</v>
      </c>
      <c r="X33" s="5" t="str">
        <f t="shared" si="2"/>
        <v/>
      </c>
      <c r="Y33" s="5" t="str">
        <f t="shared" si="3"/>
        <v/>
      </c>
      <c r="Z33" s="5" t="str">
        <f t="shared" si="4"/>
        <v/>
      </c>
    </row>
    <row r="34" spans="1:26" s="5" customFormat="1" x14ac:dyDescent="0.25">
      <c r="A34" s="8" t="s">
        <v>33</v>
      </c>
      <c r="B34" s="8" t="s">
        <v>64</v>
      </c>
      <c r="C34" s="8" t="s">
        <v>69</v>
      </c>
      <c r="D34" s="9">
        <v>6</v>
      </c>
      <c r="E34" s="9">
        <v>142</v>
      </c>
      <c r="F34" s="9">
        <v>78</v>
      </c>
      <c r="G34" s="9">
        <v>55</v>
      </c>
      <c r="H34" s="9">
        <v>136</v>
      </c>
      <c r="I34" s="9">
        <v>102</v>
      </c>
      <c r="J34" s="9">
        <v>66</v>
      </c>
      <c r="K34" s="9">
        <v>16</v>
      </c>
      <c r="L34" s="9">
        <v>16</v>
      </c>
      <c r="M34" s="9">
        <v>75</v>
      </c>
      <c r="N34" s="9">
        <v>74</v>
      </c>
      <c r="O34" s="9">
        <v>92</v>
      </c>
      <c r="P34" s="9">
        <v>99</v>
      </c>
      <c r="Q34" s="9">
        <v>200</v>
      </c>
      <c r="R34" s="9">
        <v>1180</v>
      </c>
      <c r="S34" s="9">
        <v>1617</v>
      </c>
      <c r="T34" s="10">
        <v>72.970001220703125</v>
      </c>
      <c r="U34" s="11">
        <f>SUM(E34,F34,G34,H34,J34,M34,O34)</f>
        <v>644</v>
      </c>
      <c r="V34" s="11">
        <f>SUM(I34,K34,N34,P34,Q34)</f>
        <v>491</v>
      </c>
      <c r="W34" t="str">
        <f t="shared" si="1"/>
        <v>港華里</v>
      </c>
      <c r="X34" s="5" t="str">
        <f t="shared" si="2"/>
        <v/>
      </c>
      <c r="Y34" s="5" t="str">
        <f t="shared" si="3"/>
        <v/>
      </c>
      <c r="Z34" s="5" t="str">
        <f t="shared" si="4"/>
        <v/>
      </c>
    </row>
    <row r="35" spans="1:26" s="5" customFormat="1" x14ac:dyDescent="0.25">
      <c r="A35" s="8" t="s">
        <v>33</v>
      </c>
      <c r="B35" s="8" t="s">
        <v>70</v>
      </c>
      <c r="C35" s="8" t="s">
        <v>71</v>
      </c>
      <c r="D35" s="9">
        <v>6</v>
      </c>
      <c r="E35" s="9">
        <v>267</v>
      </c>
      <c r="F35" s="9">
        <v>43</v>
      </c>
      <c r="G35" s="9">
        <v>79</v>
      </c>
      <c r="H35" s="9">
        <v>148</v>
      </c>
      <c r="I35" s="9">
        <v>81</v>
      </c>
      <c r="J35" s="9">
        <v>32</v>
      </c>
      <c r="K35" s="9">
        <v>5</v>
      </c>
      <c r="L35" s="9">
        <v>23</v>
      </c>
      <c r="M35" s="9">
        <v>51</v>
      </c>
      <c r="N35" s="9">
        <v>55</v>
      </c>
      <c r="O35" s="9">
        <v>97</v>
      </c>
      <c r="P35" s="9">
        <v>133</v>
      </c>
      <c r="Q35" s="9">
        <v>165</v>
      </c>
      <c r="R35" s="9">
        <v>1211</v>
      </c>
      <c r="S35" s="9">
        <v>1661</v>
      </c>
      <c r="T35" s="10">
        <v>72.910003662109375</v>
      </c>
      <c r="U35" s="11">
        <f>SUM(E35,F35,G35,H35,J35,M35,O35)</f>
        <v>717</v>
      </c>
      <c r="V35" s="11">
        <f>SUM(I35,K35,N35,P35,Q35)</f>
        <v>439</v>
      </c>
      <c r="W35" t="str">
        <f t="shared" si="1"/>
        <v>內湖里</v>
      </c>
      <c r="X35" s="5">
        <f t="shared" si="2"/>
        <v>2029</v>
      </c>
      <c r="Y35" s="5">
        <f t="shared" si="3"/>
        <v>1403</v>
      </c>
      <c r="Z35" s="5">
        <f t="shared" si="4"/>
        <v>3553</v>
      </c>
    </row>
    <row r="36" spans="1:26" s="5" customFormat="1" x14ac:dyDescent="0.25">
      <c r="A36" s="8" t="s">
        <v>33</v>
      </c>
      <c r="B36" s="8" t="s">
        <v>70</v>
      </c>
      <c r="C36" s="8" t="s">
        <v>72</v>
      </c>
      <c r="D36" s="9">
        <v>3</v>
      </c>
      <c r="E36" s="9">
        <v>165</v>
      </c>
      <c r="F36" s="9">
        <v>51</v>
      </c>
      <c r="G36" s="9">
        <v>79</v>
      </c>
      <c r="H36" s="9">
        <v>145</v>
      </c>
      <c r="I36" s="9">
        <v>104</v>
      </c>
      <c r="J36" s="9">
        <v>57</v>
      </c>
      <c r="K36" s="9">
        <v>16</v>
      </c>
      <c r="L36" s="9">
        <v>7</v>
      </c>
      <c r="M36" s="9">
        <v>51</v>
      </c>
      <c r="N36" s="9">
        <v>61</v>
      </c>
      <c r="O36" s="9">
        <v>93</v>
      </c>
      <c r="P36" s="9">
        <v>163</v>
      </c>
      <c r="Q36" s="9">
        <v>205</v>
      </c>
      <c r="R36" s="9">
        <v>1225</v>
      </c>
      <c r="S36" s="9">
        <v>1672</v>
      </c>
      <c r="T36" s="10">
        <v>73.269996643066406</v>
      </c>
      <c r="U36" s="11">
        <f>SUM(E36,F36,G36,H36,J36,M36,O36)</f>
        <v>641</v>
      </c>
      <c r="V36" s="11">
        <f>SUM(I36,K36,N36,P36,Q36)</f>
        <v>549</v>
      </c>
      <c r="W36" t="str">
        <f t="shared" si="1"/>
        <v>內湖里</v>
      </c>
      <c r="X36" s="5" t="str">
        <f t="shared" si="2"/>
        <v/>
      </c>
      <c r="Y36" s="5" t="str">
        <f t="shared" si="3"/>
        <v/>
      </c>
      <c r="Z36" s="5" t="str">
        <f t="shared" si="4"/>
        <v/>
      </c>
    </row>
    <row r="37" spans="1:26" s="5" customFormat="1" x14ac:dyDescent="0.25">
      <c r="A37" s="8" t="s">
        <v>33</v>
      </c>
      <c r="B37" s="8" t="s">
        <v>70</v>
      </c>
      <c r="C37" s="8" t="s">
        <v>73</v>
      </c>
      <c r="D37" s="9">
        <v>5</v>
      </c>
      <c r="E37" s="9">
        <v>137</v>
      </c>
      <c r="F37" s="9">
        <v>69</v>
      </c>
      <c r="G37" s="9">
        <v>62</v>
      </c>
      <c r="H37" s="9">
        <v>184</v>
      </c>
      <c r="I37" s="9">
        <v>86</v>
      </c>
      <c r="J37" s="9">
        <v>39</v>
      </c>
      <c r="K37" s="9">
        <v>12</v>
      </c>
      <c r="L37" s="9">
        <v>7</v>
      </c>
      <c r="M37" s="9">
        <v>55</v>
      </c>
      <c r="N37" s="9">
        <v>49</v>
      </c>
      <c r="O37" s="9">
        <v>125</v>
      </c>
      <c r="P37" s="9">
        <v>94</v>
      </c>
      <c r="Q37" s="9">
        <v>174</v>
      </c>
      <c r="R37" s="9">
        <v>1117</v>
      </c>
      <c r="S37" s="9">
        <v>1613</v>
      </c>
      <c r="T37" s="10">
        <v>69.25</v>
      </c>
      <c r="U37" s="11">
        <f>SUM(E37,F37,G37,H37,J37,M37,O37)</f>
        <v>671</v>
      </c>
      <c r="V37" s="11">
        <f>SUM(I37,K37,N37,P37,Q37)</f>
        <v>415</v>
      </c>
      <c r="W37" t="str">
        <f t="shared" si="1"/>
        <v>內湖里</v>
      </c>
      <c r="X37" s="5" t="str">
        <f t="shared" si="2"/>
        <v/>
      </c>
      <c r="Y37" s="5" t="str">
        <f t="shared" si="3"/>
        <v/>
      </c>
      <c r="Z37" s="5" t="str">
        <f t="shared" si="4"/>
        <v/>
      </c>
    </row>
    <row r="38" spans="1:26" s="5" customFormat="1" x14ac:dyDescent="0.25">
      <c r="A38" s="8" t="s">
        <v>33</v>
      </c>
      <c r="B38" s="8" t="s">
        <v>74</v>
      </c>
      <c r="C38" s="8" t="s">
        <v>75</v>
      </c>
      <c r="D38" s="9">
        <v>3</v>
      </c>
      <c r="E38" s="9">
        <v>77</v>
      </c>
      <c r="F38" s="9">
        <v>85</v>
      </c>
      <c r="G38" s="9">
        <v>56</v>
      </c>
      <c r="H38" s="9">
        <v>256</v>
      </c>
      <c r="I38" s="9">
        <v>69</v>
      </c>
      <c r="J38" s="9">
        <v>46</v>
      </c>
      <c r="K38" s="9">
        <v>12</v>
      </c>
      <c r="L38" s="9">
        <v>15</v>
      </c>
      <c r="M38" s="9">
        <v>49</v>
      </c>
      <c r="N38" s="9">
        <v>46</v>
      </c>
      <c r="O38" s="9">
        <v>115</v>
      </c>
      <c r="P38" s="9">
        <v>58</v>
      </c>
      <c r="Q38" s="9">
        <v>151</v>
      </c>
      <c r="R38" s="9">
        <v>1058</v>
      </c>
      <c r="S38" s="9">
        <v>1576</v>
      </c>
      <c r="T38" s="10">
        <v>67.129997253417969</v>
      </c>
      <c r="U38" s="11">
        <f>SUM(E38,F38,G38,H38,J38,M38,O38)</f>
        <v>684</v>
      </c>
      <c r="V38" s="11">
        <f>SUM(I38,K38,N38,P38,Q38)</f>
        <v>336</v>
      </c>
      <c r="W38" t="str">
        <f t="shared" si="1"/>
        <v>湖濱里</v>
      </c>
      <c r="X38" s="5">
        <f t="shared" si="2"/>
        <v>3016</v>
      </c>
      <c r="Y38" s="5">
        <f t="shared" si="3"/>
        <v>1620</v>
      </c>
      <c r="Z38" s="5">
        <f t="shared" si="4"/>
        <v>4822</v>
      </c>
    </row>
    <row r="39" spans="1:26" s="5" customFormat="1" x14ac:dyDescent="0.25">
      <c r="A39" s="8" t="s">
        <v>33</v>
      </c>
      <c r="B39" s="8" t="s">
        <v>74</v>
      </c>
      <c r="C39" s="8" t="s">
        <v>76</v>
      </c>
      <c r="D39" s="9">
        <v>2</v>
      </c>
      <c r="E39" s="9">
        <v>104</v>
      </c>
      <c r="F39" s="9">
        <v>43</v>
      </c>
      <c r="G39" s="9">
        <v>70</v>
      </c>
      <c r="H39" s="9">
        <v>97</v>
      </c>
      <c r="I39" s="9">
        <v>75</v>
      </c>
      <c r="J39" s="9">
        <v>45</v>
      </c>
      <c r="K39" s="9">
        <v>11</v>
      </c>
      <c r="L39" s="9">
        <v>19</v>
      </c>
      <c r="M39" s="9">
        <v>32</v>
      </c>
      <c r="N39" s="9">
        <v>49</v>
      </c>
      <c r="O39" s="9">
        <v>105</v>
      </c>
      <c r="P39" s="9">
        <v>81</v>
      </c>
      <c r="Q39" s="9">
        <v>138</v>
      </c>
      <c r="R39" s="9">
        <v>890</v>
      </c>
      <c r="S39" s="9">
        <v>1227</v>
      </c>
      <c r="T39" s="10">
        <v>72.529998779296875</v>
      </c>
      <c r="U39" s="11">
        <f>SUM(E39,F39,G39,H39,J39,M39,O39)</f>
        <v>496</v>
      </c>
      <c r="V39" s="11">
        <f>SUM(I39,K39,N39,P39,Q39)</f>
        <v>354</v>
      </c>
      <c r="W39" t="str">
        <f t="shared" si="1"/>
        <v>湖濱里</v>
      </c>
      <c r="X39" s="5" t="str">
        <f t="shared" si="2"/>
        <v/>
      </c>
      <c r="Y39" s="5" t="str">
        <f t="shared" si="3"/>
        <v/>
      </c>
      <c r="Z39" s="5" t="str">
        <f t="shared" si="4"/>
        <v/>
      </c>
    </row>
    <row r="40" spans="1:26" s="5" customFormat="1" x14ac:dyDescent="0.25">
      <c r="A40" s="8" t="s">
        <v>33</v>
      </c>
      <c r="B40" s="8" t="s">
        <v>74</v>
      </c>
      <c r="C40" s="8" t="s">
        <v>77</v>
      </c>
      <c r="D40" s="9">
        <v>2</v>
      </c>
      <c r="E40" s="9">
        <v>122</v>
      </c>
      <c r="F40" s="9">
        <v>54</v>
      </c>
      <c r="G40" s="9">
        <v>87</v>
      </c>
      <c r="H40" s="9">
        <v>166</v>
      </c>
      <c r="I40" s="9">
        <v>67</v>
      </c>
      <c r="J40" s="9">
        <v>55</v>
      </c>
      <c r="K40" s="9">
        <v>10</v>
      </c>
      <c r="L40" s="9">
        <v>20</v>
      </c>
      <c r="M40" s="9">
        <v>56</v>
      </c>
      <c r="N40" s="9">
        <v>55</v>
      </c>
      <c r="O40" s="9">
        <v>114</v>
      </c>
      <c r="P40" s="9">
        <v>108</v>
      </c>
      <c r="Q40" s="9">
        <v>154</v>
      </c>
      <c r="R40" s="9">
        <v>1085</v>
      </c>
      <c r="S40" s="9">
        <v>1470</v>
      </c>
      <c r="T40" s="10">
        <v>73.80999755859375</v>
      </c>
      <c r="U40" s="11">
        <f>SUM(E40,F40,G40,H40,J40,M40,O40)</f>
        <v>654</v>
      </c>
      <c r="V40" s="11">
        <f>SUM(I40,K40,N40,P40,Q40)</f>
        <v>394</v>
      </c>
      <c r="W40" t="str">
        <f t="shared" si="1"/>
        <v>湖濱里</v>
      </c>
      <c r="X40" s="5" t="str">
        <f t="shared" si="2"/>
        <v/>
      </c>
      <c r="Y40" s="5" t="str">
        <f t="shared" si="3"/>
        <v/>
      </c>
      <c r="Z40" s="5" t="str">
        <f t="shared" si="4"/>
        <v/>
      </c>
    </row>
    <row r="41" spans="1:26" s="5" customFormat="1" x14ac:dyDescent="0.25">
      <c r="A41" s="8" t="s">
        <v>33</v>
      </c>
      <c r="B41" s="8" t="s">
        <v>74</v>
      </c>
      <c r="C41" s="8" t="s">
        <v>78</v>
      </c>
      <c r="D41" s="9">
        <v>0</v>
      </c>
      <c r="E41" s="9">
        <v>73</v>
      </c>
      <c r="F41" s="9">
        <v>62</v>
      </c>
      <c r="G41" s="9">
        <v>60</v>
      </c>
      <c r="H41" s="9">
        <v>123</v>
      </c>
      <c r="I41" s="9">
        <v>38</v>
      </c>
      <c r="J41" s="9">
        <v>58</v>
      </c>
      <c r="K41" s="9">
        <v>9</v>
      </c>
      <c r="L41" s="9">
        <v>13</v>
      </c>
      <c r="M41" s="9">
        <v>37</v>
      </c>
      <c r="N41" s="9">
        <v>32</v>
      </c>
      <c r="O41" s="9">
        <v>139</v>
      </c>
      <c r="P41" s="9">
        <v>31</v>
      </c>
      <c r="Q41" s="9">
        <v>103</v>
      </c>
      <c r="R41" s="9">
        <v>793</v>
      </c>
      <c r="S41" s="9">
        <v>1053</v>
      </c>
      <c r="T41" s="10">
        <v>75.30999755859375</v>
      </c>
      <c r="U41" s="11">
        <f>SUM(E41,F41,G41,H41,J41,M41,O41)</f>
        <v>552</v>
      </c>
      <c r="V41" s="11">
        <f>SUM(I41,K41,N41,P41,Q41)</f>
        <v>213</v>
      </c>
      <c r="W41" t="str">
        <f t="shared" si="1"/>
        <v>湖濱里</v>
      </c>
      <c r="X41" s="5" t="str">
        <f t="shared" si="2"/>
        <v/>
      </c>
      <c r="Y41" s="5" t="str">
        <f t="shared" si="3"/>
        <v/>
      </c>
      <c r="Z41" s="5" t="str">
        <f t="shared" si="4"/>
        <v/>
      </c>
    </row>
    <row r="42" spans="1:26" s="5" customFormat="1" x14ac:dyDescent="0.25">
      <c r="A42" s="8" t="s">
        <v>33</v>
      </c>
      <c r="B42" s="8" t="s">
        <v>74</v>
      </c>
      <c r="C42" s="8" t="s">
        <v>79</v>
      </c>
      <c r="D42" s="9">
        <v>0</v>
      </c>
      <c r="E42" s="9">
        <v>88</v>
      </c>
      <c r="F42" s="9">
        <v>56</v>
      </c>
      <c r="G42" s="9">
        <v>66</v>
      </c>
      <c r="H42" s="9">
        <v>197</v>
      </c>
      <c r="I42" s="9">
        <v>60</v>
      </c>
      <c r="J42" s="9">
        <v>40</v>
      </c>
      <c r="K42" s="9">
        <v>15</v>
      </c>
      <c r="L42" s="9">
        <v>16</v>
      </c>
      <c r="M42" s="9">
        <v>64</v>
      </c>
      <c r="N42" s="9">
        <v>47</v>
      </c>
      <c r="O42" s="9">
        <v>119</v>
      </c>
      <c r="P42" s="9">
        <v>70</v>
      </c>
      <c r="Q42" s="9">
        <v>131</v>
      </c>
      <c r="R42" s="9">
        <v>996</v>
      </c>
      <c r="S42" s="9">
        <v>1437</v>
      </c>
      <c r="T42" s="10">
        <v>69.30999755859375</v>
      </c>
      <c r="U42" s="11">
        <f>SUM(E42,F42,G42,H42,J42,M42,O42)</f>
        <v>630</v>
      </c>
      <c r="V42" s="11">
        <f>SUM(I42,K42,N42,P42,Q42)</f>
        <v>323</v>
      </c>
      <c r="W42" t="str">
        <f t="shared" si="1"/>
        <v>湖濱里</v>
      </c>
      <c r="X42" s="5" t="str">
        <f t="shared" si="2"/>
        <v/>
      </c>
      <c r="Y42" s="5" t="str">
        <f t="shared" si="3"/>
        <v/>
      </c>
      <c r="Z42" s="5" t="str">
        <f t="shared" si="4"/>
        <v/>
      </c>
    </row>
    <row r="43" spans="1:26" s="5" customFormat="1" x14ac:dyDescent="0.25">
      <c r="A43" s="8" t="s">
        <v>33</v>
      </c>
      <c r="B43" s="8" t="s">
        <v>80</v>
      </c>
      <c r="C43" s="8" t="s">
        <v>81</v>
      </c>
      <c r="D43" s="9">
        <v>1</v>
      </c>
      <c r="E43" s="9">
        <v>86</v>
      </c>
      <c r="F43" s="9">
        <v>82</v>
      </c>
      <c r="G43" s="9">
        <v>64</v>
      </c>
      <c r="H43" s="9">
        <v>218</v>
      </c>
      <c r="I43" s="9">
        <v>89</v>
      </c>
      <c r="J43" s="9">
        <v>61</v>
      </c>
      <c r="K43" s="9">
        <v>17</v>
      </c>
      <c r="L43" s="9">
        <v>24</v>
      </c>
      <c r="M43" s="9">
        <v>73</v>
      </c>
      <c r="N43" s="9">
        <v>103</v>
      </c>
      <c r="O43" s="9">
        <v>115</v>
      </c>
      <c r="P43" s="9">
        <v>107</v>
      </c>
      <c r="Q43" s="9">
        <v>186</v>
      </c>
      <c r="R43" s="9">
        <v>1252</v>
      </c>
      <c r="S43" s="9">
        <v>1745</v>
      </c>
      <c r="T43" s="10">
        <v>71.75</v>
      </c>
      <c r="U43" s="11">
        <f>SUM(E43,F43,G43,H43,J43,M43,O43)</f>
        <v>699</v>
      </c>
      <c r="V43" s="11">
        <f>SUM(I43,K43,N43,P43,Q43)</f>
        <v>502</v>
      </c>
      <c r="W43" t="str">
        <f t="shared" si="1"/>
        <v>紫星里</v>
      </c>
      <c r="X43" s="5">
        <f t="shared" si="2"/>
        <v>2556</v>
      </c>
      <c r="Y43" s="5">
        <f t="shared" si="3"/>
        <v>2080</v>
      </c>
      <c r="Z43" s="5">
        <f t="shared" si="4"/>
        <v>4798</v>
      </c>
    </row>
    <row r="44" spans="1:26" s="5" customFormat="1" x14ac:dyDescent="0.25">
      <c r="A44" s="8" t="s">
        <v>33</v>
      </c>
      <c r="B44" s="8" t="s">
        <v>80</v>
      </c>
      <c r="C44" s="8" t="s">
        <v>82</v>
      </c>
      <c r="D44" s="9">
        <v>0</v>
      </c>
      <c r="E44" s="9">
        <v>96</v>
      </c>
      <c r="F44" s="9">
        <v>56</v>
      </c>
      <c r="G44" s="9">
        <v>70</v>
      </c>
      <c r="H44" s="9">
        <v>144</v>
      </c>
      <c r="I44" s="9">
        <v>89</v>
      </c>
      <c r="J44" s="9">
        <v>60</v>
      </c>
      <c r="K44" s="9">
        <v>11</v>
      </c>
      <c r="L44" s="9">
        <v>10</v>
      </c>
      <c r="M44" s="9">
        <v>46</v>
      </c>
      <c r="N44" s="9">
        <v>104</v>
      </c>
      <c r="O44" s="9">
        <v>134</v>
      </c>
      <c r="P44" s="9">
        <v>132</v>
      </c>
      <c r="Q44" s="9">
        <v>193</v>
      </c>
      <c r="R44" s="9">
        <v>1169</v>
      </c>
      <c r="S44" s="9">
        <v>1647</v>
      </c>
      <c r="T44" s="10">
        <v>70.980003356933594</v>
      </c>
      <c r="U44" s="11">
        <f>SUM(E44,F44,G44,H44,J44,M44,O44)</f>
        <v>606</v>
      </c>
      <c r="V44" s="11">
        <f>SUM(I44,K44,N44,P44,Q44)</f>
        <v>529</v>
      </c>
      <c r="W44" t="str">
        <f t="shared" si="1"/>
        <v>紫星里</v>
      </c>
      <c r="X44" s="5" t="str">
        <f t="shared" si="2"/>
        <v/>
      </c>
      <c r="Y44" s="5" t="str">
        <f t="shared" si="3"/>
        <v/>
      </c>
      <c r="Z44" s="5" t="str">
        <f t="shared" si="4"/>
        <v/>
      </c>
    </row>
    <row r="45" spans="1:26" s="5" customFormat="1" x14ac:dyDescent="0.25">
      <c r="A45" s="8" t="s">
        <v>33</v>
      </c>
      <c r="B45" s="8" t="s">
        <v>80</v>
      </c>
      <c r="C45" s="8" t="s">
        <v>83</v>
      </c>
      <c r="D45" s="9">
        <v>3</v>
      </c>
      <c r="E45" s="9">
        <v>52</v>
      </c>
      <c r="F45" s="9">
        <v>54</v>
      </c>
      <c r="G45" s="9">
        <v>62</v>
      </c>
      <c r="H45" s="9">
        <v>151</v>
      </c>
      <c r="I45" s="9">
        <v>94</v>
      </c>
      <c r="J45" s="9">
        <v>71</v>
      </c>
      <c r="K45" s="9">
        <v>12</v>
      </c>
      <c r="L45" s="9">
        <v>11</v>
      </c>
      <c r="M45" s="9">
        <v>49</v>
      </c>
      <c r="N45" s="9">
        <v>85</v>
      </c>
      <c r="O45" s="9">
        <v>114</v>
      </c>
      <c r="P45" s="9">
        <v>141</v>
      </c>
      <c r="Q45" s="9">
        <v>184</v>
      </c>
      <c r="R45" s="9">
        <v>1105</v>
      </c>
      <c r="S45" s="9">
        <v>1525</v>
      </c>
      <c r="T45" s="10">
        <v>72.459999084472656</v>
      </c>
      <c r="U45" s="11">
        <f>SUM(E45,F45,G45,H45,J45,M45,O45)</f>
        <v>553</v>
      </c>
      <c r="V45" s="11">
        <f>SUM(I45,K45,N45,P45,Q45)</f>
        <v>516</v>
      </c>
      <c r="W45" t="str">
        <f t="shared" si="1"/>
        <v>紫星里</v>
      </c>
      <c r="X45" s="5" t="str">
        <f t="shared" si="2"/>
        <v/>
      </c>
      <c r="Y45" s="5" t="str">
        <f t="shared" si="3"/>
        <v/>
      </c>
      <c r="Z45" s="5" t="str">
        <f t="shared" si="4"/>
        <v/>
      </c>
    </row>
    <row r="46" spans="1:26" s="5" customFormat="1" x14ac:dyDescent="0.25">
      <c r="A46" s="8" t="s">
        <v>33</v>
      </c>
      <c r="B46" s="8" t="s">
        <v>80</v>
      </c>
      <c r="C46" s="8" t="s">
        <v>84</v>
      </c>
      <c r="D46" s="9">
        <v>2</v>
      </c>
      <c r="E46" s="9">
        <v>115</v>
      </c>
      <c r="F46" s="9">
        <v>54</v>
      </c>
      <c r="G46" s="9">
        <v>89</v>
      </c>
      <c r="H46" s="9">
        <v>191</v>
      </c>
      <c r="I46" s="9">
        <v>84</v>
      </c>
      <c r="J46" s="9">
        <v>57</v>
      </c>
      <c r="K46" s="9">
        <v>20</v>
      </c>
      <c r="L46" s="9">
        <v>21</v>
      </c>
      <c r="M46" s="9">
        <v>71</v>
      </c>
      <c r="N46" s="9">
        <v>69</v>
      </c>
      <c r="O46" s="9">
        <v>121</v>
      </c>
      <c r="P46" s="9">
        <v>115</v>
      </c>
      <c r="Q46" s="9">
        <v>245</v>
      </c>
      <c r="R46" s="9">
        <v>1272</v>
      </c>
      <c r="S46" s="9">
        <v>1737</v>
      </c>
      <c r="T46" s="10">
        <v>73.230003356933594</v>
      </c>
      <c r="U46" s="11">
        <f>SUM(E46,F46,G46,H46,J46,M46,O46)</f>
        <v>698</v>
      </c>
      <c r="V46" s="11">
        <f>SUM(I46,K46,N46,P46,Q46)</f>
        <v>533</v>
      </c>
      <c r="W46" t="str">
        <f t="shared" si="1"/>
        <v>紫星里</v>
      </c>
      <c r="X46" s="5" t="str">
        <f t="shared" si="2"/>
        <v/>
      </c>
      <c r="Y46" s="5" t="str">
        <f t="shared" si="3"/>
        <v/>
      </c>
      <c r="Z46" s="5" t="str">
        <f t="shared" si="4"/>
        <v/>
      </c>
    </row>
    <row r="47" spans="1:26" s="5" customFormat="1" x14ac:dyDescent="0.25">
      <c r="A47" s="8" t="s">
        <v>33</v>
      </c>
      <c r="B47" s="8" t="s">
        <v>85</v>
      </c>
      <c r="C47" s="8" t="s">
        <v>86</v>
      </c>
      <c r="D47" s="9">
        <v>7</v>
      </c>
      <c r="E47" s="9">
        <v>79</v>
      </c>
      <c r="F47" s="9">
        <v>35</v>
      </c>
      <c r="G47" s="9">
        <v>43</v>
      </c>
      <c r="H47" s="9">
        <v>110</v>
      </c>
      <c r="I47" s="9">
        <v>70</v>
      </c>
      <c r="J47" s="9">
        <v>151</v>
      </c>
      <c r="K47" s="9">
        <v>11</v>
      </c>
      <c r="L47" s="9">
        <v>21</v>
      </c>
      <c r="M47" s="9">
        <v>51</v>
      </c>
      <c r="N47" s="9">
        <v>55</v>
      </c>
      <c r="O47" s="9">
        <v>41</v>
      </c>
      <c r="P47" s="9">
        <v>95</v>
      </c>
      <c r="Q47" s="9">
        <v>149</v>
      </c>
      <c r="R47" s="9">
        <v>942</v>
      </c>
      <c r="S47" s="9">
        <v>1363</v>
      </c>
      <c r="T47" s="10">
        <v>69.110000610351563</v>
      </c>
      <c r="U47" s="11">
        <f>SUM(E47,F47,G47,H47,J47,M47,O47)</f>
        <v>510</v>
      </c>
      <c r="V47" s="11">
        <f>SUM(I47,K47,N47,P47,Q47)</f>
        <v>380</v>
      </c>
      <c r="W47" t="str">
        <f t="shared" si="1"/>
        <v>大湖里</v>
      </c>
      <c r="X47" s="5">
        <f t="shared" si="2"/>
        <v>1741</v>
      </c>
      <c r="Y47" s="5">
        <f t="shared" si="3"/>
        <v>1313</v>
      </c>
      <c r="Z47" s="5">
        <f t="shared" si="4"/>
        <v>3224</v>
      </c>
    </row>
    <row r="48" spans="1:26" s="5" customFormat="1" x14ac:dyDescent="0.25">
      <c r="A48" s="8" t="s">
        <v>33</v>
      </c>
      <c r="B48" s="8" t="s">
        <v>85</v>
      </c>
      <c r="C48" s="8" t="s">
        <v>87</v>
      </c>
      <c r="D48" s="9">
        <v>1</v>
      </c>
      <c r="E48" s="9">
        <v>87</v>
      </c>
      <c r="F48" s="9">
        <v>54</v>
      </c>
      <c r="G48" s="9">
        <v>79</v>
      </c>
      <c r="H48" s="9">
        <v>134</v>
      </c>
      <c r="I48" s="9">
        <v>64</v>
      </c>
      <c r="J48" s="9">
        <v>125</v>
      </c>
      <c r="K48" s="9">
        <v>13</v>
      </c>
      <c r="L48" s="9">
        <v>30</v>
      </c>
      <c r="M48" s="9">
        <v>67</v>
      </c>
      <c r="N48" s="9">
        <v>38</v>
      </c>
      <c r="O48" s="9">
        <v>70</v>
      </c>
      <c r="P48" s="9">
        <v>151</v>
      </c>
      <c r="Q48" s="9">
        <v>197</v>
      </c>
      <c r="R48" s="9">
        <v>1142</v>
      </c>
      <c r="S48" s="9">
        <v>1548</v>
      </c>
      <c r="T48" s="10">
        <v>73.769996643066406</v>
      </c>
      <c r="U48" s="11">
        <f>SUM(E48,F48,G48,H48,J48,M48,O48)</f>
        <v>616</v>
      </c>
      <c r="V48" s="11">
        <f>SUM(I48,K48,N48,P48,Q48)</f>
        <v>463</v>
      </c>
      <c r="W48" t="str">
        <f t="shared" si="1"/>
        <v>大湖里</v>
      </c>
      <c r="X48" s="5" t="str">
        <f t="shared" si="2"/>
        <v/>
      </c>
      <c r="Y48" s="5" t="str">
        <f t="shared" si="3"/>
        <v/>
      </c>
      <c r="Z48" s="5" t="str">
        <f t="shared" si="4"/>
        <v/>
      </c>
    </row>
    <row r="49" spans="1:26" s="5" customFormat="1" x14ac:dyDescent="0.25">
      <c r="A49" s="8" t="s">
        <v>33</v>
      </c>
      <c r="B49" s="8" t="s">
        <v>85</v>
      </c>
      <c r="C49" s="8" t="s">
        <v>88</v>
      </c>
      <c r="D49" s="9">
        <v>2</v>
      </c>
      <c r="E49" s="9">
        <v>57</v>
      </c>
      <c r="F49" s="9">
        <v>59</v>
      </c>
      <c r="G49" s="9">
        <v>68</v>
      </c>
      <c r="H49" s="9">
        <v>176</v>
      </c>
      <c r="I49" s="9">
        <v>53</v>
      </c>
      <c r="J49" s="9">
        <v>114</v>
      </c>
      <c r="K49" s="9">
        <v>11</v>
      </c>
      <c r="L49" s="9">
        <v>29</v>
      </c>
      <c r="M49" s="9">
        <v>60</v>
      </c>
      <c r="N49" s="9">
        <v>39</v>
      </c>
      <c r="O49" s="9">
        <v>81</v>
      </c>
      <c r="P49" s="9">
        <v>174</v>
      </c>
      <c r="Q49" s="9">
        <v>193</v>
      </c>
      <c r="R49" s="9">
        <v>1140</v>
      </c>
      <c r="S49" s="9">
        <v>1605</v>
      </c>
      <c r="T49" s="10">
        <v>71.029998779296875</v>
      </c>
      <c r="U49" s="11">
        <f>SUM(E49,F49,G49,H49,J49,M49,O49)</f>
        <v>615</v>
      </c>
      <c r="V49" s="11">
        <f>SUM(I49,K49,N49,P49,Q49)</f>
        <v>470</v>
      </c>
      <c r="W49" t="str">
        <f t="shared" si="1"/>
        <v>大湖里</v>
      </c>
      <c r="X49" s="5" t="str">
        <f t="shared" si="2"/>
        <v/>
      </c>
      <c r="Y49" s="5" t="str">
        <f t="shared" si="3"/>
        <v/>
      </c>
      <c r="Z49" s="5" t="str">
        <f t="shared" si="4"/>
        <v/>
      </c>
    </row>
    <row r="50" spans="1:26" s="5" customFormat="1" x14ac:dyDescent="0.25">
      <c r="A50" s="8" t="s">
        <v>33</v>
      </c>
      <c r="B50" s="8" t="s">
        <v>89</v>
      </c>
      <c r="C50" s="8" t="s">
        <v>90</v>
      </c>
      <c r="D50" s="9">
        <v>0</v>
      </c>
      <c r="E50" s="9">
        <v>99</v>
      </c>
      <c r="F50" s="9">
        <v>51</v>
      </c>
      <c r="G50" s="9">
        <v>67</v>
      </c>
      <c r="H50" s="9">
        <v>158</v>
      </c>
      <c r="I50" s="9">
        <v>149</v>
      </c>
      <c r="J50" s="9">
        <v>55</v>
      </c>
      <c r="K50" s="9">
        <v>14</v>
      </c>
      <c r="L50" s="9">
        <v>28</v>
      </c>
      <c r="M50" s="9">
        <v>52</v>
      </c>
      <c r="N50" s="9">
        <v>56</v>
      </c>
      <c r="O50" s="9">
        <v>123</v>
      </c>
      <c r="P50" s="9">
        <v>113</v>
      </c>
      <c r="Q50" s="9">
        <v>144</v>
      </c>
      <c r="R50" s="9">
        <v>1130</v>
      </c>
      <c r="S50" s="9">
        <v>1619</v>
      </c>
      <c r="T50" s="10">
        <v>69.800003051757813</v>
      </c>
      <c r="U50" s="11">
        <f>SUM(E50,F50,G50,H50,J50,M50,O50)</f>
        <v>605</v>
      </c>
      <c r="V50" s="11">
        <f>SUM(I50,K50,N50,P50,Q50)</f>
        <v>476</v>
      </c>
      <c r="W50" t="str">
        <f t="shared" si="1"/>
        <v>金龍里</v>
      </c>
      <c r="X50" s="5">
        <f t="shared" si="2"/>
        <v>1735</v>
      </c>
      <c r="Y50" s="5">
        <f t="shared" si="3"/>
        <v>1385</v>
      </c>
      <c r="Z50" s="5">
        <f t="shared" si="4"/>
        <v>3263</v>
      </c>
    </row>
    <row r="51" spans="1:26" s="5" customFormat="1" x14ac:dyDescent="0.25">
      <c r="A51" s="8" t="s">
        <v>33</v>
      </c>
      <c r="B51" s="8" t="s">
        <v>89</v>
      </c>
      <c r="C51" s="8" t="s">
        <v>91</v>
      </c>
      <c r="D51" s="9">
        <v>2</v>
      </c>
      <c r="E51" s="9">
        <v>134</v>
      </c>
      <c r="F51" s="9">
        <v>27</v>
      </c>
      <c r="G51" s="9">
        <v>66</v>
      </c>
      <c r="H51" s="9">
        <v>154</v>
      </c>
      <c r="I51" s="9">
        <v>142</v>
      </c>
      <c r="J51" s="9">
        <v>58</v>
      </c>
      <c r="K51" s="9">
        <v>9</v>
      </c>
      <c r="L51" s="9">
        <v>17</v>
      </c>
      <c r="M51" s="9">
        <v>62</v>
      </c>
      <c r="N51" s="9">
        <v>69</v>
      </c>
      <c r="O51" s="9">
        <v>94</v>
      </c>
      <c r="P51" s="9">
        <v>104</v>
      </c>
      <c r="Q51" s="9">
        <v>161</v>
      </c>
      <c r="R51" s="9">
        <v>1120</v>
      </c>
      <c r="S51" s="9">
        <v>1595</v>
      </c>
      <c r="T51" s="10">
        <v>70.220001220703125</v>
      </c>
      <c r="U51" s="11">
        <f>SUM(E51,F51,G51,H51,J51,M51,O51)</f>
        <v>595</v>
      </c>
      <c r="V51" s="11">
        <f>SUM(I51,K51,N51,P51,Q51)</f>
        <v>485</v>
      </c>
      <c r="W51" t="str">
        <f t="shared" si="1"/>
        <v>金龍里</v>
      </c>
      <c r="X51" s="5" t="str">
        <f t="shared" si="2"/>
        <v/>
      </c>
      <c r="Y51" s="5" t="str">
        <f t="shared" si="3"/>
        <v/>
      </c>
      <c r="Z51" s="5" t="str">
        <f t="shared" si="4"/>
        <v/>
      </c>
    </row>
    <row r="52" spans="1:26" s="5" customFormat="1" x14ac:dyDescent="0.25">
      <c r="A52" s="8" t="s">
        <v>33</v>
      </c>
      <c r="B52" s="8" t="s">
        <v>89</v>
      </c>
      <c r="C52" s="8" t="s">
        <v>92</v>
      </c>
      <c r="D52" s="9">
        <v>2</v>
      </c>
      <c r="E52" s="9">
        <v>148</v>
      </c>
      <c r="F52" s="9">
        <v>32</v>
      </c>
      <c r="G52" s="9">
        <v>46</v>
      </c>
      <c r="H52" s="9">
        <v>125</v>
      </c>
      <c r="I52" s="9">
        <v>104</v>
      </c>
      <c r="J52" s="9">
        <v>46</v>
      </c>
      <c r="K52" s="9">
        <v>12</v>
      </c>
      <c r="L52" s="9">
        <v>27</v>
      </c>
      <c r="M52" s="9">
        <v>46</v>
      </c>
      <c r="N52" s="9">
        <v>59</v>
      </c>
      <c r="O52" s="9">
        <v>92</v>
      </c>
      <c r="P52" s="9">
        <v>97</v>
      </c>
      <c r="Q52" s="9">
        <v>152</v>
      </c>
      <c r="R52" s="9">
        <v>1013</v>
      </c>
      <c r="S52" s="9">
        <v>1398</v>
      </c>
      <c r="T52" s="10">
        <v>72.459999084472656</v>
      </c>
      <c r="U52" s="11">
        <f>SUM(E52,F52,G52,H52,J52,M52,O52)</f>
        <v>535</v>
      </c>
      <c r="V52" s="11">
        <f>SUM(I52,K52,N52,P52,Q52)</f>
        <v>424</v>
      </c>
      <c r="W52" t="str">
        <f t="shared" si="1"/>
        <v>金龍里</v>
      </c>
      <c r="X52" s="5" t="str">
        <f t="shared" si="2"/>
        <v/>
      </c>
      <c r="Y52" s="5" t="str">
        <f t="shared" si="3"/>
        <v/>
      </c>
      <c r="Z52" s="5" t="str">
        <f t="shared" si="4"/>
        <v/>
      </c>
    </row>
    <row r="53" spans="1:26" s="5" customFormat="1" x14ac:dyDescent="0.25">
      <c r="A53" s="8" t="s">
        <v>33</v>
      </c>
      <c r="B53" s="8" t="s">
        <v>93</v>
      </c>
      <c r="C53" s="8" t="s">
        <v>94</v>
      </c>
      <c r="D53" s="9">
        <v>0</v>
      </c>
      <c r="E53" s="9">
        <v>126</v>
      </c>
      <c r="F53" s="9">
        <v>34</v>
      </c>
      <c r="G53" s="9">
        <v>45</v>
      </c>
      <c r="H53" s="9">
        <v>98</v>
      </c>
      <c r="I53" s="9">
        <v>166</v>
      </c>
      <c r="J53" s="9">
        <v>50</v>
      </c>
      <c r="K53" s="9">
        <v>8</v>
      </c>
      <c r="L53" s="9">
        <v>29</v>
      </c>
      <c r="M53" s="9">
        <v>44</v>
      </c>
      <c r="N53" s="9">
        <v>68</v>
      </c>
      <c r="O53" s="9">
        <v>106</v>
      </c>
      <c r="P53" s="9">
        <v>73</v>
      </c>
      <c r="Q53" s="9">
        <v>144</v>
      </c>
      <c r="R53" s="9">
        <v>1009</v>
      </c>
      <c r="S53" s="9">
        <v>1423</v>
      </c>
      <c r="T53" s="10">
        <v>70.910003662109375</v>
      </c>
      <c r="U53" s="11">
        <f>SUM(E53,F53,G53,H53,J53,M53,O53)</f>
        <v>503</v>
      </c>
      <c r="V53" s="11">
        <f>SUM(I53,K53,N53,P53,Q53)</f>
        <v>459</v>
      </c>
      <c r="W53" t="str">
        <f t="shared" si="1"/>
        <v>金瑞里</v>
      </c>
      <c r="X53" s="5">
        <f t="shared" si="2"/>
        <v>2260</v>
      </c>
      <c r="Y53" s="5">
        <f t="shared" si="3"/>
        <v>1634</v>
      </c>
      <c r="Z53" s="5">
        <f t="shared" si="4"/>
        <v>4049</v>
      </c>
    </row>
    <row r="54" spans="1:26" s="5" customFormat="1" x14ac:dyDescent="0.25">
      <c r="A54" s="8" t="s">
        <v>33</v>
      </c>
      <c r="B54" s="8" t="s">
        <v>93</v>
      </c>
      <c r="C54" s="8" t="s">
        <v>95</v>
      </c>
      <c r="D54" s="9">
        <v>5</v>
      </c>
      <c r="E54" s="9">
        <v>112</v>
      </c>
      <c r="F54" s="9">
        <v>71</v>
      </c>
      <c r="G54" s="9">
        <v>56</v>
      </c>
      <c r="H54" s="9">
        <v>177</v>
      </c>
      <c r="I54" s="9">
        <v>128</v>
      </c>
      <c r="J54" s="9">
        <v>37</v>
      </c>
      <c r="K54" s="9">
        <v>18</v>
      </c>
      <c r="L54" s="9">
        <v>12</v>
      </c>
      <c r="M54" s="9">
        <v>58</v>
      </c>
      <c r="N54" s="9">
        <v>43</v>
      </c>
      <c r="O54" s="9">
        <v>102</v>
      </c>
      <c r="P54" s="9">
        <v>67</v>
      </c>
      <c r="Q54" s="9">
        <v>111</v>
      </c>
      <c r="R54" s="9">
        <v>1015</v>
      </c>
      <c r="S54" s="9">
        <v>1415</v>
      </c>
      <c r="T54" s="10">
        <v>71.730003356933594</v>
      </c>
      <c r="U54" s="11">
        <f>SUM(E54,F54,G54,H54,J54,M54,O54)</f>
        <v>613</v>
      </c>
      <c r="V54" s="11">
        <f>SUM(I54,K54,N54,P54,Q54)</f>
        <v>367</v>
      </c>
      <c r="W54" t="str">
        <f t="shared" si="1"/>
        <v>金瑞里</v>
      </c>
      <c r="X54" s="5" t="str">
        <f t="shared" si="2"/>
        <v/>
      </c>
      <c r="Y54" s="5" t="str">
        <f t="shared" si="3"/>
        <v/>
      </c>
      <c r="Z54" s="5" t="str">
        <f t="shared" si="4"/>
        <v/>
      </c>
    </row>
    <row r="55" spans="1:26" s="5" customFormat="1" x14ac:dyDescent="0.25">
      <c r="A55" s="8" t="s">
        <v>33</v>
      </c>
      <c r="B55" s="8" t="s">
        <v>93</v>
      </c>
      <c r="C55" s="8" t="s">
        <v>96</v>
      </c>
      <c r="D55" s="9">
        <v>4</v>
      </c>
      <c r="E55" s="9">
        <v>173</v>
      </c>
      <c r="F55" s="9">
        <v>35</v>
      </c>
      <c r="G55" s="9">
        <v>53</v>
      </c>
      <c r="H55" s="9">
        <v>137</v>
      </c>
      <c r="I55" s="9">
        <v>115</v>
      </c>
      <c r="J55" s="9">
        <v>35</v>
      </c>
      <c r="K55" s="9">
        <v>5</v>
      </c>
      <c r="L55" s="9">
        <v>16</v>
      </c>
      <c r="M55" s="9">
        <v>50</v>
      </c>
      <c r="N55" s="9">
        <v>62</v>
      </c>
      <c r="O55" s="9">
        <v>119</v>
      </c>
      <c r="P55" s="9">
        <v>92</v>
      </c>
      <c r="Q55" s="9">
        <v>104</v>
      </c>
      <c r="R55" s="9">
        <v>1019</v>
      </c>
      <c r="S55" s="9">
        <v>1360</v>
      </c>
      <c r="T55" s="10">
        <v>74.930000305175781</v>
      </c>
      <c r="U55" s="11">
        <f>SUM(E55,F55,G55,H55,J55,M55,O55)</f>
        <v>602</v>
      </c>
      <c r="V55" s="11">
        <f>SUM(I55,K55,N55,P55,Q55)</f>
        <v>378</v>
      </c>
      <c r="W55" t="str">
        <f t="shared" si="1"/>
        <v>金瑞里</v>
      </c>
      <c r="X55" s="5" t="str">
        <f t="shared" si="2"/>
        <v/>
      </c>
      <c r="Y55" s="5" t="str">
        <f t="shared" si="3"/>
        <v/>
      </c>
      <c r="Z55" s="5" t="str">
        <f t="shared" si="4"/>
        <v/>
      </c>
    </row>
    <row r="56" spans="1:26" s="5" customFormat="1" x14ac:dyDescent="0.25">
      <c r="A56" s="8" t="s">
        <v>33</v>
      </c>
      <c r="B56" s="8" t="s">
        <v>93</v>
      </c>
      <c r="C56" s="8" t="s">
        <v>97</v>
      </c>
      <c r="D56" s="9">
        <v>2</v>
      </c>
      <c r="E56" s="9">
        <v>174</v>
      </c>
      <c r="F56" s="9">
        <v>31</v>
      </c>
      <c r="G56" s="9">
        <v>43</v>
      </c>
      <c r="H56" s="9">
        <v>126</v>
      </c>
      <c r="I56" s="9">
        <v>150</v>
      </c>
      <c r="J56" s="9">
        <v>44</v>
      </c>
      <c r="K56" s="9">
        <v>5</v>
      </c>
      <c r="L56" s="9">
        <v>15</v>
      </c>
      <c r="M56" s="9">
        <v>35</v>
      </c>
      <c r="N56" s="9">
        <v>77</v>
      </c>
      <c r="O56" s="9">
        <v>89</v>
      </c>
      <c r="P56" s="9">
        <v>91</v>
      </c>
      <c r="Q56" s="9">
        <v>107</v>
      </c>
      <c r="R56" s="9">
        <v>1006</v>
      </c>
      <c r="S56" s="9">
        <v>1328</v>
      </c>
      <c r="T56" s="10">
        <v>75.75</v>
      </c>
      <c r="U56" s="11">
        <f>SUM(E56,F56,G56,H56,J56,M56,O56)</f>
        <v>542</v>
      </c>
      <c r="V56" s="11">
        <f>SUM(I56,K56,N56,P56,Q56)</f>
        <v>430</v>
      </c>
      <c r="W56" t="str">
        <f t="shared" si="1"/>
        <v>金瑞里</v>
      </c>
      <c r="X56" s="5" t="str">
        <f t="shared" si="2"/>
        <v/>
      </c>
      <c r="Y56" s="5" t="str">
        <f t="shared" si="3"/>
        <v/>
      </c>
      <c r="Z56" s="5" t="str">
        <f t="shared" si="4"/>
        <v/>
      </c>
    </row>
    <row r="57" spans="1:26" s="5" customFormat="1" x14ac:dyDescent="0.25">
      <c r="A57" s="8" t="s">
        <v>33</v>
      </c>
      <c r="B57" s="8" t="s">
        <v>98</v>
      </c>
      <c r="C57" s="8" t="s">
        <v>99</v>
      </c>
      <c r="D57" s="9">
        <v>3</v>
      </c>
      <c r="E57" s="9">
        <v>31</v>
      </c>
      <c r="F57" s="9">
        <v>4</v>
      </c>
      <c r="G57" s="9">
        <v>1</v>
      </c>
      <c r="H57" s="9">
        <v>18</v>
      </c>
      <c r="I57" s="9">
        <v>17</v>
      </c>
      <c r="J57" s="9">
        <v>9</v>
      </c>
      <c r="K57" s="9">
        <v>1</v>
      </c>
      <c r="L57" s="9">
        <v>1</v>
      </c>
      <c r="M57" s="9">
        <v>7</v>
      </c>
      <c r="N57" s="9">
        <v>23</v>
      </c>
      <c r="O57" s="9">
        <v>14</v>
      </c>
      <c r="P57" s="9">
        <v>151</v>
      </c>
      <c r="Q57" s="9">
        <v>34</v>
      </c>
      <c r="R57" s="9">
        <v>319</v>
      </c>
      <c r="S57" s="9">
        <v>427</v>
      </c>
      <c r="T57" s="10">
        <v>74.709999084472656</v>
      </c>
      <c r="U57" s="11">
        <f>SUM(E57,F57,G57,H57,J57,M57,O57)</f>
        <v>84</v>
      </c>
      <c r="V57" s="11">
        <f>SUM(I57,K57,N57,P57,Q57)</f>
        <v>226</v>
      </c>
      <c r="W57" t="str">
        <f t="shared" si="1"/>
        <v>碧山里</v>
      </c>
      <c r="X57" s="5">
        <f t="shared" si="2"/>
        <v>2331</v>
      </c>
      <c r="Y57" s="5">
        <f t="shared" si="3"/>
        <v>1722</v>
      </c>
      <c r="Z57" s="5">
        <f t="shared" si="4"/>
        <v>4213</v>
      </c>
    </row>
    <row r="58" spans="1:26" s="5" customFormat="1" x14ac:dyDescent="0.25">
      <c r="A58" s="8" t="s">
        <v>33</v>
      </c>
      <c r="B58" s="8" t="s">
        <v>98</v>
      </c>
      <c r="C58" s="8" t="s">
        <v>100</v>
      </c>
      <c r="D58" s="9">
        <v>4</v>
      </c>
      <c r="E58" s="9">
        <v>101</v>
      </c>
      <c r="F58" s="9">
        <v>66</v>
      </c>
      <c r="G58" s="9">
        <v>53</v>
      </c>
      <c r="H58" s="9">
        <v>122</v>
      </c>
      <c r="I58" s="9">
        <v>75</v>
      </c>
      <c r="J58" s="9">
        <v>48</v>
      </c>
      <c r="K58" s="9">
        <v>13</v>
      </c>
      <c r="L58" s="9">
        <v>17</v>
      </c>
      <c r="M58" s="9">
        <v>53</v>
      </c>
      <c r="N58" s="9">
        <v>35</v>
      </c>
      <c r="O58" s="9">
        <v>132</v>
      </c>
      <c r="P58" s="9">
        <v>64</v>
      </c>
      <c r="Q58" s="9">
        <v>180</v>
      </c>
      <c r="R58" s="9">
        <v>973</v>
      </c>
      <c r="S58" s="9">
        <v>1303</v>
      </c>
      <c r="T58" s="10">
        <v>74.669998168945313</v>
      </c>
      <c r="U58" s="11">
        <f>SUM(E58,F58,G58,H58,J58,M58,O58)</f>
        <v>575</v>
      </c>
      <c r="V58" s="11">
        <f>SUM(I58,K58,N58,P58,Q58)</f>
        <v>367</v>
      </c>
      <c r="W58" t="str">
        <f t="shared" si="1"/>
        <v>碧山里</v>
      </c>
      <c r="X58" s="5" t="str">
        <f t="shared" si="2"/>
        <v/>
      </c>
      <c r="Y58" s="5" t="str">
        <f t="shared" si="3"/>
        <v/>
      </c>
      <c r="Z58" s="5" t="str">
        <f t="shared" si="4"/>
        <v/>
      </c>
    </row>
    <row r="59" spans="1:26" s="5" customFormat="1" x14ac:dyDescent="0.25">
      <c r="A59" s="8" t="s">
        <v>33</v>
      </c>
      <c r="B59" s="8" t="s">
        <v>98</v>
      </c>
      <c r="C59" s="8" t="s">
        <v>101</v>
      </c>
      <c r="D59" s="9">
        <v>2</v>
      </c>
      <c r="E59" s="9">
        <v>128</v>
      </c>
      <c r="F59" s="9">
        <v>53</v>
      </c>
      <c r="G59" s="9">
        <v>64</v>
      </c>
      <c r="H59" s="9">
        <v>127</v>
      </c>
      <c r="I59" s="9">
        <v>95</v>
      </c>
      <c r="J59" s="9">
        <v>60</v>
      </c>
      <c r="K59" s="9">
        <v>10</v>
      </c>
      <c r="L59" s="9">
        <v>10</v>
      </c>
      <c r="M59" s="9">
        <v>50</v>
      </c>
      <c r="N59" s="9">
        <v>78</v>
      </c>
      <c r="O59" s="9">
        <v>90</v>
      </c>
      <c r="P59" s="9">
        <v>91</v>
      </c>
      <c r="Q59" s="9">
        <v>147</v>
      </c>
      <c r="R59" s="9">
        <v>1040</v>
      </c>
      <c r="S59" s="9">
        <v>1444</v>
      </c>
      <c r="T59" s="10">
        <v>72.019996643066406</v>
      </c>
      <c r="U59" s="11">
        <f>SUM(E59,F59,G59,H59,J59,M59,O59)</f>
        <v>572</v>
      </c>
      <c r="V59" s="11">
        <f>SUM(I59,K59,N59,P59,Q59)</f>
        <v>421</v>
      </c>
      <c r="W59" t="str">
        <f t="shared" si="1"/>
        <v>碧山里</v>
      </c>
      <c r="X59" s="5" t="str">
        <f t="shared" si="2"/>
        <v/>
      </c>
      <c r="Y59" s="5" t="str">
        <f t="shared" si="3"/>
        <v/>
      </c>
      <c r="Z59" s="5" t="str">
        <f t="shared" si="4"/>
        <v/>
      </c>
    </row>
    <row r="60" spans="1:26" s="5" customFormat="1" x14ac:dyDescent="0.25">
      <c r="A60" s="8" t="s">
        <v>33</v>
      </c>
      <c r="B60" s="8" t="s">
        <v>98</v>
      </c>
      <c r="C60" s="8" t="s">
        <v>102</v>
      </c>
      <c r="D60" s="9">
        <v>2</v>
      </c>
      <c r="E60" s="9">
        <v>126</v>
      </c>
      <c r="F60" s="9">
        <v>36</v>
      </c>
      <c r="G60" s="9">
        <v>71</v>
      </c>
      <c r="H60" s="9">
        <v>137</v>
      </c>
      <c r="I60" s="9">
        <v>139</v>
      </c>
      <c r="J60" s="9">
        <v>41</v>
      </c>
      <c r="K60" s="9">
        <v>5</v>
      </c>
      <c r="L60" s="9">
        <v>19</v>
      </c>
      <c r="M60" s="9">
        <v>49</v>
      </c>
      <c r="N60" s="9">
        <v>42</v>
      </c>
      <c r="O60" s="9">
        <v>91</v>
      </c>
      <c r="P60" s="9">
        <v>85</v>
      </c>
      <c r="Q60" s="9">
        <v>153</v>
      </c>
      <c r="R60" s="9">
        <v>1023</v>
      </c>
      <c r="S60" s="9">
        <v>1432</v>
      </c>
      <c r="T60" s="10">
        <v>71.44000244140625</v>
      </c>
      <c r="U60" s="11">
        <f>SUM(E60,F60,G60,H60,J60,M60,O60)</f>
        <v>551</v>
      </c>
      <c r="V60" s="11">
        <f>SUM(I60,K60,N60,P60,Q60)</f>
        <v>424</v>
      </c>
      <c r="W60" t="str">
        <f t="shared" si="1"/>
        <v>碧山里</v>
      </c>
      <c r="X60" s="5" t="str">
        <f t="shared" si="2"/>
        <v/>
      </c>
      <c r="Y60" s="5" t="str">
        <f t="shared" si="3"/>
        <v/>
      </c>
      <c r="Z60" s="5" t="str">
        <f t="shared" si="4"/>
        <v/>
      </c>
    </row>
    <row r="61" spans="1:26" s="5" customFormat="1" x14ac:dyDescent="0.25">
      <c r="A61" s="8" t="s">
        <v>33</v>
      </c>
      <c r="B61" s="8" t="s">
        <v>98</v>
      </c>
      <c r="C61" s="8" t="s">
        <v>103</v>
      </c>
      <c r="D61" s="9">
        <v>0</v>
      </c>
      <c r="E61" s="9">
        <v>135</v>
      </c>
      <c r="F61" s="9">
        <v>51</v>
      </c>
      <c r="G61" s="9">
        <v>61</v>
      </c>
      <c r="H61" s="9">
        <v>145</v>
      </c>
      <c r="I61" s="9">
        <v>65</v>
      </c>
      <c r="J61" s="9">
        <v>35</v>
      </c>
      <c r="K61" s="9">
        <v>6</v>
      </c>
      <c r="L61" s="9">
        <v>9</v>
      </c>
      <c r="M61" s="9">
        <v>53</v>
      </c>
      <c r="N61" s="9">
        <v>44</v>
      </c>
      <c r="O61" s="9">
        <v>69</v>
      </c>
      <c r="P61" s="9">
        <v>67</v>
      </c>
      <c r="Q61" s="9">
        <v>102</v>
      </c>
      <c r="R61" s="9">
        <v>858</v>
      </c>
      <c r="S61" s="9">
        <v>1185</v>
      </c>
      <c r="T61" s="10">
        <v>72.410003662109375</v>
      </c>
      <c r="U61" s="11">
        <f>SUM(E61,F61,G61,H61,J61,M61,O61)</f>
        <v>549</v>
      </c>
      <c r="V61" s="11">
        <f>SUM(I61,K61,N61,P61,Q61)</f>
        <v>284</v>
      </c>
      <c r="W61" t="str">
        <f t="shared" si="1"/>
        <v>碧山里</v>
      </c>
      <c r="X61" s="5" t="str">
        <f t="shared" si="2"/>
        <v/>
      </c>
      <c r="Y61" s="5" t="str">
        <f t="shared" si="3"/>
        <v/>
      </c>
      <c r="Z61" s="5" t="str">
        <f t="shared" si="4"/>
        <v/>
      </c>
    </row>
    <row r="62" spans="1:26" s="5" customFormat="1" x14ac:dyDescent="0.25">
      <c r="A62" s="8" t="s">
        <v>33</v>
      </c>
      <c r="B62" s="8" t="s">
        <v>104</v>
      </c>
      <c r="C62" s="8" t="s">
        <v>105</v>
      </c>
      <c r="D62" s="9">
        <v>1</v>
      </c>
      <c r="E62" s="9">
        <v>80</v>
      </c>
      <c r="F62" s="9">
        <v>106</v>
      </c>
      <c r="G62" s="9">
        <v>68</v>
      </c>
      <c r="H62" s="9">
        <v>159</v>
      </c>
      <c r="I62" s="9">
        <v>57</v>
      </c>
      <c r="J62" s="9">
        <v>49</v>
      </c>
      <c r="K62" s="9">
        <v>19</v>
      </c>
      <c r="L62" s="9">
        <v>17</v>
      </c>
      <c r="M62" s="9">
        <v>70</v>
      </c>
      <c r="N62" s="9">
        <v>78</v>
      </c>
      <c r="O62" s="9">
        <v>194</v>
      </c>
      <c r="P62" s="9">
        <v>110</v>
      </c>
      <c r="Q62" s="9">
        <v>165</v>
      </c>
      <c r="R62" s="9">
        <v>1201</v>
      </c>
      <c r="S62" s="9">
        <v>1639</v>
      </c>
      <c r="T62" s="10">
        <v>73.279998779296875</v>
      </c>
      <c r="U62" s="11">
        <f>SUM(E62,F62,G62,H62,J62,M62,O62)</f>
        <v>726</v>
      </c>
      <c r="V62" s="11">
        <f>SUM(I62,K62,N62,P62,Q62)</f>
        <v>429</v>
      </c>
      <c r="W62" t="str">
        <f t="shared" si="1"/>
        <v>紫雲里</v>
      </c>
      <c r="X62" s="5">
        <f t="shared" si="2"/>
        <v>2227</v>
      </c>
      <c r="Y62" s="5">
        <f t="shared" si="3"/>
        <v>1108</v>
      </c>
      <c r="Z62" s="5">
        <f t="shared" si="4"/>
        <v>3459</v>
      </c>
    </row>
    <row r="63" spans="1:26" s="5" customFormat="1" x14ac:dyDescent="0.25">
      <c r="A63" s="8" t="s">
        <v>33</v>
      </c>
      <c r="B63" s="8" t="s">
        <v>104</v>
      </c>
      <c r="C63" s="8" t="s">
        <v>106</v>
      </c>
      <c r="D63" s="9">
        <v>1</v>
      </c>
      <c r="E63" s="9">
        <v>78</v>
      </c>
      <c r="F63" s="9">
        <v>141</v>
      </c>
      <c r="G63" s="9">
        <v>95</v>
      </c>
      <c r="H63" s="9">
        <v>194</v>
      </c>
      <c r="I63" s="9">
        <v>51</v>
      </c>
      <c r="J63" s="9">
        <v>56</v>
      </c>
      <c r="K63" s="9">
        <v>7</v>
      </c>
      <c r="L63" s="9">
        <v>15</v>
      </c>
      <c r="M63" s="9">
        <v>76</v>
      </c>
      <c r="N63" s="9">
        <v>40</v>
      </c>
      <c r="O63" s="9">
        <v>199</v>
      </c>
      <c r="P63" s="9">
        <v>50</v>
      </c>
      <c r="Q63" s="9">
        <v>130</v>
      </c>
      <c r="R63" s="9">
        <v>1157</v>
      </c>
      <c r="S63" s="9">
        <v>1575</v>
      </c>
      <c r="T63" s="10">
        <v>73.459999084472656</v>
      </c>
      <c r="U63" s="11">
        <f>SUM(E63,F63,G63,H63,J63,M63,O63)</f>
        <v>839</v>
      </c>
      <c r="V63" s="11">
        <f>SUM(I63,K63,N63,P63,Q63)</f>
        <v>278</v>
      </c>
      <c r="W63" t="str">
        <f t="shared" si="1"/>
        <v>紫雲里</v>
      </c>
      <c r="X63" s="5" t="str">
        <f t="shared" si="2"/>
        <v/>
      </c>
      <c r="Y63" s="5" t="str">
        <f t="shared" si="3"/>
        <v/>
      </c>
      <c r="Z63" s="5" t="str">
        <f t="shared" si="4"/>
        <v/>
      </c>
    </row>
    <row r="64" spans="1:26" s="5" customFormat="1" x14ac:dyDescent="0.25">
      <c r="A64" s="8" t="s">
        <v>33</v>
      </c>
      <c r="B64" s="8" t="s">
        <v>104</v>
      </c>
      <c r="C64" s="8" t="s">
        <v>107</v>
      </c>
      <c r="D64" s="9">
        <v>1</v>
      </c>
      <c r="E64" s="9">
        <v>72</v>
      </c>
      <c r="F64" s="9">
        <v>73</v>
      </c>
      <c r="G64" s="9">
        <v>88</v>
      </c>
      <c r="H64" s="9">
        <v>150</v>
      </c>
      <c r="I64" s="9">
        <v>69</v>
      </c>
      <c r="J64" s="9">
        <v>43</v>
      </c>
      <c r="K64" s="9">
        <v>13</v>
      </c>
      <c r="L64" s="9">
        <v>14</v>
      </c>
      <c r="M64" s="9">
        <v>45</v>
      </c>
      <c r="N64" s="9">
        <v>91</v>
      </c>
      <c r="O64" s="9">
        <v>191</v>
      </c>
      <c r="P64" s="9">
        <v>79</v>
      </c>
      <c r="Q64" s="9">
        <v>149</v>
      </c>
      <c r="R64" s="9">
        <v>1101</v>
      </c>
      <c r="S64" s="9">
        <v>1598</v>
      </c>
      <c r="T64" s="10">
        <v>68.900001525878906</v>
      </c>
      <c r="U64" s="11">
        <f>SUM(E64,F64,G64,H64,J64,M64,O64)</f>
        <v>662</v>
      </c>
      <c r="V64" s="11">
        <f>SUM(I64,K64,N64,P64,Q64)</f>
        <v>401</v>
      </c>
      <c r="W64" t="str">
        <f t="shared" si="1"/>
        <v>紫雲里</v>
      </c>
      <c r="X64" s="5" t="str">
        <f t="shared" si="2"/>
        <v/>
      </c>
      <c r="Y64" s="5" t="str">
        <f t="shared" si="3"/>
        <v/>
      </c>
      <c r="Z64" s="5" t="str">
        <f t="shared" si="4"/>
        <v/>
      </c>
    </row>
    <row r="65" spans="1:26" s="5" customFormat="1" x14ac:dyDescent="0.25">
      <c r="A65" s="8" t="s">
        <v>33</v>
      </c>
      <c r="B65" s="8" t="s">
        <v>108</v>
      </c>
      <c r="C65" s="8" t="s">
        <v>109</v>
      </c>
      <c r="D65" s="9">
        <v>4</v>
      </c>
      <c r="E65" s="9">
        <v>133</v>
      </c>
      <c r="F65" s="9">
        <v>82</v>
      </c>
      <c r="G65" s="9">
        <v>75</v>
      </c>
      <c r="H65" s="9">
        <v>362</v>
      </c>
      <c r="I65" s="9">
        <v>64</v>
      </c>
      <c r="J65" s="9">
        <v>31</v>
      </c>
      <c r="K65" s="9">
        <v>9</v>
      </c>
      <c r="L65" s="9">
        <v>17</v>
      </c>
      <c r="M65" s="9">
        <v>45</v>
      </c>
      <c r="N65" s="9">
        <v>37</v>
      </c>
      <c r="O65" s="9">
        <v>62</v>
      </c>
      <c r="P65" s="9">
        <v>77</v>
      </c>
      <c r="Q65" s="9">
        <v>169</v>
      </c>
      <c r="R65" s="9">
        <v>1188</v>
      </c>
      <c r="S65" s="9">
        <v>1645</v>
      </c>
      <c r="T65" s="10">
        <v>72.220001220703125</v>
      </c>
      <c r="U65" s="11">
        <f>SUM(E65,F65,G65,H65,J65,M65,O65)</f>
        <v>790</v>
      </c>
      <c r="V65" s="11">
        <f>SUM(I65,K65,N65,P65,Q65)</f>
        <v>356</v>
      </c>
      <c r="W65" t="str">
        <f t="shared" si="1"/>
        <v>清白里</v>
      </c>
      <c r="X65" s="5">
        <f t="shared" si="2"/>
        <v>3062</v>
      </c>
      <c r="Y65" s="5">
        <f t="shared" si="3"/>
        <v>1619</v>
      </c>
      <c r="Z65" s="5">
        <f t="shared" si="4"/>
        <v>4880</v>
      </c>
    </row>
    <row r="66" spans="1:26" s="5" customFormat="1" x14ac:dyDescent="0.25">
      <c r="A66" s="8" t="s">
        <v>33</v>
      </c>
      <c r="B66" s="8" t="s">
        <v>108</v>
      </c>
      <c r="C66" s="8" t="s">
        <v>110</v>
      </c>
      <c r="D66" s="9">
        <v>2</v>
      </c>
      <c r="E66" s="9">
        <v>141</v>
      </c>
      <c r="F66" s="9">
        <v>74</v>
      </c>
      <c r="G66" s="9">
        <v>73</v>
      </c>
      <c r="H66" s="9">
        <v>334</v>
      </c>
      <c r="I66" s="9">
        <v>73</v>
      </c>
      <c r="J66" s="9">
        <v>49</v>
      </c>
      <c r="K66" s="9">
        <v>13</v>
      </c>
      <c r="L66" s="9">
        <v>20</v>
      </c>
      <c r="M66" s="9">
        <v>59</v>
      </c>
      <c r="N66" s="9">
        <v>43</v>
      </c>
      <c r="O66" s="9">
        <v>96</v>
      </c>
      <c r="P66" s="9">
        <v>88</v>
      </c>
      <c r="Q66" s="9">
        <v>180</v>
      </c>
      <c r="R66" s="9">
        <v>1268</v>
      </c>
      <c r="S66" s="9">
        <v>1723</v>
      </c>
      <c r="T66" s="10">
        <v>73.589996337890625</v>
      </c>
      <c r="U66" s="11">
        <f>SUM(E66,F66,G66,H66,J66,M66,O66)</f>
        <v>826</v>
      </c>
      <c r="V66" s="11">
        <f>SUM(I66,K66,N66,P66,Q66)</f>
        <v>397</v>
      </c>
      <c r="W66" t="str">
        <f t="shared" si="1"/>
        <v>清白里</v>
      </c>
      <c r="X66" s="5" t="str">
        <f t="shared" si="2"/>
        <v/>
      </c>
      <c r="Y66" s="5" t="str">
        <f t="shared" si="3"/>
        <v/>
      </c>
      <c r="Z66" s="5" t="str">
        <f t="shared" si="4"/>
        <v/>
      </c>
    </row>
    <row r="67" spans="1:26" s="5" customFormat="1" x14ac:dyDescent="0.25">
      <c r="A67" s="8" t="s">
        <v>33</v>
      </c>
      <c r="B67" s="8" t="s">
        <v>108</v>
      </c>
      <c r="C67" s="8" t="s">
        <v>111</v>
      </c>
      <c r="D67" s="9">
        <v>2</v>
      </c>
      <c r="E67" s="9">
        <v>138</v>
      </c>
      <c r="F67" s="9">
        <v>43</v>
      </c>
      <c r="G67" s="9">
        <v>54</v>
      </c>
      <c r="H67" s="9">
        <v>205</v>
      </c>
      <c r="I67" s="9">
        <v>103</v>
      </c>
      <c r="J67" s="9">
        <v>42</v>
      </c>
      <c r="K67" s="9">
        <v>17</v>
      </c>
      <c r="L67" s="9">
        <v>14</v>
      </c>
      <c r="M67" s="9">
        <v>56</v>
      </c>
      <c r="N67" s="9">
        <v>83</v>
      </c>
      <c r="O67" s="9">
        <v>89</v>
      </c>
      <c r="P67" s="9">
        <v>145</v>
      </c>
      <c r="Q67" s="9">
        <v>178</v>
      </c>
      <c r="R67" s="9">
        <v>1202</v>
      </c>
      <c r="S67" s="9">
        <v>1601</v>
      </c>
      <c r="T67" s="10">
        <v>75.080001831054688</v>
      </c>
      <c r="U67" s="11">
        <f>SUM(E67,F67,G67,H67,J67,M67,O67)</f>
        <v>627</v>
      </c>
      <c r="V67" s="11">
        <f>SUM(I67,K67,N67,P67,Q67)</f>
        <v>526</v>
      </c>
      <c r="W67" t="str">
        <f t="shared" si="1"/>
        <v>清白里</v>
      </c>
      <c r="X67" s="5" t="str">
        <f t="shared" si="2"/>
        <v/>
      </c>
      <c r="Y67" s="5" t="str">
        <f t="shared" si="3"/>
        <v/>
      </c>
      <c r="Z67" s="5" t="str">
        <f t="shared" si="4"/>
        <v/>
      </c>
    </row>
    <row r="68" spans="1:26" s="5" customFormat="1" x14ac:dyDescent="0.25">
      <c r="A68" s="8" t="s">
        <v>33</v>
      </c>
      <c r="B68" s="8" t="s">
        <v>108</v>
      </c>
      <c r="C68" s="8" t="s">
        <v>112</v>
      </c>
      <c r="D68" s="9">
        <v>3</v>
      </c>
      <c r="E68" s="9">
        <v>119</v>
      </c>
      <c r="F68" s="9">
        <v>54</v>
      </c>
      <c r="G68" s="9">
        <v>75</v>
      </c>
      <c r="H68" s="9">
        <v>370</v>
      </c>
      <c r="I68" s="9">
        <v>67</v>
      </c>
      <c r="J68" s="9">
        <v>42</v>
      </c>
      <c r="K68" s="9">
        <v>10</v>
      </c>
      <c r="L68" s="9">
        <v>20</v>
      </c>
      <c r="M68" s="9">
        <v>43</v>
      </c>
      <c r="N68" s="9">
        <v>35</v>
      </c>
      <c r="O68" s="9">
        <v>116</v>
      </c>
      <c r="P68" s="9">
        <v>74</v>
      </c>
      <c r="Q68" s="9">
        <v>154</v>
      </c>
      <c r="R68" s="9">
        <v>1222</v>
      </c>
      <c r="S68" s="9">
        <v>1768</v>
      </c>
      <c r="T68" s="10">
        <v>69.120002746582031</v>
      </c>
      <c r="U68" s="11">
        <f>SUM(E68,F68,G68,H68,J68,M68,O68)</f>
        <v>819</v>
      </c>
      <c r="V68" s="11">
        <f>SUM(I68,K68,N68,P68,Q68)</f>
        <v>340</v>
      </c>
      <c r="W68" t="str">
        <f t="shared" si="1"/>
        <v>清白里</v>
      </c>
      <c r="X68" s="5" t="str">
        <f t="shared" si="2"/>
        <v/>
      </c>
      <c r="Y68" s="5" t="str">
        <f t="shared" si="3"/>
        <v/>
      </c>
      <c r="Z68" s="5" t="str">
        <f t="shared" si="4"/>
        <v/>
      </c>
    </row>
    <row r="69" spans="1:26" s="5" customFormat="1" x14ac:dyDescent="0.25">
      <c r="A69" s="8" t="s">
        <v>33</v>
      </c>
      <c r="B69" s="8" t="s">
        <v>113</v>
      </c>
      <c r="C69" s="8" t="s">
        <v>114</v>
      </c>
      <c r="D69" s="9">
        <v>1</v>
      </c>
      <c r="E69" s="9">
        <v>81</v>
      </c>
      <c r="F69" s="9">
        <v>32</v>
      </c>
      <c r="G69" s="9">
        <v>41</v>
      </c>
      <c r="H69" s="9">
        <v>130</v>
      </c>
      <c r="I69" s="9">
        <v>53</v>
      </c>
      <c r="J69" s="9">
        <v>52</v>
      </c>
      <c r="K69" s="9">
        <v>11</v>
      </c>
      <c r="L69" s="9">
        <v>19</v>
      </c>
      <c r="M69" s="9">
        <v>74</v>
      </c>
      <c r="N69" s="9">
        <v>27</v>
      </c>
      <c r="O69" s="9">
        <v>128</v>
      </c>
      <c r="P69" s="9">
        <v>83</v>
      </c>
      <c r="Q69" s="9">
        <v>119</v>
      </c>
      <c r="R69" s="9">
        <v>881</v>
      </c>
      <c r="S69" s="9">
        <v>1292</v>
      </c>
      <c r="T69" s="10">
        <v>68.19000244140625</v>
      </c>
      <c r="U69" s="11">
        <f>SUM(E69,F69,G69,H69,J69,M69,O69)</f>
        <v>538</v>
      </c>
      <c r="V69" s="11">
        <f>SUM(I69,K69,N69,P69,Q69)</f>
        <v>293</v>
      </c>
      <c r="W69" t="str">
        <f t="shared" si="1"/>
        <v>葫洲里</v>
      </c>
      <c r="X69" s="5">
        <f t="shared" si="2"/>
        <v>2239</v>
      </c>
      <c r="Y69" s="5">
        <f t="shared" si="3"/>
        <v>1379</v>
      </c>
      <c r="Z69" s="5">
        <f t="shared" si="4"/>
        <v>3806</v>
      </c>
    </row>
    <row r="70" spans="1:26" s="5" customFormat="1" x14ac:dyDescent="0.25">
      <c r="A70" s="8" t="s">
        <v>33</v>
      </c>
      <c r="B70" s="8" t="s">
        <v>113</v>
      </c>
      <c r="C70" s="8" t="s">
        <v>115</v>
      </c>
      <c r="D70" s="9">
        <v>5</v>
      </c>
      <c r="E70" s="9">
        <v>66</v>
      </c>
      <c r="F70" s="9">
        <v>35</v>
      </c>
      <c r="G70" s="9">
        <v>47</v>
      </c>
      <c r="H70" s="9">
        <v>135</v>
      </c>
      <c r="I70" s="9">
        <v>74</v>
      </c>
      <c r="J70" s="9">
        <v>82</v>
      </c>
      <c r="K70" s="9">
        <v>13</v>
      </c>
      <c r="L70" s="9">
        <v>26</v>
      </c>
      <c r="M70" s="9">
        <v>67</v>
      </c>
      <c r="N70" s="9">
        <v>63</v>
      </c>
      <c r="O70" s="9">
        <v>139</v>
      </c>
      <c r="P70" s="9">
        <v>76</v>
      </c>
      <c r="Q70" s="9">
        <v>174</v>
      </c>
      <c r="R70" s="9">
        <v>1025</v>
      </c>
      <c r="S70" s="9">
        <v>1474</v>
      </c>
      <c r="T70" s="10">
        <v>69.540000915527344</v>
      </c>
      <c r="U70" s="11">
        <f>SUM(E70,F70,G70,H70,J70,M70,O70)</f>
        <v>571</v>
      </c>
      <c r="V70" s="11">
        <f>SUM(I70,K70,N70,P70,Q70)</f>
        <v>400</v>
      </c>
      <c r="W70" t="str">
        <f t="shared" si="1"/>
        <v>葫洲里</v>
      </c>
      <c r="X70" s="5" t="str">
        <f t="shared" si="2"/>
        <v/>
      </c>
      <c r="Y70" s="5" t="str">
        <f t="shared" si="3"/>
        <v/>
      </c>
      <c r="Z70" s="5" t="str">
        <f t="shared" si="4"/>
        <v/>
      </c>
    </row>
    <row r="71" spans="1:26" s="5" customFormat="1" x14ac:dyDescent="0.25">
      <c r="A71" s="8" t="s">
        <v>33</v>
      </c>
      <c r="B71" s="8" t="s">
        <v>113</v>
      </c>
      <c r="C71" s="8" t="s">
        <v>116</v>
      </c>
      <c r="D71" s="9">
        <v>1</v>
      </c>
      <c r="E71" s="9">
        <v>79</v>
      </c>
      <c r="F71" s="9">
        <v>28</v>
      </c>
      <c r="G71" s="9">
        <v>39</v>
      </c>
      <c r="H71" s="9">
        <v>153</v>
      </c>
      <c r="I71" s="9">
        <v>56</v>
      </c>
      <c r="J71" s="9">
        <v>72</v>
      </c>
      <c r="K71" s="9">
        <v>15</v>
      </c>
      <c r="L71" s="9">
        <v>21</v>
      </c>
      <c r="M71" s="9">
        <v>59</v>
      </c>
      <c r="N71" s="9">
        <v>33</v>
      </c>
      <c r="O71" s="9">
        <v>107</v>
      </c>
      <c r="P71" s="9">
        <v>74</v>
      </c>
      <c r="Q71" s="9">
        <v>155</v>
      </c>
      <c r="R71" s="9">
        <v>918</v>
      </c>
      <c r="S71" s="9">
        <v>1284</v>
      </c>
      <c r="T71" s="10">
        <v>71.5</v>
      </c>
      <c r="U71" s="11">
        <f>SUM(E71,F71,G71,H71,J71,M71,O71)</f>
        <v>537</v>
      </c>
      <c r="V71" s="11">
        <f>SUM(I71,K71,N71,P71,Q71)</f>
        <v>333</v>
      </c>
      <c r="W71" t="str">
        <f t="shared" ref="W71:W134" si="5">$B71</f>
        <v>葫洲里</v>
      </c>
      <c r="X71" s="5" t="str">
        <f t="shared" ref="X71:X134" si="6">IF($B71=$B70,"",SUMPRODUCT(($B$6:$B$168=$B71)*U$6:U$168))</f>
        <v/>
      </c>
      <c r="Y71" s="5" t="str">
        <f t="shared" ref="Y71:Y134" si="7">IF($B71=$B70,"",SUMPRODUCT(($B$6:$B$168=$B71)*V$6:V$168))</f>
        <v/>
      </c>
      <c r="Z71" s="5" t="str">
        <f t="shared" ref="Z71:Z134" si="8">IF($B71=$B70,"",SUMPRODUCT(($B$6:$B$168=$B71)*R$6:R$168))</f>
        <v/>
      </c>
    </row>
    <row r="72" spans="1:26" s="5" customFormat="1" x14ac:dyDescent="0.25">
      <c r="A72" s="8" t="s">
        <v>33</v>
      </c>
      <c r="B72" s="8" t="s">
        <v>113</v>
      </c>
      <c r="C72" s="8" t="s">
        <v>117</v>
      </c>
      <c r="D72" s="9">
        <v>1</v>
      </c>
      <c r="E72" s="9">
        <v>78</v>
      </c>
      <c r="F72" s="9">
        <v>49</v>
      </c>
      <c r="G72" s="9">
        <v>47</v>
      </c>
      <c r="H72" s="9">
        <v>137</v>
      </c>
      <c r="I72" s="9">
        <v>75</v>
      </c>
      <c r="J72" s="9">
        <v>93</v>
      </c>
      <c r="K72" s="9">
        <v>9</v>
      </c>
      <c r="L72" s="9">
        <v>12</v>
      </c>
      <c r="M72" s="9">
        <v>69</v>
      </c>
      <c r="N72" s="9">
        <v>51</v>
      </c>
      <c r="O72" s="9">
        <v>120</v>
      </c>
      <c r="P72" s="9">
        <v>74</v>
      </c>
      <c r="Q72" s="9">
        <v>144</v>
      </c>
      <c r="R72" s="9">
        <v>982</v>
      </c>
      <c r="S72" s="9">
        <v>1395</v>
      </c>
      <c r="T72" s="10">
        <v>70.389999389648438</v>
      </c>
      <c r="U72" s="11">
        <f>SUM(E72,F72,G72,H72,J72,M72,O72)</f>
        <v>593</v>
      </c>
      <c r="V72" s="11">
        <f>SUM(I72,K72,N72,P72,Q72)</f>
        <v>353</v>
      </c>
      <c r="W72" t="str">
        <f t="shared" si="5"/>
        <v>葫洲里</v>
      </c>
      <c r="X72" s="5" t="str">
        <f t="shared" si="6"/>
        <v/>
      </c>
      <c r="Y72" s="5" t="str">
        <f t="shared" si="7"/>
        <v/>
      </c>
      <c r="Z72" s="5" t="str">
        <f t="shared" si="8"/>
        <v/>
      </c>
    </row>
    <row r="73" spans="1:26" s="5" customFormat="1" x14ac:dyDescent="0.25">
      <c r="A73" s="8" t="s">
        <v>33</v>
      </c>
      <c r="B73" s="8" t="s">
        <v>118</v>
      </c>
      <c r="C73" s="8" t="s">
        <v>119</v>
      </c>
      <c r="D73" s="9">
        <v>5</v>
      </c>
      <c r="E73" s="9">
        <v>114</v>
      </c>
      <c r="F73" s="9">
        <v>63</v>
      </c>
      <c r="G73" s="9">
        <v>72</v>
      </c>
      <c r="H73" s="9">
        <v>143</v>
      </c>
      <c r="I73" s="9">
        <v>85</v>
      </c>
      <c r="J73" s="9">
        <v>95</v>
      </c>
      <c r="K73" s="9">
        <v>14</v>
      </c>
      <c r="L73" s="9">
        <v>20</v>
      </c>
      <c r="M73" s="9">
        <v>58</v>
      </c>
      <c r="N73" s="9">
        <v>76</v>
      </c>
      <c r="O73" s="9">
        <v>84</v>
      </c>
      <c r="P73" s="9">
        <v>97</v>
      </c>
      <c r="Q73" s="9">
        <v>179</v>
      </c>
      <c r="R73" s="9">
        <v>1133</v>
      </c>
      <c r="S73" s="9">
        <v>1594</v>
      </c>
      <c r="T73" s="10">
        <v>71.080001831054688</v>
      </c>
      <c r="U73" s="11">
        <f>SUM(E73,F73,G73,H73,J73,M73,O73)</f>
        <v>629</v>
      </c>
      <c r="V73" s="11">
        <f>SUM(I73,K73,N73,P73,Q73)</f>
        <v>451</v>
      </c>
      <c r="W73" t="str">
        <f t="shared" si="5"/>
        <v>紫陽里</v>
      </c>
      <c r="X73" s="5">
        <f t="shared" si="6"/>
        <v>2736</v>
      </c>
      <c r="Y73" s="5">
        <f t="shared" si="7"/>
        <v>1834</v>
      </c>
      <c r="Z73" s="5">
        <f t="shared" si="8"/>
        <v>4782</v>
      </c>
    </row>
    <row r="74" spans="1:26" s="5" customFormat="1" x14ac:dyDescent="0.25">
      <c r="A74" s="8" t="s">
        <v>33</v>
      </c>
      <c r="B74" s="8" t="s">
        <v>118</v>
      </c>
      <c r="C74" s="8" t="s">
        <v>120</v>
      </c>
      <c r="D74" s="9">
        <v>1</v>
      </c>
      <c r="E74" s="9">
        <v>99</v>
      </c>
      <c r="F74" s="9">
        <v>61</v>
      </c>
      <c r="G74" s="9">
        <v>92</v>
      </c>
      <c r="H74" s="9">
        <v>145</v>
      </c>
      <c r="I74" s="9">
        <v>99</v>
      </c>
      <c r="J74" s="9">
        <v>87</v>
      </c>
      <c r="K74" s="9">
        <v>7</v>
      </c>
      <c r="L74" s="9">
        <v>21</v>
      </c>
      <c r="M74" s="9">
        <v>74</v>
      </c>
      <c r="N74" s="9">
        <v>81</v>
      </c>
      <c r="O74" s="9">
        <v>94</v>
      </c>
      <c r="P74" s="9">
        <v>98</v>
      </c>
      <c r="Q74" s="9">
        <v>202</v>
      </c>
      <c r="R74" s="9">
        <v>1195</v>
      </c>
      <c r="S74" s="9">
        <v>1726</v>
      </c>
      <c r="T74" s="10">
        <v>69.239997863769531</v>
      </c>
      <c r="U74" s="11">
        <f>SUM(E74,F74,G74,H74,J74,M74,O74)</f>
        <v>652</v>
      </c>
      <c r="V74" s="11">
        <f>SUM(I74,K74,N74,P74,Q74)</f>
        <v>487</v>
      </c>
      <c r="W74" t="str">
        <f t="shared" si="5"/>
        <v>紫陽里</v>
      </c>
      <c r="X74" s="5" t="str">
        <f t="shared" si="6"/>
        <v/>
      </c>
      <c r="Y74" s="5" t="str">
        <f t="shared" si="7"/>
        <v/>
      </c>
      <c r="Z74" s="5" t="str">
        <f t="shared" si="8"/>
        <v/>
      </c>
    </row>
    <row r="75" spans="1:26" s="5" customFormat="1" x14ac:dyDescent="0.25">
      <c r="A75" s="8" t="s">
        <v>33</v>
      </c>
      <c r="B75" s="8" t="s">
        <v>118</v>
      </c>
      <c r="C75" s="8" t="s">
        <v>121</v>
      </c>
      <c r="D75" s="9">
        <v>2</v>
      </c>
      <c r="E75" s="9">
        <v>91</v>
      </c>
      <c r="F75" s="9">
        <v>76</v>
      </c>
      <c r="G75" s="9">
        <v>114</v>
      </c>
      <c r="H75" s="9">
        <v>183</v>
      </c>
      <c r="I75" s="9">
        <v>70</v>
      </c>
      <c r="J75" s="9">
        <v>91</v>
      </c>
      <c r="K75" s="9">
        <v>25</v>
      </c>
      <c r="L75" s="9">
        <v>26</v>
      </c>
      <c r="M75" s="9">
        <v>58</v>
      </c>
      <c r="N75" s="9">
        <v>46</v>
      </c>
      <c r="O75" s="9">
        <v>97</v>
      </c>
      <c r="P75" s="9">
        <v>96</v>
      </c>
      <c r="Q75" s="9">
        <v>226</v>
      </c>
      <c r="R75" s="9">
        <v>1227</v>
      </c>
      <c r="S75" s="9">
        <v>1780</v>
      </c>
      <c r="T75" s="10">
        <v>68.930000305175781</v>
      </c>
      <c r="U75" s="11">
        <f>SUM(E75,F75,G75,H75,J75,M75,O75)</f>
        <v>710</v>
      </c>
      <c r="V75" s="11">
        <f>SUM(I75,K75,N75,P75,Q75)</f>
        <v>463</v>
      </c>
      <c r="W75" t="str">
        <f t="shared" si="5"/>
        <v>紫陽里</v>
      </c>
      <c r="X75" s="5" t="str">
        <f t="shared" si="6"/>
        <v/>
      </c>
      <c r="Y75" s="5" t="str">
        <f t="shared" si="7"/>
        <v/>
      </c>
      <c r="Z75" s="5" t="str">
        <f t="shared" si="8"/>
        <v/>
      </c>
    </row>
    <row r="76" spans="1:26" s="5" customFormat="1" x14ac:dyDescent="0.25">
      <c r="A76" s="8" t="s">
        <v>33</v>
      </c>
      <c r="B76" s="8" t="s">
        <v>118</v>
      </c>
      <c r="C76" s="8" t="s">
        <v>122</v>
      </c>
      <c r="D76" s="9">
        <v>1</v>
      </c>
      <c r="E76" s="9">
        <v>109</v>
      </c>
      <c r="F76" s="9">
        <v>88</v>
      </c>
      <c r="G76" s="9">
        <v>80</v>
      </c>
      <c r="H76" s="9">
        <v>132</v>
      </c>
      <c r="I76" s="9">
        <v>72</v>
      </c>
      <c r="J76" s="9">
        <v>135</v>
      </c>
      <c r="K76" s="9">
        <v>12</v>
      </c>
      <c r="L76" s="9">
        <v>21</v>
      </c>
      <c r="M76" s="9">
        <v>81</v>
      </c>
      <c r="N76" s="9">
        <v>67</v>
      </c>
      <c r="O76" s="9">
        <v>120</v>
      </c>
      <c r="P76" s="9">
        <v>94</v>
      </c>
      <c r="Q76" s="9">
        <v>188</v>
      </c>
      <c r="R76" s="9">
        <v>1227</v>
      </c>
      <c r="S76" s="9">
        <v>1640</v>
      </c>
      <c r="T76" s="10">
        <v>74.819999694824219</v>
      </c>
      <c r="U76" s="11">
        <f>SUM(E76,F76,G76,H76,J76,M76,O76)</f>
        <v>745</v>
      </c>
      <c r="V76" s="11">
        <f>SUM(I76,K76,N76,P76,Q76)</f>
        <v>433</v>
      </c>
      <c r="W76" t="str">
        <f t="shared" si="5"/>
        <v>紫陽里</v>
      </c>
      <c r="X76" s="5" t="str">
        <f t="shared" si="6"/>
        <v/>
      </c>
      <c r="Y76" s="5" t="str">
        <f t="shared" si="7"/>
        <v/>
      </c>
      <c r="Z76" s="5" t="str">
        <f t="shared" si="8"/>
        <v/>
      </c>
    </row>
    <row r="77" spans="1:26" s="5" customFormat="1" x14ac:dyDescent="0.25">
      <c r="A77" s="8" t="s">
        <v>33</v>
      </c>
      <c r="B77" s="8" t="s">
        <v>123</v>
      </c>
      <c r="C77" s="8" t="s">
        <v>124</v>
      </c>
      <c r="D77" s="9">
        <v>1</v>
      </c>
      <c r="E77" s="9">
        <v>165</v>
      </c>
      <c r="F77" s="9">
        <v>89</v>
      </c>
      <c r="G77" s="9">
        <v>76</v>
      </c>
      <c r="H77" s="9">
        <v>159</v>
      </c>
      <c r="I77" s="9">
        <v>65</v>
      </c>
      <c r="J77" s="9">
        <v>46</v>
      </c>
      <c r="K77" s="9">
        <v>12</v>
      </c>
      <c r="L77" s="9">
        <v>19</v>
      </c>
      <c r="M77" s="9">
        <v>82</v>
      </c>
      <c r="N77" s="9">
        <v>74</v>
      </c>
      <c r="O77" s="9">
        <v>159</v>
      </c>
      <c r="P77" s="9">
        <v>89</v>
      </c>
      <c r="Q77" s="9">
        <v>142</v>
      </c>
      <c r="R77" s="9">
        <v>1199</v>
      </c>
      <c r="S77" s="9">
        <v>1652</v>
      </c>
      <c r="T77" s="10">
        <v>72.580001831054688</v>
      </c>
      <c r="U77" s="11">
        <f>SUM(E77,F77,G77,H77,J77,M77,O77)</f>
        <v>776</v>
      </c>
      <c r="V77" s="11">
        <f>SUM(I77,K77,N77,P77,Q77)</f>
        <v>382</v>
      </c>
      <c r="W77" t="str">
        <f t="shared" si="5"/>
        <v>瑞陽里</v>
      </c>
      <c r="X77" s="5">
        <f t="shared" si="6"/>
        <v>3245</v>
      </c>
      <c r="Y77" s="5">
        <f t="shared" si="7"/>
        <v>1398</v>
      </c>
      <c r="Z77" s="5">
        <f t="shared" si="8"/>
        <v>4828</v>
      </c>
    </row>
    <row r="78" spans="1:26" s="5" customFormat="1" x14ac:dyDescent="0.25">
      <c r="A78" s="8" t="s">
        <v>33</v>
      </c>
      <c r="B78" s="8" t="s">
        <v>123</v>
      </c>
      <c r="C78" s="8" t="s">
        <v>125</v>
      </c>
      <c r="D78" s="9">
        <v>3</v>
      </c>
      <c r="E78" s="9">
        <v>121</v>
      </c>
      <c r="F78" s="9">
        <v>138</v>
      </c>
      <c r="G78" s="9">
        <v>134</v>
      </c>
      <c r="H78" s="9">
        <v>155</v>
      </c>
      <c r="I78" s="9">
        <v>58</v>
      </c>
      <c r="J78" s="9">
        <v>48</v>
      </c>
      <c r="K78" s="9">
        <v>14</v>
      </c>
      <c r="L78" s="9">
        <v>18</v>
      </c>
      <c r="M78" s="9">
        <v>92</v>
      </c>
      <c r="N78" s="9">
        <v>46</v>
      </c>
      <c r="O78" s="9">
        <v>192</v>
      </c>
      <c r="P78" s="9">
        <v>68</v>
      </c>
      <c r="Q78" s="9">
        <v>158</v>
      </c>
      <c r="R78" s="9">
        <v>1268</v>
      </c>
      <c r="S78" s="9">
        <v>1763</v>
      </c>
      <c r="T78" s="10">
        <v>71.919998168945313</v>
      </c>
      <c r="U78" s="11">
        <f>SUM(E78,F78,G78,H78,J78,M78,O78)</f>
        <v>880</v>
      </c>
      <c r="V78" s="11">
        <f>SUM(I78,K78,N78,P78,Q78)</f>
        <v>344</v>
      </c>
      <c r="W78" t="str">
        <f t="shared" si="5"/>
        <v>瑞陽里</v>
      </c>
      <c r="X78" s="5" t="str">
        <f t="shared" si="6"/>
        <v/>
      </c>
      <c r="Y78" s="5" t="str">
        <f t="shared" si="7"/>
        <v/>
      </c>
      <c r="Z78" s="5" t="str">
        <f t="shared" si="8"/>
        <v/>
      </c>
    </row>
    <row r="79" spans="1:26" s="5" customFormat="1" x14ac:dyDescent="0.25">
      <c r="A79" s="8" t="s">
        <v>33</v>
      </c>
      <c r="B79" s="8" t="s">
        <v>123</v>
      </c>
      <c r="C79" s="8" t="s">
        <v>126</v>
      </c>
      <c r="D79" s="9">
        <v>1</v>
      </c>
      <c r="E79" s="9">
        <v>135</v>
      </c>
      <c r="F79" s="9">
        <v>88</v>
      </c>
      <c r="G79" s="9">
        <v>118</v>
      </c>
      <c r="H79" s="9">
        <v>153</v>
      </c>
      <c r="I79" s="9">
        <v>52</v>
      </c>
      <c r="J79" s="9">
        <v>40</v>
      </c>
      <c r="K79" s="9">
        <v>10</v>
      </c>
      <c r="L79" s="9">
        <v>28</v>
      </c>
      <c r="M79" s="9">
        <v>106</v>
      </c>
      <c r="N79" s="9">
        <v>51</v>
      </c>
      <c r="O79" s="9">
        <v>186</v>
      </c>
      <c r="P79" s="9">
        <v>54</v>
      </c>
      <c r="Q79" s="9">
        <v>130</v>
      </c>
      <c r="R79" s="9">
        <v>1179</v>
      </c>
      <c r="S79" s="9">
        <v>1574</v>
      </c>
      <c r="T79" s="10">
        <v>74.900001525878906</v>
      </c>
      <c r="U79" s="11">
        <f>SUM(E79,F79,G79,H79,J79,M79,O79)</f>
        <v>826</v>
      </c>
      <c r="V79" s="11">
        <f>SUM(I79,K79,N79,P79,Q79)</f>
        <v>297</v>
      </c>
      <c r="W79" t="str">
        <f t="shared" si="5"/>
        <v>瑞陽里</v>
      </c>
      <c r="X79" s="5" t="str">
        <f t="shared" si="6"/>
        <v/>
      </c>
      <c r="Y79" s="5" t="str">
        <f t="shared" si="7"/>
        <v/>
      </c>
      <c r="Z79" s="5" t="str">
        <f t="shared" si="8"/>
        <v/>
      </c>
    </row>
    <row r="80" spans="1:26" s="5" customFormat="1" x14ac:dyDescent="0.25">
      <c r="A80" s="8" t="s">
        <v>33</v>
      </c>
      <c r="B80" s="8" t="s">
        <v>123</v>
      </c>
      <c r="C80" s="8" t="s">
        <v>127</v>
      </c>
      <c r="D80" s="9">
        <v>1</v>
      </c>
      <c r="E80" s="9">
        <v>137</v>
      </c>
      <c r="F80" s="9">
        <v>101</v>
      </c>
      <c r="G80" s="9">
        <v>120</v>
      </c>
      <c r="H80" s="9">
        <v>147</v>
      </c>
      <c r="I80" s="9">
        <v>63</v>
      </c>
      <c r="J80" s="9">
        <v>45</v>
      </c>
      <c r="K80" s="9">
        <v>13</v>
      </c>
      <c r="L80" s="9">
        <v>14</v>
      </c>
      <c r="M80" s="9">
        <v>58</v>
      </c>
      <c r="N80" s="9">
        <v>50</v>
      </c>
      <c r="O80" s="9">
        <v>155</v>
      </c>
      <c r="P80" s="9">
        <v>81</v>
      </c>
      <c r="Q80" s="9">
        <v>168</v>
      </c>
      <c r="R80" s="9">
        <v>1182</v>
      </c>
      <c r="S80" s="9">
        <v>1601</v>
      </c>
      <c r="T80" s="10">
        <v>73.830001831054688</v>
      </c>
      <c r="U80" s="11">
        <f>SUM(E80,F80,G80,H80,J80,M80,O80)</f>
        <v>763</v>
      </c>
      <c r="V80" s="11">
        <f>SUM(I80,K80,N80,P80,Q80)</f>
        <v>375</v>
      </c>
      <c r="W80" t="str">
        <f t="shared" si="5"/>
        <v>瑞陽里</v>
      </c>
      <c r="X80" s="5" t="str">
        <f t="shared" si="6"/>
        <v/>
      </c>
      <c r="Y80" s="5" t="str">
        <f t="shared" si="7"/>
        <v/>
      </c>
      <c r="Z80" s="5" t="str">
        <f t="shared" si="8"/>
        <v/>
      </c>
    </row>
    <row r="81" spans="1:26" s="5" customFormat="1" x14ac:dyDescent="0.25">
      <c r="A81" s="8" t="s">
        <v>33</v>
      </c>
      <c r="B81" s="8" t="s">
        <v>128</v>
      </c>
      <c r="C81" s="8" t="s">
        <v>129</v>
      </c>
      <c r="D81" s="9">
        <v>3</v>
      </c>
      <c r="E81" s="9">
        <v>82</v>
      </c>
      <c r="F81" s="9">
        <v>81</v>
      </c>
      <c r="G81" s="9">
        <v>65</v>
      </c>
      <c r="H81" s="9">
        <v>225</v>
      </c>
      <c r="I81" s="9">
        <v>72</v>
      </c>
      <c r="J81" s="9">
        <v>61</v>
      </c>
      <c r="K81" s="9">
        <v>12</v>
      </c>
      <c r="L81" s="9">
        <v>26</v>
      </c>
      <c r="M81" s="9">
        <v>57</v>
      </c>
      <c r="N81" s="9">
        <v>63</v>
      </c>
      <c r="O81" s="9">
        <v>92</v>
      </c>
      <c r="P81" s="9">
        <v>79</v>
      </c>
      <c r="Q81" s="9">
        <v>155</v>
      </c>
      <c r="R81" s="9">
        <v>1094</v>
      </c>
      <c r="S81" s="9">
        <v>1456</v>
      </c>
      <c r="T81" s="10">
        <v>75.139999389648438</v>
      </c>
      <c r="U81" s="11">
        <f>SUM(E81,F81,G81,H81,J81,M81,O81)</f>
        <v>663</v>
      </c>
      <c r="V81" s="11">
        <f>SUM(I81,K81,N81,P81,Q81)</f>
        <v>381</v>
      </c>
      <c r="W81" t="str">
        <f t="shared" si="5"/>
        <v>瑞光里</v>
      </c>
      <c r="X81" s="5">
        <f t="shared" si="6"/>
        <v>1933</v>
      </c>
      <c r="Y81" s="5">
        <f t="shared" si="7"/>
        <v>890</v>
      </c>
      <c r="Z81" s="5">
        <f t="shared" si="8"/>
        <v>2935</v>
      </c>
    </row>
    <row r="82" spans="1:26" s="5" customFormat="1" x14ac:dyDescent="0.25">
      <c r="A82" s="8" t="s">
        <v>33</v>
      </c>
      <c r="B82" s="8" t="s">
        <v>128</v>
      </c>
      <c r="C82" s="8" t="s">
        <v>130</v>
      </c>
      <c r="D82" s="9">
        <v>2</v>
      </c>
      <c r="E82" s="9">
        <v>64</v>
      </c>
      <c r="F82" s="9">
        <v>59</v>
      </c>
      <c r="G82" s="9">
        <v>64</v>
      </c>
      <c r="H82" s="9">
        <v>180</v>
      </c>
      <c r="I82" s="9">
        <v>49</v>
      </c>
      <c r="J82" s="9">
        <v>48</v>
      </c>
      <c r="K82" s="9">
        <v>7</v>
      </c>
      <c r="L82" s="9">
        <v>11</v>
      </c>
      <c r="M82" s="9">
        <v>83</v>
      </c>
      <c r="N82" s="9">
        <v>27</v>
      </c>
      <c r="O82" s="9">
        <v>108</v>
      </c>
      <c r="P82" s="9">
        <v>53</v>
      </c>
      <c r="Q82" s="9">
        <v>123</v>
      </c>
      <c r="R82" s="9">
        <v>899</v>
      </c>
      <c r="S82" s="9">
        <v>1257</v>
      </c>
      <c r="T82" s="10">
        <v>71.519996643066406</v>
      </c>
      <c r="U82" s="11">
        <f>SUM(E82,F82,G82,H82,J82,M82,O82)</f>
        <v>606</v>
      </c>
      <c r="V82" s="11">
        <f>SUM(I82,K82,N82,P82,Q82)</f>
        <v>259</v>
      </c>
      <c r="W82" t="str">
        <f t="shared" si="5"/>
        <v>瑞光里</v>
      </c>
      <c r="X82" s="5" t="str">
        <f t="shared" si="6"/>
        <v/>
      </c>
      <c r="Y82" s="5" t="str">
        <f t="shared" si="7"/>
        <v/>
      </c>
      <c r="Z82" s="5" t="str">
        <f t="shared" si="8"/>
        <v/>
      </c>
    </row>
    <row r="83" spans="1:26" s="5" customFormat="1" x14ac:dyDescent="0.25">
      <c r="A83" s="8" t="s">
        <v>33</v>
      </c>
      <c r="B83" s="8" t="s">
        <v>128</v>
      </c>
      <c r="C83" s="8" t="s">
        <v>131</v>
      </c>
      <c r="D83" s="9">
        <v>1</v>
      </c>
      <c r="E83" s="9">
        <v>76</v>
      </c>
      <c r="F83" s="9">
        <v>98</v>
      </c>
      <c r="G83" s="9">
        <v>88</v>
      </c>
      <c r="H83" s="9">
        <v>107</v>
      </c>
      <c r="I83" s="9">
        <v>46</v>
      </c>
      <c r="J83" s="9">
        <v>42</v>
      </c>
      <c r="K83" s="9">
        <v>8</v>
      </c>
      <c r="L83" s="9">
        <v>12</v>
      </c>
      <c r="M83" s="9">
        <v>118</v>
      </c>
      <c r="N83" s="9">
        <v>45</v>
      </c>
      <c r="O83" s="9">
        <v>135</v>
      </c>
      <c r="P83" s="9">
        <v>46</v>
      </c>
      <c r="Q83" s="9">
        <v>105</v>
      </c>
      <c r="R83" s="9">
        <v>942</v>
      </c>
      <c r="S83" s="9">
        <v>1256</v>
      </c>
      <c r="T83" s="10">
        <v>75</v>
      </c>
      <c r="U83" s="11">
        <f>SUM(E83,F83,G83,H83,J83,M83,O83)</f>
        <v>664</v>
      </c>
      <c r="V83" s="11">
        <f>SUM(I83,K83,N83,P83,Q83)</f>
        <v>250</v>
      </c>
      <c r="W83" t="str">
        <f t="shared" si="5"/>
        <v>瑞光里</v>
      </c>
      <c r="X83" s="5" t="str">
        <f t="shared" si="6"/>
        <v/>
      </c>
      <c r="Y83" s="5" t="str">
        <f t="shared" si="7"/>
        <v/>
      </c>
      <c r="Z83" s="5" t="str">
        <f t="shared" si="8"/>
        <v/>
      </c>
    </row>
    <row r="84" spans="1:26" s="5" customFormat="1" x14ac:dyDescent="0.25">
      <c r="A84" s="8" t="s">
        <v>33</v>
      </c>
      <c r="B84" s="8" t="s">
        <v>132</v>
      </c>
      <c r="C84" s="8" t="s">
        <v>133</v>
      </c>
      <c r="D84" s="9">
        <v>0</v>
      </c>
      <c r="E84" s="9">
        <v>52</v>
      </c>
      <c r="F84" s="9">
        <v>15</v>
      </c>
      <c r="G84" s="9">
        <v>22</v>
      </c>
      <c r="H84" s="9">
        <v>93</v>
      </c>
      <c r="I84" s="9">
        <v>93</v>
      </c>
      <c r="J84" s="9">
        <v>64</v>
      </c>
      <c r="K84" s="9">
        <v>6</v>
      </c>
      <c r="L84" s="9">
        <v>14</v>
      </c>
      <c r="M84" s="9">
        <v>100</v>
      </c>
      <c r="N84" s="9">
        <v>74</v>
      </c>
      <c r="O84" s="9">
        <v>90</v>
      </c>
      <c r="P84" s="9">
        <v>75</v>
      </c>
      <c r="Q84" s="9">
        <v>191</v>
      </c>
      <c r="R84" s="9">
        <v>912</v>
      </c>
      <c r="S84" s="9">
        <v>1385</v>
      </c>
      <c r="T84" s="10">
        <v>65.849998474121094</v>
      </c>
      <c r="U84" s="11">
        <f>SUM(E84,F84,G84,H84,J84,M84,O84)</f>
        <v>436</v>
      </c>
      <c r="V84" s="11">
        <f>SUM(I84,K84,N84,P84,Q84)</f>
        <v>439</v>
      </c>
      <c r="W84" t="str">
        <f t="shared" si="5"/>
        <v>五分里</v>
      </c>
      <c r="X84" s="5">
        <f t="shared" si="6"/>
        <v>2893</v>
      </c>
      <c r="Y84" s="5">
        <f t="shared" si="7"/>
        <v>2412</v>
      </c>
      <c r="Z84" s="5">
        <f t="shared" si="8"/>
        <v>5543</v>
      </c>
    </row>
    <row r="85" spans="1:26" s="5" customFormat="1" x14ac:dyDescent="0.25">
      <c r="A85" s="8" t="s">
        <v>33</v>
      </c>
      <c r="B85" s="8" t="s">
        <v>132</v>
      </c>
      <c r="C85" s="8" t="s">
        <v>134</v>
      </c>
      <c r="D85" s="9">
        <v>4</v>
      </c>
      <c r="E85" s="9">
        <v>61</v>
      </c>
      <c r="F85" s="9">
        <v>19</v>
      </c>
      <c r="G85" s="9">
        <v>24</v>
      </c>
      <c r="H85" s="9">
        <v>120</v>
      </c>
      <c r="I85" s="9">
        <v>64</v>
      </c>
      <c r="J85" s="9">
        <v>65</v>
      </c>
      <c r="K85" s="9">
        <v>8</v>
      </c>
      <c r="L85" s="9">
        <v>14</v>
      </c>
      <c r="M85" s="9">
        <v>51</v>
      </c>
      <c r="N85" s="9">
        <v>56</v>
      </c>
      <c r="O85" s="9">
        <v>141</v>
      </c>
      <c r="P85" s="9">
        <v>67</v>
      </c>
      <c r="Q85" s="9">
        <v>138</v>
      </c>
      <c r="R85" s="9">
        <v>850</v>
      </c>
      <c r="S85" s="9">
        <v>1314</v>
      </c>
      <c r="T85" s="10">
        <v>64.69000244140625</v>
      </c>
      <c r="U85" s="11">
        <f>SUM(E85,F85,G85,H85,J85,M85,O85)</f>
        <v>481</v>
      </c>
      <c r="V85" s="11">
        <f>SUM(I85,K85,N85,P85,Q85)</f>
        <v>333</v>
      </c>
      <c r="W85" t="str">
        <f t="shared" si="5"/>
        <v>五分里</v>
      </c>
      <c r="X85" s="5" t="str">
        <f t="shared" si="6"/>
        <v/>
      </c>
      <c r="Y85" s="5" t="str">
        <f t="shared" si="7"/>
        <v/>
      </c>
      <c r="Z85" s="5" t="str">
        <f t="shared" si="8"/>
        <v/>
      </c>
    </row>
    <row r="86" spans="1:26" s="5" customFormat="1" x14ac:dyDescent="0.25">
      <c r="A86" s="8" t="s">
        <v>33</v>
      </c>
      <c r="B86" s="8" t="s">
        <v>132</v>
      </c>
      <c r="C86" s="8" t="s">
        <v>135</v>
      </c>
      <c r="D86" s="9">
        <v>1</v>
      </c>
      <c r="E86" s="9">
        <v>75</v>
      </c>
      <c r="F86" s="9">
        <v>27</v>
      </c>
      <c r="G86" s="9">
        <v>25</v>
      </c>
      <c r="H86" s="9">
        <v>126</v>
      </c>
      <c r="I86" s="9">
        <v>79</v>
      </c>
      <c r="J86" s="9">
        <v>68</v>
      </c>
      <c r="K86" s="9">
        <v>17</v>
      </c>
      <c r="L86" s="9">
        <v>17</v>
      </c>
      <c r="M86" s="9">
        <v>88</v>
      </c>
      <c r="N86" s="9">
        <v>49</v>
      </c>
      <c r="O86" s="9">
        <v>94</v>
      </c>
      <c r="P86" s="9">
        <v>65</v>
      </c>
      <c r="Q86" s="9">
        <v>184</v>
      </c>
      <c r="R86" s="9">
        <v>942</v>
      </c>
      <c r="S86" s="9">
        <v>1468</v>
      </c>
      <c r="T86" s="10">
        <v>64.169998168945313</v>
      </c>
      <c r="U86" s="11">
        <f>SUM(E86,F86,G86,H86,J86,M86,O86)</f>
        <v>503</v>
      </c>
      <c r="V86" s="11">
        <f>SUM(I86,K86,N86,P86,Q86)</f>
        <v>394</v>
      </c>
      <c r="W86" t="str">
        <f t="shared" si="5"/>
        <v>五分里</v>
      </c>
      <c r="X86" s="5" t="str">
        <f t="shared" si="6"/>
        <v/>
      </c>
      <c r="Y86" s="5" t="str">
        <f t="shared" si="7"/>
        <v/>
      </c>
      <c r="Z86" s="5" t="str">
        <f t="shared" si="8"/>
        <v/>
      </c>
    </row>
    <row r="87" spans="1:26" s="5" customFormat="1" x14ac:dyDescent="0.25">
      <c r="A87" s="8" t="s">
        <v>33</v>
      </c>
      <c r="B87" s="8" t="s">
        <v>132</v>
      </c>
      <c r="C87" s="8" t="s">
        <v>136</v>
      </c>
      <c r="D87" s="9">
        <v>3</v>
      </c>
      <c r="E87" s="9">
        <v>78</v>
      </c>
      <c r="F87" s="9">
        <v>26</v>
      </c>
      <c r="G87" s="9">
        <v>30</v>
      </c>
      <c r="H87" s="9">
        <v>104</v>
      </c>
      <c r="I87" s="9">
        <v>99</v>
      </c>
      <c r="J87" s="9">
        <v>59</v>
      </c>
      <c r="K87" s="9">
        <v>3</v>
      </c>
      <c r="L87" s="9">
        <v>12</v>
      </c>
      <c r="M87" s="9">
        <v>74</v>
      </c>
      <c r="N87" s="9">
        <v>86</v>
      </c>
      <c r="O87" s="9">
        <v>96</v>
      </c>
      <c r="P87" s="9">
        <v>75</v>
      </c>
      <c r="Q87" s="9">
        <v>192</v>
      </c>
      <c r="R87" s="9">
        <v>964</v>
      </c>
      <c r="S87" s="9">
        <v>1358</v>
      </c>
      <c r="T87" s="10">
        <v>70.989997863769531</v>
      </c>
      <c r="U87" s="11">
        <f>SUM(E87,F87,G87,H87,J87,M87,O87)</f>
        <v>467</v>
      </c>
      <c r="V87" s="11">
        <f>SUM(I87,K87,N87,P87,Q87)</f>
        <v>455</v>
      </c>
      <c r="W87" t="str">
        <f t="shared" si="5"/>
        <v>五分里</v>
      </c>
      <c r="X87" s="5" t="str">
        <f t="shared" si="6"/>
        <v/>
      </c>
      <c r="Y87" s="5" t="str">
        <f t="shared" si="7"/>
        <v/>
      </c>
      <c r="Z87" s="5" t="str">
        <f t="shared" si="8"/>
        <v/>
      </c>
    </row>
    <row r="88" spans="1:26" s="5" customFormat="1" x14ac:dyDescent="0.25">
      <c r="A88" s="8" t="s">
        <v>33</v>
      </c>
      <c r="B88" s="8" t="s">
        <v>132</v>
      </c>
      <c r="C88" s="8" t="s">
        <v>137</v>
      </c>
      <c r="D88" s="9">
        <v>5</v>
      </c>
      <c r="E88" s="9">
        <v>138</v>
      </c>
      <c r="F88" s="9">
        <v>33</v>
      </c>
      <c r="G88" s="9">
        <v>28</v>
      </c>
      <c r="H88" s="9">
        <v>88</v>
      </c>
      <c r="I88" s="9">
        <v>66</v>
      </c>
      <c r="J88" s="9">
        <v>82</v>
      </c>
      <c r="K88" s="9">
        <v>12</v>
      </c>
      <c r="L88" s="9">
        <v>9</v>
      </c>
      <c r="M88" s="9">
        <v>81</v>
      </c>
      <c r="N88" s="9">
        <v>40</v>
      </c>
      <c r="O88" s="9">
        <v>86</v>
      </c>
      <c r="P88" s="9">
        <v>66</v>
      </c>
      <c r="Q88" s="9">
        <v>160</v>
      </c>
      <c r="R88" s="9">
        <v>920</v>
      </c>
      <c r="S88" s="9">
        <v>1390</v>
      </c>
      <c r="T88" s="10">
        <v>66.19000244140625</v>
      </c>
      <c r="U88" s="11">
        <f>SUM(E88,F88,G88,H88,J88,M88,O88)</f>
        <v>536</v>
      </c>
      <c r="V88" s="11">
        <f>SUM(I88,K88,N88,P88,Q88)</f>
        <v>344</v>
      </c>
      <c r="W88" t="str">
        <f t="shared" si="5"/>
        <v>五分里</v>
      </c>
      <c r="X88" s="5" t="str">
        <f t="shared" si="6"/>
        <v/>
      </c>
      <c r="Y88" s="5" t="str">
        <f t="shared" si="7"/>
        <v/>
      </c>
      <c r="Z88" s="5" t="str">
        <f t="shared" si="8"/>
        <v/>
      </c>
    </row>
    <row r="89" spans="1:26" s="5" customFormat="1" x14ac:dyDescent="0.25">
      <c r="A89" s="8" t="s">
        <v>33</v>
      </c>
      <c r="B89" s="8" t="s">
        <v>132</v>
      </c>
      <c r="C89" s="8" t="s">
        <v>138</v>
      </c>
      <c r="D89" s="9">
        <v>4</v>
      </c>
      <c r="E89" s="9">
        <v>83</v>
      </c>
      <c r="F89" s="9">
        <v>16</v>
      </c>
      <c r="G89" s="9">
        <v>26</v>
      </c>
      <c r="H89" s="9">
        <v>88</v>
      </c>
      <c r="I89" s="9">
        <v>113</v>
      </c>
      <c r="J89" s="9">
        <v>84</v>
      </c>
      <c r="K89" s="9">
        <v>7</v>
      </c>
      <c r="L89" s="9">
        <v>12</v>
      </c>
      <c r="M89" s="9">
        <v>84</v>
      </c>
      <c r="N89" s="9">
        <v>70</v>
      </c>
      <c r="O89" s="9">
        <v>89</v>
      </c>
      <c r="P89" s="9">
        <v>67</v>
      </c>
      <c r="Q89" s="9">
        <v>190</v>
      </c>
      <c r="R89" s="9">
        <v>955</v>
      </c>
      <c r="S89" s="9">
        <v>1411</v>
      </c>
      <c r="T89" s="10">
        <v>67.680000305175781</v>
      </c>
      <c r="U89" s="11">
        <f>SUM(E89,F89,G89,H89,J89,M89,O89)</f>
        <v>470</v>
      </c>
      <c r="V89" s="11">
        <f>SUM(I89,K89,N89,P89,Q89)</f>
        <v>447</v>
      </c>
      <c r="W89" t="str">
        <f t="shared" si="5"/>
        <v>五分里</v>
      </c>
      <c r="X89" s="5" t="str">
        <f t="shared" si="6"/>
        <v/>
      </c>
      <c r="Y89" s="5" t="str">
        <f t="shared" si="7"/>
        <v/>
      </c>
      <c r="Z89" s="5" t="str">
        <f t="shared" si="8"/>
        <v/>
      </c>
    </row>
    <row r="90" spans="1:26" s="5" customFormat="1" x14ac:dyDescent="0.25">
      <c r="A90" s="8" t="s">
        <v>33</v>
      </c>
      <c r="B90" s="8" t="s">
        <v>139</v>
      </c>
      <c r="C90" s="8" t="s">
        <v>140</v>
      </c>
      <c r="D90" s="9">
        <v>4</v>
      </c>
      <c r="E90" s="9">
        <v>70</v>
      </c>
      <c r="F90" s="9">
        <v>19</v>
      </c>
      <c r="G90" s="9">
        <v>41</v>
      </c>
      <c r="H90" s="9">
        <v>123</v>
      </c>
      <c r="I90" s="9">
        <v>121</v>
      </c>
      <c r="J90" s="9">
        <v>76</v>
      </c>
      <c r="K90" s="9">
        <v>14</v>
      </c>
      <c r="L90" s="9">
        <v>14</v>
      </c>
      <c r="M90" s="9">
        <v>114</v>
      </c>
      <c r="N90" s="9">
        <v>119</v>
      </c>
      <c r="O90" s="9">
        <v>222</v>
      </c>
      <c r="P90" s="9">
        <v>104</v>
      </c>
      <c r="Q90" s="9">
        <v>206</v>
      </c>
      <c r="R90" s="9">
        <v>1264</v>
      </c>
      <c r="S90" s="9">
        <v>1750</v>
      </c>
      <c r="T90" s="10">
        <v>72.230003356933594</v>
      </c>
      <c r="U90" s="11">
        <f>SUM(E90,F90,G90,H90,J90,M90,O90)</f>
        <v>665</v>
      </c>
      <c r="V90" s="11">
        <f>SUM(I90,K90,N90,P90,Q90)</f>
        <v>564</v>
      </c>
      <c r="W90" t="str">
        <f t="shared" si="5"/>
        <v>東湖里</v>
      </c>
      <c r="X90" s="5">
        <f t="shared" si="6"/>
        <v>2619</v>
      </c>
      <c r="Y90" s="5">
        <f t="shared" si="7"/>
        <v>1997</v>
      </c>
      <c r="Z90" s="5">
        <f t="shared" si="8"/>
        <v>4770</v>
      </c>
    </row>
    <row r="91" spans="1:26" s="5" customFormat="1" x14ac:dyDescent="0.25">
      <c r="A91" s="8" t="s">
        <v>33</v>
      </c>
      <c r="B91" s="8" t="s">
        <v>139</v>
      </c>
      <c r="C91" s="8" t="s">
        <v>141</v>
      </c>
      <c r="D91" s="9">
        <v>1</v>
      </c>
      <c r="E91" s="9">
        <v>57</v>
      </c>
      <c r="F91" s="9">
        <v>35</v>
      </c>
      <c r="G91" s="9">
        <v>43</v>
      </c>
      <c r="H91" s="9">
        <v>97</v>
      </c>
      <c r="I91" s="9">
        <v>128</v>
      </c>
      <c r="J91" s="9">
        <v>89</v>
      </c>
      <c r="K91" s="9">
        <v>22</v>
      </c>
      <c r="L91" s="9">
        <v>18</v>
      </c>
      <c r="M91" s="9">
        <v>108</v>
      </c>
      <c r="N91" s="9">
        <v>105</v>
      </c>
      <c r="O91" s="9">
        <v>218</v>
      </c>
      <c r="P91" s="9">
        <v>103</v>
      </c>
      <c r="Q91" s="9">
        <v>191</v>
      </c>
      <c r="R91" s="9">
        <v>1235</v>
      </c>
      <c r="S91" s="9">
        <v>1685</v>
      </c>
      <c r="T91" s="10">
        <v>73.290000915527344</v>
      </c>
      <c r="U91" s="11">
        <f>SUM(E91,F91,G91,H91,J91,M91,O91)</f>
        <v>647</v>
      </c>
      <c r="V91" s="11">
        <f>SUM(I91,K91,N91,P91,Q91)</f>
        <v>549</v>
      </c>
      <c r="W91" t="str">
        <f t="shared" si="5"/>
        <v>東湖里</v>
      </c>
      <c r="X91" s="5" t="str">
        <f t="shared" si="6"/>
        <v/>
      </c>
      <c r="Y91" s="5" t="str">
        <f t="shared" si="7"/>
        <v/>
      </c>
      <c r="Z91" s="5" t="str">
        <f t="shared" si="8"/>
        <v/>
      </c>
    </row>
    <row r="92" spans="1:26" s="5" customFormat="1" x14ac:dyDescent="0.25">
      <c r="A92" s="8" t="s">
        <v>33</v>
      </c>
      <c r="B92" s="8" t="s">
        <v>139</v>
      </c>
      <c r="C92" s="8" t="s">
        <v>142</v>
      </c>
      <c r="D92" s="9">
        <v>2</v>
      </c>
      <c r="E92" s="9">
        <v>62</v>
      </c>
      <c r="F92" s="9">
        <v>28</v>
      </c>
      <c r="G92" s="9">
        <v>40</v>
      </c>
      <c r="H92" s="9">
        <v>160</v>
      </c>
      <c r="I92" s="9">
        <v>89</v>
      </c>
      <c r="J92" s="9">
        <v>66</v>
      </c>
      <c r="K92" s="9">
        <v>13</v>
      </c>
      <c r="L92" s="9">
        <v>14</v>
      </c>
      <c r="M92" s="9">
        <v>97</v>
      </c>
      <c r="N92" s="9">
        <v>81</v>
      </c>
      <c r="O92" s="9">
        <v>210</v>
      </c>
      <c r="P92" s="9">
        <v>98</v>
      </c>
      <c r="Q92" s="9">
        <v>186</v>
      </c>
      <c r="R92" s="9">
        <v>1171</v>
      </c>
      <c r="S92" s="9">
        <v>1681</v>
      </c>
      <c r="T92" s="10">
        <v>69.660003662109375</v>
      </c>
      <c r="U92" s="11">
        <f>SUM(E92,F92,G92,H92,J92,M92,O92)</f>
        <v>663</v>
      </c>
      <c r="V92" s="11">
        <f>SUM(I92,K92,N92,P92,Q92)</f>
        <v>467</v>
      </c>
      <c r="W92" t="str">
        <f t="shared" si="5"/>
        <v>東湖里</v>
      </c>
      <c r="X92" s="5" t="str">
        <f t="shared" si="6"/>
        <v/>
      </c>
      <c r="Y92" s="5" t="str">
        <f t="shared" si="7"/>
        <v/>
      </c>
      <c r="Z92" s="5" t="str">
        <f t="shared" si="8"/>
        <v/>
      </c>
    </row>
    <row r="93" spans="1:26" s="5" customFormat="1" x14ac:dyDescent="0.25">
      <c r="A93" s="8" t="s">
        <v>33</v>
      </c>
      <c r="B93" s="8" t="s">
        <v>139</v>
      </c>
      <c r="C93" s="8" t="s">
        <v>143</v>
      </c>
      <c r="D93" s="9">
        <v>3</v>
      </c>
      <c r="E93" s="9">
        <v>53</v>
      </c>
      <c r="F93" s="9">
        <v>40</v>
      </c>
      <c r="G93" s="9">
        <v>43</v>
      </c>
      <c r="H93" s="9">
        <v>219</v>
      </c>
      <c r="I93" s="9">
        <v>87</v>
      </c>
      <c r="J93" s="9">
        <v>58</v>
      </c>
      <c r="K93" s="9">
        <v>7</v>
      </c>
      <c r="L93" s="9">
        <v>15</v>
      </c>
      <c r="M93" s="9">
        <v>68</v>
      </c>
      <c r="N93" s="9">
        <v>64</v>
      </c>
      <c r="O93" s="9">
        <v>163</v>
      </c>
      <c r="P93" s="9">
        <v>91</v>
      </c>
      <c r="Q93" s="9">
        <v>168</v>
      </c>
      <c r="R93" s="9">
        <v>1100</v>
      </c>
      <c r="S93" s="9">
        <v>1564</v>
      </c>
      <c r="T93" s="10">
        <v>70.330001831054688</v>
      </c>
      <c r="U93" s="11">
        <f>SUM(E93,F93,G93,H93,J93,M93,O93)</f>
        <v>644</v>
      </c>
      <c r="V93" s="11">
        <f>SUM(I93,K93,N93,P93,Q93)</f>
        <v>417</v>
      </c>
      <c r="W93" t="str">
        <f t="shared" si="5"/>
        <v>東湖里</v>
      </c>
      <c r="X93" s="5" t="str">
        <f t="shared" si="6"/>
        <v/>
      </c>
      <c r="Y93" s="5" t="str">
        <f t="shared" si="7"/>
        <v/>
      </c>
      <c r="Z93" s="5" t="str">
        <f t="shared" si="8"/>
        <v/>
      </c>
    </row>
    <row r="94" spans="1:26" s="5" customFormat="1" x14ac:dyDescent="0.25">
      <c r="A94" s="8" t="s">
        <v>33</v>
      </c>
      <c r="B94" s="8" t="s">
        <v>144</v>
      </c>
      <c r="C94" s="8" t="s">
        <v>145</v>
      </c>
      <c r="D94" s="9">
        <v>0</v>
      </c>
      <c r="E94" s="9">
        <v>40</v>
      </c>
      <c r="F94" s="9">
        <v>26</v>
      </c>
      <c r="G94" s="9">
        <v>28</v>
      </c>
      <c r="H94" s="9">
        <v>87</v>
      </c>
      <c r="I94" s="9">
        <v>92</v>
      </c>
      <c r="J94" s="9">
        <v>73</v>
      </c>
      <c r="K94" s="9">
        <v>11</v>
      </c>
      <c r="L94" s="9">
        <v>11</v>
      </c>
      <c r="M94" s="9">
        <v>76</v>
      </c>
      <c r="N94" s="9">
        <v>96</v>
      </c>
      <c r="O94" s="9">
        <v>208</v>
      </c>
      <c r="P94" s="9">
        <v>68</v>
      </c>
      <c r="Q94" s="9">
        <v>182</v>
      </c>
      <c r="R94" s="9">
        <v>1018</v>
      </c>
      <c r="S94" s="9">
        <v>1467</v>
      </c>
      <c r="T94" s="10">
        <v>69.389999389648438</v>
      </c>
      <c r="U94" s="11">
        <f>SUM(E94,F94,G94,H94,J94,M94,O94)</f>
        <v>538</v>
      </c>
      <c r="V94" s="11">
        <f>SUM(I94,K94,N94,P94,Q94)</f>
        <v>449</v>
      </c>
      <c r="W94" t="str">
        <f t="shared" si="5"/>
        <v>樂康里</v>
      </c>
      <c r="X94" s="5">
        <f t="shared" si="6"/>
        <v>2584</v>
      </c>
      <c r="Y94" s="5">
        <f t="shared" si="7"/>
        <v>2076</v>
      </c>
      <c r="Z94" s="5">
        <f t="shared" si="8"/>
        <v>4863</v>
      </c>
    </row>
    <row r="95" spans="1:26" s="5" customFormat="1" x14ac:dyDescent="0.25">
      <c r="A95" s="8" t="s">
        <v>33</v>
      </c>
      <c r="B95" s="8" t="s">
        <v>144</v>
      </c>
      <c r="C95" s="8" t="s">
        <v>146</v>
      </c>
      <c r="D95" s="9">
        <v>2</v>
      </c>
      <c r="E95" s="9">
        <v>47</v>
      </c>
      <c r="F95" s="9">
        <v>41</v>
      </c>
      <c r="G95" s="9">
        <v>42</v>
      </c>
      <c r="H95" s="9">
        <v>100</v>
      </c>
      <c r="I95" s="9">
        <v>95</v>
      </c>
      <c r="J95" s="9">
        <v>60</v>
      </c>
      <c r="K95" s="9">
        <v>13</v>
      </c>
      <c r="L95" s="9">
        <v>27</v>
      </c>
      <c r="M95" s="9">
        <v>81</v>
      </c>
      <c r="N95" s="9">
        <v>81</v>
      </c>
      <c r="O95" s="9">
        <v>194</v>
      </c>
      <c r="P95" s="9">
        <v>76</v>
      </c>
      <c r="Q95" s="9">
        <v>199</v>
      </c>
      <c r="R95" s="9">
        <v>1079</v>
      </c>
      <c r="S95" s="9">
        <v>1516</v>
      </c>
      <c r="T95" s="10">
        <v>71.169998168945313</v>
      </c>
      <c r="U95" s="11">
        <f>SUM(E95,F95,G95,H95,J95,M95,O95)</f>
        <v>565</v>
      </c>
      <c r="V95" s="11">
        <f>SUM(I95,K95,N95,P95,Q95)</f>
        <v>464</v>
      </c>
      <c r="W95" t="str">
        <f t="shared" si="5"/>
        <v>樂康里</v>
      </c>
      <c r="X95" s="5" t="str">
        <f t="shared" si="6"/>
        <v/>
      </c>
      <c r="Y95" s="5" t="str">
        <f t="shared" si="7"/>
        <v/>
      </c>
      <c r="Z95" s="5" t="str">
        <f t="shared" si="8"/>
        <v/>
      </c>
    </row>
    <row r="96" spans="1:26" s="5" customFormat="1" x14ac:dyDescent="0.25">
      <c r="A96" s="8" t="s">
        <v>33</v>
      </c>
      <c r="B96" s="8" t="s">
        <v>144</v>
      </c>
      <c r="C96" s="8" t="s">
        <v>147</v>
      </c>
      <c r="D96" s="9">
        <v>2</v>
      </c>
      <c r="E96" s="9">
        <v>37</v>
      </c>
      <c r="F96" s="9">
        <v>25</v>
      </c>
      <c r="G96" s="9">
        <v>32</v>
      </c>
      <c r="H96" s="9">
        <v>102</v>
      </c>
      <c r="I96" s="9">
        <v>69</v>
      </c>
      <c r="J96" s="9">
        <v>34</v>
      </c>
      <c r="K96" s="9">
        <v>8</v>
      </c>
      <c r="L96" s="9">
        <v>11</v>
      </c>
      <c r="M96" s="9">
        <v>55</v>
      </c>
      <c r="N96" s="9">
        <v>63</v>
      </c>
      <c r="O96" s="9">
        <v>128</v>
      </c>
      <c r="P96" s="9">
        <v>62</v>
      </c>
      <c r="Q96" s="9">
        <v>159</v>
      </c>
      <c r="R96" s="9">
        <v>807</v>
      </c>
      <c r="S96" s="9">
        <v>1163</v>
      </c>
      <c r="T96" s="10">
        <v>69.389999389648438</v>
      </c>
      <c r="U96" s="11">
        <f>SUM(E96,F96,G96,H96,J96,M96,O96)</f>
        <v>413</v>
      </c>
      <c r="V96" s="11">
        <f>SUM(I96,K96,N96,P96,Q96)</f>
        <v>361</v>
      </c>
      <c r="W96" t="str">
        <f t="shared" si="5"/>
        <v>樂康里</v>
      </c>
      <c r="X96" s="5" t="str">
        <f t="shared" si="6"/>
        <v/>
      </c>
      <c r="Y96" s="5" t="str">
        <f t="shared" si="7"/>
        <v/>
      </c>
      <c r="Z96" s="5" t="str">
        <f t="shared" si="8"/>
        <v/>
      </c>
    </row>
    <row r="97" spans="1:26" s="5" customFormat="1" x14ac:dyDescent="0.25">
      <c r="A97" s="8" t="s">
        <v>33</v>
      </c>
      <c r="B97" s="8" t="s">
        <v>144</v>
      </c>
      <c r="C97" s="8" t="s">
        <v>148</v>
      </c>
      <c r="D97" s="9">
        <v>2</v>
      </c>
      <c r="E97" s="9">
        <v>35</v>
      </c>
      <c r="F97" s="9">
        <v>29</v>
      </c>
      <c r="G97" s="9">
        <v>37</v>
      </c>
      <c r="H97" s="9">
        <v>161</v>
      </c>
      <c r="I97" s="9">
        <v>89</v>
      </c>
      <c r="J97" s="9">
        <v>50</v>
      </c>
      <c r="K97" s="9">
        <v>14</v>
      </c>
      <c r="L97" s="9">
        <v>16</v>
      </c>
      <c r="M97" s="9">
        <v>62</v>
      </c>
      <c r="N97" s="9">
        <v>65</v>
      </c>
      <c r="O97" s="9">
        <v>133</v>
      </c>
      <c r="P97" s="9">
        <v>67</v>
      </c>
      <c r="Q97" s="9">
        <v>133</v>
      </c>
      <c r="R97" s="9">
        <v>908</v>
      </c>
      <c r="S97" s="9">
        <v>1310</v>
      </c>
      <c r="T97" s="10">
        <v>69.30999755859375</v>
      </c>
      <c r="U97" s="11">
        <f>SUM(E97,F97,G97,H97,J97,M97,O97)</f>
        <v>507</v>
      </c>
      <c r="V97" s="11">
        <f>SUM(I97,K97,N97,P97,Q97)</f>
        <v>368</v>
      </c>
      <c r="W97" t="str">
        <f t="shared" si="5"/>
        <v>樂康里</v>
      </c>
      <c r="X97" s="5" t="str">
        <f t="shared" si="6"/>
        <v/>
      </c>
      <c r="Y97" s="5" t="str">
        <f t="shared" si="7"/>
        <v/>
      </c>
      <c r="Z97" s="5" t="str">
        <f t="shared" si="8"/>
        <v/>
      </c>
    </row>
    <row r="98" spans="1:26" s="5" customFormat="1" x14ac:dyDescent="0.25">
      <c r="A98" s="8" t="s">
        <v>33</v>
      </c>
      <c r="B98" s="8" t="s">
        <v>144</v>
      </c>
      <c r="C98" s="8" t="s">
        <v>149</v>
      </c>
      <c r="D98" s="9">
        <v>4</v>
      </c>
      <c r="E98" s="9">
        <v>36</v>
      </c>
      <c r="F98" s="9">
        <v>30</v>
      </c>
      <c r="G98" s="9">
        <v>42</v>
      </c>
      <c r="H98" s="9">
        <v>115</v>
      </c>
      <c r="I98" s="9">
        <v>82</v>
      </c>
      <c r="J98" s="9">
        <v>84</v>
      </c>
      <c r="K98" s="9">
        <v>10</v>
      </c>
      <c r="L98" s="9">
        <v>18</v>
      </c>
      <c r="M98" s="9">
        <v>68</v>
      </c>
      <c r="N98" s="9">
        <v>87</v>
      </c>
      <c r="O98" s="9">
        <v>186</v>
      </c>
      <c r="P98" s="9">
        <v>67</v>
      </c>
      <c r="Q98" s="9">
        <v>188</v>
      </c>
      <c r="R98" s="9">
        <v>1051</v>
      </c>
      <c r="S98" s="9">
        <v>1496</v>
      </c>
      <c r="T98" s="10">
        <v>70.25</v>
      </c>
      <c r="U98" s="11">
        <f>SUM(E98,F98,G98,H98,J98,M98,O98)</f>
        <v>561</v>
      </c>
      <c r="V98" s="11">
        <f>SUM(I98,K98,N98,P98,Q98)</f>
        <v>434</v>
      </c>
      <c r="W98" t="str">
        <f t="shared" si="5"/>
        <v>樂康里</v>
      </c>
      <c r="X98" s="5" t="str">
        <f t="shared" si="6"/>
        <v/>
      </c>
      <c r="Y98" s="5" t="str">
        <f t="shared" si="7"/>
        <v/>
      </c>
      <c r="Z98" s="5" t="str">
        <f t="shared" si="8"/>
        <v/>
      </c>
    </row>
    <row r="99" spans="1:26" s="5" customFormat="1" x14ac:dyDescent="0.25">
      <c r="A99" s="8" t="s">
        <v>33</v>
      </c>
      <c r="B99" s="8" t="s">
        <v>150</v>
      </c>
      <c r="C99" s="8" t="s">
        <v>151</v>
      </c>
      <c r="D99" s="9">
        <v>0</v>
      </c>
      <c r="E99" s="9">
        <v>75</v>
      </c>
      <c r="F99" s="9">
        <v>42</v>
      </c>
      <c r="G99" s="9">
        <v>45</v>
      </c>
      <c r="H99" s="9">
        <v>153</v>
      </c>
      <c r="I99" s="9">
        <v>73</v>
      </c>
      <c r="J99" s="9">
        <v>78</v>
      </c>
      <c r="K99" s="9">
        <v>18</v>
      </c>
      <c r="L99" s="9">
        <v>19</v>
      </c>
      <c r="M99" s="9">
        <v>56</v>
      </c>
      <c r="N99" s="9">
        <v>66</v>
      </c>
      <c r="O99" s="9">
        <v>294</v>
      </c>
      <c r="P99" s="9">
        <v>64</v>
      </c>
      <c r="Q99" s="9">
        <v>166</v>
      </c>
      <c r="R99" s="9">
        <v>1179</v>
      </c>
      <c r="S99" s="9">
        <v>1609</v>
      </c>
      <c r="T99" s="10">
        <v>73.279998779296875</v>
      </c>
      <c r="U99" s="11">
        <f>SUM(E99,F99,G99,H99,J99,M99,O99)</f>
        <v>743</v>
      </c>
      <c r="V99" s="11">
        <f>SUM(I99,K99,N99,P99,Q99)</f>
        <v>387</v>
      </c>
      <c r="W99" t="str">
        <f t="shared" si="5"/>
        <v>內溝里</v>
      </c>
      <c r="X99" s="5">
        <f t="shared" si="6"/>
        <v>1665</v>
      </c>
      <c r="Y99" s="5">
        <f t="shared" si="7"/>
        <v>1054</v>
      </c>
      <c r="Z99" s="5">
        <f t="shared" si="8"/>
        <v>2820</v>
      </c>
    </row>
    <row r="100" spans="1:26" s="5" customFormat="1" x14ac:dyDescent="0.25">
      <c r="A100" s="8" t="s">
        <v>33</v>
      </c>
      <c r="B100" s="8" t="s">
        <v>150</v>
      </c>
      <c r="C100" s="8" t="s">
        <v>152</v>
      </c>
      <c r="D100" s="9">
        <v>3</v>
      </c>
      <c r="E100" s="9">
        <v>86</v>
      </c>
      <c r="F100" s="9">
        <v>31</v>
      </c>
      <c r="G100" s="9">
        <v>26</v>
      </c>
      <c r="H100" s="9">
        <v>174</v>
      </c>
      <c r="I100" s="9">
        <v>99</v>
      </c>
      <c r="J100" s="9">
        <v>70</v>
      </c>
      <c r="K100" s="9">
        <v>8</v>
      </c>
      <c r="L100" s="9">
        <v>18</v>
      </c>
      <c r="M100" s="9">
        <v>71</v>
      </c>
      <c r="N100" s="9">
        <v>66</v>
      </c>
      <c r="O100" s="9">
        <v>186</v>
      </c>
      <c r="P100" s="9">
        <v>72</v>
      </c>
      <c r="Q100" s="9">
        <v>167</v>
      </c>
      <c r="R100" s="9">
        <v>1096</v>
      </c>
      <c r="S100" s="9">
        <v>1579</v>
      </c>
      <c r="T100" s="10">
        <v>69.410003662109375</v>
      </c>
      <c r="U100" s="11">
        <f>SUM(E100,F100,G100,H100,J100,M100,O100)</f>
        <v>644</v>
      </c>
      <c r="V100" s="11">
        <f>SUM(I100,K100,N100,P100,Q100)</f>
        <v>412</v>
      </c>
      <c r="W100" t="str">
        <f t="shared" si="5"/>
        <v>內溝里</v>
      </c>
      <c r="X100" s="5" t="str">
        <f t="shared" si="6"/>
        <v/>
      </c>
      <c r="Y100" s="5" t="str">
        <f t="shared" si="7"/>
        <v/>
      </c>
      <c r="Z100" s="5" t="str">
        <f t="shared" si="8"/>
        <v/>
      </c>
    </row>
    <row r="101" spans="1:26" s="5" customFormat="1" x14ac:dyDescent="0.25">
      <c r="A101" s="8" t="s">
        <v>33</v>
      </c>
      <c r="B101" s="8" t="s">
        <v>150</v>
      </c>
      <c r="C101" s="8" t="s">
        <v>153</v>
      </c>
      <c r="D101" s="9">
        <v>0</v>
      </c>
      <c r="E101" s="9">
        <v>60</v>
      </c>
      <c r="F101" s="9">
        <v>6</v>
      </c>
      <c r="G101" s="9">
        <v>4</v>
      </c>
      <c r="H101" s="9">
        <v>22</v>
      </c>
      <c r="I101" s="9">
        <v>75</v>
      </c>
      <c r="J101" s="9">
        <v>95</v>
      </c>
      <c r="K101" s="9">
        <v>5</v>
      </c>
      <c r="L101" s="9">
        <v>3</v>
      </c>
      <c r="M101" s="9">
        <v>27</v>
      </c>
      <c r="N101" s="9">
        <v>60</v>
      </c>
      <c r="O101" s="9">
        <v>64</v>
      </c>
      <c r="P101" s="9">
        <v>47</v>
      </c>
      <c r="Q101" s="9">
        <v>68</v>
      </c>
      <c r="R101" s="9">
        <v>545</v>
      </c>
      <c r="S101" s="9">
        <v>771</v>
      </c>
      <c r="T101" s="10">
        <v>70.69000244140625</v>
      </c>
      <c r="U101" s="11">
        <f>SUM(E101,F101,G101,H101,J101,M101,O101)</f>
        <v>278</v>
      </c>
      <c r="V101" s="11">
        <f>SUM(I101,K101,N101,P101,Q101)</f>
        <v>255</v>
      </c>
      <c r="W101" t="str">
        <f t="shared" si="5"/>
        <v>內溝里</v>
      </c>
      <c r="X101" s="5" t="str">
        <f t="shared" si="6"/>
        <v/>
      </c>
      <c r="Y101" s="5" t="str">
        <f t="shared" si="7"/>
        <v/>
      </c>
      <c r="Z101" s="5" t="str">
        <f t="shared" si="8"/>
        <v/>
      </c>
    </row>
    <row r="102" spans="1:26" s="5" customFormat="1" x14ac:dyDescent="0.25">
      <c r="A102" s="8" t="s">
        <v>33</v>
      </c>
      <c r="B102" s="8" t="s">
        <v>154</v>
      </c>
      <c r="C102" s="8" t="s">
        <v>155</v>
      </c>
      <c r="D102" s="9">
        <v>1</v>
      </c>
      <c r="E102" s="9">
        <v>59</v>
      </c>
      <c r="F102" s="9">
        <v>15</v>
      </c>
      <c r="G102" s="9">
        <v>16</v>
      </c>
      <c r="H102" s="9">
        <v>61</v>
      </c>
      <c r="I102" s="9">
        <v>82</v>
      </c>
      <c r="J102" s="9">
        <v>213</v>
      </c>
      <c r="K102" s="9">
        <v>8</v>
      </c>
      <c r="L102" s="9">
        <v>8</v>
      </c>
      <c r="M102" s="9">
        <v>54</v>
      </c>
      <c r="N102" s="9">
        <v>151</v>
      </c>
      <c r="O102" s="9">
        <v>28</v>
      </c>
      <c r="P102" s="9">
        <v>113</v>
      </c>
      <c r="Q102" s="9">
        <v>182</v>
      </c>
      <c r="R102" s="9">
        <v>1012</v>
      </c>
      <c r="S102" s="9">
        <v>1440</v>
      </c>
      <c r="T102" s="10">
        <v>70.279998779296875</v>
      </c>
      <c r="U102" s="11">
        <f>SUM(E102,F102,G102,H102,J102,M102,O102)</f>
        <v>446</v>
      </c>
      <c r="V102" s="11">
        <f>SUM(I102,K102,N102,P102,Q102)</f>
        <v>536</v>
      </c>
      <c r="W102" t="str">
        <f t="shared" si="5"/>
        <v>週美里</v>
      </c>
      <c r="X102" s="5">
        <f t="shared" si="6"/>
        <v>2230</v>
      </c>
      <c r="Y102" s="5">
        <f t="shared" si="7"/>
        <v>1886</v>
      </c>
      <c r="Z102" s="5">
        <f t="shared" si="8"/>
        <v>4286</v>
      </c>
    </row>
    <row r="103" spans="1:26" s="5" customFormat="1" x14ac:dyDescent="0.25">
      <c r="A103" s="8" t="s">
        <v>33</v>
      </c>
      <c r="B103" s="8" t="s">
        <v>154</v>
      </c>
      <c r="C103" s="8" t="s">
        <v>156</v>
      </c>
      <c r="D103" s="9">
        <v>1</v>
      </c>
      <c r="E103" s="9">
        <v>48</v>
      </c>
      <c r="F103" s="9">
        <v>36</v>
      </c>
      <c r="G103" s="9">
        <v>25</v>
      </c>
      <c r="H103" s="9">
        <v>72</v>
      </c>
      <c r="I103" s="9">
        <v>77</v>
      </c>
      <c r="J103" s="9">
        <v>276</v>
      </c>
      <c r="K103" s="9">
        <v>8</v>
      </c>
      <c r="L103" s="9">
        <v>9</v>
      </c>
      <c r="M103" s="9">
        <v>84</v>
      </c>
      <c r="N103" s="9">
        <v>99</v>
      </c>
      <c r="O103" s="9">
        <v>40</v>
      </c>
      <c r="P103" s="9">
        <v>115</v>
      </c>
      <c r="Q103" s="9">
        <v>171</v>
      </c>
      <c r="R103" s="9">
        <v>1093</v>
      </c>
      <c r="S103" s="9">
        <v>1559</v>
      </c>
      <c r="T103" s="10">
        <v>70.110000610351563</v>
      </c>
      <c r="U103" s="11">
        <f>SUM(E103,F103,G103,H103,J103,M103,O103)</f>
        <v>581</v>
      </c>
      <c r="V103" s="11">
        <f>SUM(I103,K103,N103,P103,Q103)</f>
        <v>470</v>
      </c>
      <c r="W103" t="str">
        <f t="shared" si="5"/>
        <v>週美里</v>
      </c>
      <c r="X103" s="5" t="str">
        <f t="shared" si="6"/>
        <v/>
      </c>
      <c r="Y103" s="5" t="str">
        <f t="shared" si="7"/>
        <v/>
      </c>
      <c r="Z103" s="5" t="str">
        <f t="shared" si="8"/>
        <v/>
      </c>
    </row>
    <row r="104" spans="1:26" s="5" customFormat="1" x14ac:dyDescent="0.25">
      <c r="A104" s="8" t="s">
        <v>33</v>
      </c>
      <c r="B104" s="8" t="s">
        <v>154</v>
      </c>
      <c r="C104" s="8" t="s">
        <v>157</v>
      </c>
      <c r="D104" s="9">
        <v>3</v>
      </c>
      <c r="E104" s="9">
        <v>32</v>
      </c>
      <c r="F104" s="9">
        <v>25</v>
      </c>
      <c r="G104" s="9">
        <v>25</v>
      </c>
      <c r="H104" s="9">
        <v>55</v>
      </c>
      <c r="I104" s="9">
        <v>81</v>
      </c>
      <c r="J104" s="9">
        <v>255</v>
      </c>
      <c r="K104" s="9">
        <v>16</v>
      </c>
      <c r="L104" s="9">
        <v>14</v>
      </c>
      <c r="M104" s="9">
        <v>40</v>
      </c>
      <c r="N104" s="9">
        <v>89</v>
      </c>
      <c r="O104" s="9">
        <v>28</v>
      </c>
      <c r="P104" s="9">
        <v>106</v>
      </c>
      <c r="Q104" s="9">
        <v>170</v>
      </c>
      <c r="R104" s="9">
        <v>962</v>
      </c>
      <c r="S104" s="9">
        <v>1352</v>
      </c>
      <c r="T104" s="10">
        <v>71.150001525878906</v>
      </c>
      <c r="U104" s="11">
        <f>SUM(E104,F104,G104,H104,J104,M104,O104)</f>
        <v>460</v>
      </c>
      <c r="V104" s="11">
        <f>SUM(I104,K104,N104,P104,Q104)</f>
        <v>462</v>
      </c>
      <c r="W104" t="str">
        <f t="shared" si="5"/>
        <v>週美里</v>
      </c>
      <c r="X104" s="5" t="str">
        <f t="shared" si="6"/>
        <v/>
      </c>
      <c r="Y104" s="5" t="str">
        <f t="shared" si="7"/>
        <v/>
      </c>
      <c r="Z104" s="5" t="str">
        <f t="shared" si="8"/>
        <v/>
      </c>
    </row>
    <row r="105" spans="1:26" s="5" customFormat="1" x14ac:dyDescent="0.25">
      <c r="A105" s="8" t="s">
        <v>33</v>
      </c>
      <c r="B105" s="8" t="s">
        <v>154</v>
      </c>
      <c r="C105" s="8" t="s">
        <v>158</v>
      </c>
      <c r="D105" s="9">
        <v>5</v>
      </c>
      <c r="E105" s="9">
        <v>83</v>
      </c>
      <c r="F105" s="9">
        <v>94</v>
      </c>
      <c r="G105" s="9">
        <v>71</v>
      </c>
      <c r="H105" s="9">
        <v>195</v>
      </c>
      <c r="I105" s="9">
        <v>57</v>
      </c>
      <c r="J105" s="9">
        <v>195</v>
      </c>
      <c r="K105" s="9">
        <v>17</v>
      </c>
      <c r="L105" s="9">
        <v>20</v>
      </c>
      <c r="M105" s="9">
        <v>81</v>
      </c>
      <c r="N105" s="9">
        <v>59</v>
      </c>
      <c r="O105" s="9">
        <v>24</v>
      </c>
      <c r="P105" s="9">
        <v>73</v>
      </c>
      <c r="Q105" s="9">
        <v>212</v>
      </c>
      <c r="R105" s="9">
        <v>1219</v>
      </c>
      <c r="S105" s="9">
        <v>1787</v>
      </c>
      <c r="T105" s="10">
        <v>68.209999084472656</v>
      </c>
      <c r="U105" s="11">
        <f>SUM(E105,F105,G105,H105,J105,M105,O105)</f>
        <v>743</v>
      </c>
      <c r="V105" s="11">
        <f>SUM(I105,K105,N105,P105,Q105)</f>
        <v>418</v>
      </c>
      <c r="W105" t="str">
        <f t="shared" si="5"/>
        <v>週美里</v>
      </c>
      <c r="X105" s="5" t="str">
        <f t="shared" si="6"/>
        <v/>
      </c>
      <c r="Y105" s="5" t="str">
        <f t="shared" si="7"/>
        <v/>
      </c>
      <c r="Z105" s="5" t="str">
        <f t="shared" si="8"/>
        <v/>
      </c>
    </row>
    <row r="106" spans="1:26" s="5" customFormat="1" x14ac:dyDescent="0.25">
      <c r="A106" s="8" t="s">
        <v>33</v>
      </c>
      <c r="B106" s="8" t="s">
        <v>159</v>
      </c>
      <c r="C106" s="8" t="s">
        <v>160</v>
      </c>
      <c r="D106" s="9">
        <v>4</v>
      </c>
      <c r="E106" s="9">
        <v>42</v>
      </c>
      <c r="F106" s="9">
        <v>23</v>
      </c>
      <c r="G106" s="9">
        <v>23</v>
      </c>
      <c r="H106" s="9">
        <v>80</v>
      </c>
      <c r="I106" s="9">
        <v>75</v>
      </c>
      <c r="J106" s="9">
        <v>124</v>
      </c>
      <c r="K106" s="9">
        <v>10</v>
      </c>
      <c r="L106" s="9">
        <v>11</v>
      </c>
      <c r="M106" s="9">
        <v>72</v>
      </c>
      <c r="N106" s="9">
        <v>79</v>
      </c>
      <c r="O106" s="9">
        <v>33</v>
      </c>
      <c r="P106" s="9">
        <v>82</v>
      </c>
      <c r="Q106" s="9">
        <v>165</v>
      </c>
      <c r="R106" s="9">
        <v>845</v>
      </c>
      <c r="S106" s="9">
        <v>1187</v>
      </c>
      <c r="T106" s="10">
        <v>71.19000244140625</v>
      </c>
      <c r="U106" s="11">
        <f>SUM(E106,F106,G106,H106,J106,M106,O106)</f>
        <v>397</v>
      </c>
      <c r="V106" s="11">
        <f>SUM(I106,K106,N106,P106,Q106)</f>
        <v>411</v>
      </c>
      <c r="W106" t="str">
        <f t="shared" si="5"/>
        <v>行善里</v>
      </c>
      <c r="X106" s="5">
        <f t="shared" si="6"/>
        <v>2170</v>
      </c>
      <c r="Y106" s="5">
        <f t="shared" si="7"/>
        <v>1645</v>
      </c>
      <c r="Z106" s="5">
        <f t="shared" si="8"/>
        <v>3988</v>
      </c>
    </row>
    <row r="107" spans="1:26" s="5" customFormat="1" x14ac:dyDescent="0.25">
      <c r="A107" s="8" t="s">
        <v>33</v>
      </c>
      <c r="B107" s="8" t="s">
        <v>159</v>
      </c>
      <c r="C107" s="8" t="s">
        <v>161</v>
      </c>
      <c r="D107" s="9">
        <v>4</v>
      </c>
      <c r="E107" s="9">
        <v>45</v>
      </c>
      <c r="F107" s="9">
        <v>38</v>
      </c>
      <c r="G107" s="9">
        <v>45</v>
      </c>
      <c r="H107" s="9">
        <v>77</v>
      </c>
      <c r="I107" s="9">
        <v>90</v>
      </c>
      <c r="J107" s="9">
        <v>204</v>
      </c>
      <c r="K107" s="9">
        <v>15</v>
      </c>
      <c r="L107" s="9">
        <v>17</v>
      </c>
      <c r="M107" s="9">
        <v>67</v>
      </c>
      <c r="N107" s="9">
        <v>109</v>
      </c>
      <c r="O107" s="9">
        <v>32</v>
      </c>
      <c r="P107" s="9">
        <v>91</v>
      </c>
      <c r="Q107" s="9">
        <v>182</v>
      </c>
      <c r="R107" s="9">
        <v>1043</v>
      </c>
      <c r="S107" s="9">
        <v>1390</v>
      </c>
      <c r="T107" s="10">
        <v>75.040000915527344</v>
      </c>
      <c r="U107" s="11">
        <f>SUM(E107,F107,G107,H107,J107,M107,O107)</f>
        <v>508</v>
      </c>
      <c r="V107" s="11">
        <f>SUM(I107,K107,N107,P107,Q107)</f>
        <v>487</v>
      </c>
      <c r="W107" t="str">
        <f t="shared" si="5"/>
        <v>行善里</v>
      </c>
      <c r="X107" s="5" t="str">
        <f t="shared" si="6"/>
        <v/>
      </c>
      <c r="Y107" s="5" t="str">
        <f t="shared" si="7"/>
        <v/>
      </c>
      <c r="Z107" s="5" t="str">
        <f t="shared" si="8"/>
        <v/>
      </c>
    </row>
    <row r="108" spans="1:26" s="5" customFormat="1" x14ac:dyDescent="0.25">
      <c r="A108" s="8" t="s">
        <v>33</v>
      </c>
      <c r="B108" s="8" t="s">
        <v>159</v>
      </c>
      <c r="C108" s="8" t="s">
        <v>162</v>
      </c>
      <c r="D108" s="9">
        <v>4</v>
      </c>
      <c r="E108" s="9">
        <v>156</v>
      </c>
      <c r="F108" s="9">
        <v>41</v>
      </c>
      <c r="G108" s="9">
        <v>46</v>
      </c>
      <c r="H108" s="9">
        <v>112</v>
      </c>
      <c r="I108" s="9">
        <v>66</v>
      </c>
      <c r="J108" s="9">
        <v>136</v>
      </c>
      <c r="K108" s="9">
        <v>12</v>
      </c>
      <c r="L108" s="9">
        <v>21</v>
      </c>
      <c r="M108" s="9">
        <v>74</v>
      </c>
      <c r="N108" s="9">
        <v>55</v>
      </c>
      <c r="O108" s="9">
        <v>40</v>
      </c>
      <c r="P108" s="9">
        <v>50</v>
      </c>
      <c r="Q108" s="9">
        <v>159</v>
      </c>
      <c r="R108" s="9">
        <v>993</v>
      </c>
      <c r="S108" s="9">
        <v>1450</v>
      </c>
      <c r="T108" s="10">
        <v>68.480003356933594</v>
      </c>
      <c r="U108" s="11">
        <f>SUM(E108,F108,G108,H108,J108,M108,O108)</f>
        <v>605</v>
      </c>
      <c r="V108" s="11">
        <f>SUM(I108,K108,N108,P108,Q108)</f>
        <v>342</v>
      </c>
      <c r="W108" t="str">
        <f t="shared" si="5"/>
        <v>行善里</v>
      </c>
      <c r="X108" s="5" t="str">
        <f t="shared" si="6"/>
        <v/>
      </c>
      <c r="Y108" s="5" t="str">
        <f t="shared" si="7"/>
        <v/>
      </c>
      <c r="Z108" s="5" t="str">
        <f t="shared" si="8"/>
        <v/>
      </c>
    </row>
    <row r="109" spans="1:26" s="5" customFormat="1" x14ac:dyDescent="0.25">
      <c r="A109" s="8" t="s">
        <v>33</v>
      </c>
      <c r="B109" s="8" t="s">
        <v>159</v>
      </c>
      <c r="C109" s="8" t="s">
        <v>163</v>
      </c>
      <c r="D109" s="9">
        <v>3</v>
      </c>
      <c r="E109" s="9">
        <v>187</v>
      </c>
      <c r="F109" s="9">
        <v>68</v>
      </c>
      <c r="G109" s="9">
        <v>36</v>
      </c>
      <c r="H109" s="9">
        <v>120</v>
      </c>
      <c r="I109" s="9">
        <v>75</v>
      </c>
      <c r="J109" s="9">
        <v>120</v>
      </c>
      <c r="K109" s="9">
        <v>13</v>
      </c>
      <c r="L109" s="9">
        <v>14</v>
      </c>
      <c r="M109" s="9">
        <v>88</v>
      </c>
      <c r="N109" s="9">
        <v>80</v>
      </c>
      <c r="O109" s="9">
        <v>41</v>
      </c>
      <c r="P109" s="9">
        <v>70</v>
      </c>
      <c r="Q109" s="9">
        <v>167</v>
      </c>
      <c r="R109" s="9">
        <v>1107</v>
      </c>
      <c r="S109" s="9">
        <v>1505</v>
      </c>
      <c r="T109" s="10">
        <v>73.550003051757813</v>
      </c>
      <c r="U109" s="11">
        <f>SUM(E109,F109,G109,H109,J109,M109,O109)</f>
        <v>660</v>
      </c>
      <c r="V109" s="11">
        <f>SUM(I109,K109,N109,P109,Q109)</f>
        <v>405</v>
      </c>
      <c r="W109" t="str">
        <f t="shared" si="5"/>
        <v>行善里</v>
      </c>
      <c r="X109" s="5" t="str">
        <f t="shared" si="6"/>
        <v/>
      </c>
      <c r="Y109" s="5" t="str">
        <f t="shared" si="7"/>
        <v/>
      </c>
      <c r="Z109" s="5" t="str">
        <f t="shared" si="8"/>
        <v/>
      </c>
    </row>
    <row r="110" spans="1:26" s="5" customFormat="1" x14ac:dyDescent="0.25">
      <c r="A110" s="8" t="s">
        <v>33</v>
      </c>
      <c r="B110" s="8" t="s">
        <v>164</v>
      </c>
      <c r="C110" s="8" t="s">
        <v>165</v>
      </c>
      <c r="D110" s="9">
        <v>3</v>
      </c>
      <c r="E110" s="9">
        <v>72</v>
      </c>
      <c r="F110" s="9">
        <v>52</v>
      </c>
      <c r="G110" s="9">
        <v>36</v>
      </c>
      <c r="H110" s="9">
        <v>128</v>
      </c>
      <c r="I110" s="9">
        <v>77</v>
      </c>
      <c r="J110" s="9">
        <v>167</v>
      </c>
      <c r="K110" s="9">
        <v>6</v>
      </c>
      <c r="L110" s="9">
        <v>15</v>
      </c>
      <c r="M110" s="9">
        <v>68</v>
      </c>
      <c r="N110" s="9">
        <v>45</v>
      </c>
      <c r="O110" s="9">
        <v>107</v>
      </c>
      <c r="P110" s="9">
        <v>55</v>
      </c>
      <c r="Q110" s="9">
        <v>121</v>
      </c>
      <c r="R110" s="9">
        <v>971</v>
      </c>
      <c r="S110" s="9">
        <v>1441</v>
      </c>
      <c r="T110" s="10">
        <v>67.379997253417969</v>
      </c>
      <c r="U110" s="11">
        <f>SUM(E110,F110,G110,H110,J110,M110,O110)</f>
        <v>630</v>
      </c>
      <c r="V110" s="11">
        <f>SUM(I110,K110,N110,P110,Q110)</f>
        <v>304</v>
      </c>
      <c r="W110" t="str">
        <f t="shared" si="5"/>
        <v>石潭里</v>
      </c>
      <c r="X110" s="5">
        <f t="shared" si="6"/>
        <v>1165</v>
      </c>
      <c r="Y110" s="5">
        <f t="shared" si="7"/>
        <v>741</v>
      </c>
      <c r="Z110" s="5">
        <f t="shared" si="8"/>
        <v>1998</v>
      </c>
    </row>
    <row r="111" spans="1:26" s="5" customFormat="1" x14ac:dyDescent="0.25">
      <c r="A111" s="8" t="s">
        <v>33</v>
      </c>
      <c r="B111" s="8" t="s">
        <v>164</v>
      </c>
      <c r="C111" s="8" t="s">
        <v>166</v>
      </c>
      <c r="D111" s="9">
        <v>1</v>
      </c>
      <c r="E111" s="9">
        <v>51</v>
      </c>
      <c r="F111" s="9">
        <v>42</v>
      </c>
      <c r="G111" s="9">
        <v>31</v>
      </c>
      <c r="H111" s="9">
        <v>111</v>
      </c>
      <c r="I111" s="9">
        <v>90</v>
      </c>
      <c r="J111" s="9">
        <v>208</v>
      </c>
      <c r="K111" s="9">
        <v>12</v>
      </c>
      <c r="L111" s="9">
        <v>25</v>
      </c>
      <c r="M111" s="9">
        <v>55</v>
      </c>
      <c r="N111" s="9">
        <v>87</v>
      </c>
      <c r="O111" s="9">
        <v>37</v>
      </c>
      <c r="P111" s="9">
        <v>68</v>
      </c>
      <c r="Q111" s="9">
        <v>180</v>
      </c>
      <c r="R111" s="9">
        <v>1027</v>
      </c>
      <c r="S111" s="9">
        <v>1471</v>
      </c>
      <c r="T111" s="10">
        <v>69.819999694824219</v>
      </c>
      <c r="U111" s="11">
        <f>SUM(E111,F111,G111,H111,J111,M111,O111)</f>
        <v>535</v>
      </c>
      <c r="V111" s="11">
        <f>SUM(I111,K111,N111,P111,Q111)</f>
        <v>437</v>
      </c>
      <c r="W111" t="str">
        <f t="shared" si="5"/>
        <v>石潭里</v>
      </c>
      <c r="X111" s="5" t="str">
        <f t="shared" si="6"/>
        <v/>
      </c>
      <c r="Y111" s="5" t="str">
        <f t="shared" si="7"/>
        <v/>
      </c>
      <c r="Z111" s="5" t="str">
        <f t="shared" si="8"/>
        <v/>
      </c>
    </row>
    <row r="112" spans="1:26" s="5" customFormat="1" x14ac:dyDescent="0.25">
      <c r="A112" s="8" t="s">
        <v>33</v>
      </c>
      <c r="B112" s="8" t="s">
        <v>167</v>
      </c>
      <c r="C112" s="8" t="s">
        <v>168</v>
      </c>
      <c r="D112" s="9">
        <v>3</v>
      </c>
      <c r="E112" s="9">
        <v>98</v>
      </c>
      <c r="F112" s="9">
        <v>60</v>
      </c>
      <c r="G112" s="9">
        <v>62</v>
      </c>
      <c r="H112" s="9">
        <v>140</v>
      </c>
      <c r="I112" s="9">
        <v>69</v>
      </c>
      <c r="J112" s="9">
        <v>72</v>
      </c>
      <c r="K112" s="9">
        <v>12</v>
      </c>
      <c r="L112" s="9">
        <v>18</v>
      </c>
      <c r="M112" s="9">
        <v>72</v>
      </c>
      <c r="N112" s="9">
        <v>82</v>
      </c>
      <c r="O112" s="9">
        <v>61</v>
      </c>
      <c r="P112" s="9">
        <v>71</v>
      </c>
      <c r="Q112" s="9">
        <v>168</v>
      </c>
      <c r="R112" s="9">
        <v>1021</v>
      </c>
      <c r="S112" s="9">
        <v>1468</v>
      </c>
      <c r="T112" s="10">
        <v>69.550003051757813</v>
      </c>
      <c r="U112" s="11">
        <f>SUM(E112,F112,G112,H112,J112,M112,O112)</f>
        <v>565</v>
      </c>
      <c r="V112" s="11">
        <f>SUM(I112,K112,N112,P112,Q112)</f>
        <v>402</v>
      </c>
      <c r="W112" t="str">
        <f t="shared" si="5"/>
        <v>湖興里</v>
      </c>
      <c r="X112" s="5">
        <f t="shared" si="6"/>
        <v>2256</v>
      </c>
      <c r="Y112" s="5">
        <f t="shared" si="7"/>
        <v>1869</v>
      </c>
      <c r="Z112" s="5">
        <f t="shared" si="8"/>
        <v>4298</v>
      </c>
    </row>
    <row r="113" spans="1:26" s="5" customFormat="1" x14ac:dyDescent="0.25">
      <c r="A113" s="8" t="s">
        <v>33</v>
      </c>
      <c r="B113" s="8" t="s">
        <v>167</v>
      </c>
      <c r="C113" s="8" t="s">
        <v>169</v>
      </c>
      <c r="D113" s="9">
        <v>6</v>
      </c>
      <c r="E113" s="9">
        <v>105</v>
      </c>
      <c r="F113" s="9">
        <v>62</v>
      </c>
      <c r="G113" s="9">
        <v>72</v>
      </c>
      <c r="H113" s="9">
        <v>204</v>
      </c>
      <c r="I113" s="9">
        <v>54</v>
      </c>
      <c r="J113" s="9">
        <v>77</v>
      </c>
      <c r="K113" s="9">
        <v>16</v>
      </c>
      <c r="L113" s="9">
        <v>14</v>
      </c>
      <c r="M113" s="9">
        <v>82</v>
      </c>
      <c r="N113" s="9">
        <v>97</v>
      </c>
      <c r="O113" s="9">
        <v>61</v>
      </c>
      <c r="P113" s="9">
        <v>85</v>
      </c>
      <c r="Q113" s="9">
        <v>171</v>
      </c>
      <c r="R113" s="9">
        <v>1128</v>
      </c>
      <c r="S113" s="9">
        <v>2655</v>
      </c>
      <c r="T113" s="10">
        <v>42.490001678466797</v>
      </c>
      <c r="U113" s="11">
        <f>SUM(E113,F113,G113,H113,J113,M113,O113)</f>
        <v>663</v>
      </c>
      <c r="V113" s="11">
        <f>SUM(I113,K113,N113,P113,Q113)</f>
        <v>423</v>
      </c>
      <c r="W113" t="str">
        <f t="shared" si="5"/>
        <v>湖興里</v>
      </c>
      <c r="X113" s="5" t="str">
        <f t="shared" si="6"/>
        <v/>
      </c>
      <c r="Y113" s="5" t="str">
        <f t="shared" si="7"/>
        <v/>
      </c>
      <c r="Z113" s="5" t="str">
        <f t="shared" si="8"/>
        <v/>
      </c>
    </row>
    <row r="114" spans="1:26" s="5" customFormat="1" x14ac:dyDescent="0.25">
      <c r="A114" s="8" t="s">
        <v>33</v>
      </c>
      <c r="B114" s="8" t="s">
        <v>167</v>
      </c>
      <c r="C114" s="8" t="s">
        <v>170</v>
      </c>
      <c r="D114" s="9">
        <v>3</v>
      </c>
      <c r="E114" s="9">
        <v>85</v>
      </c>
      <c r="F114" s="9">
        <v>43</v>
      </c>
      <c r="G114" s="9">
        <v>69</v>
      </c>
      <c r="H114" s="9">
        <v>198</v>
      </c>
      <c r="I114" s="9">
        <v>96</v>
      </c>
      <c r="J114" s="9">
        <v>61</v>
      </c>
      <c r="K114" s="9">
        <v>7</v>
      </c>
      <c r="L114" s="9">
        <v>15</v>
      </c>
      <c r="M114" s="9">
        <v>61</v>
      </c>
      <c r="N114" s="9">
        <v>96</v>
      </c>
      <c r="O114" s="9">
        <v>64</v>
      </c>
      <c r="P114" s="9">
        <v>101</v>
      </c>
      <c r="Q114" s="9">
        <v>197</v>
      </c>
      <c r="R114" s="9">
        <v>1125</v>
      </c>
      <c r="S114" s="9">
        <v>1626</v>
      </c>
      <c r="T114" s="10">
        <v>69.19000244140625</v>
      </c>
      <c r="U114" s="11">
        <f>SUM(E114,F114,G114,H114,J114,M114,O114)</f>
        <v>581</v>
      </c>
      <c r="V114" s="11">
        <f>SUM(I114,K114,N114,P114,Q114)</f>
        <v>497</v>
      </c>
      <c r="W114" t="str">
        <f t="shared" si="5"/>
        <v>湖興里</v>
      </c>
      <c r="X114" s="5" t="str">
        <f t="shared" si="6"/>
        <v/>
      </c>
      <c r="Y114" s="5" t="str">
        <f t="shared" si="7"/>
        <v/>
      </c>
      <c r="Z114" s="5" t="str">
        <f t="shared" si="8"/>
        <v/>
      </c>
    </row>
    <row r="115" spans="1:26" s="5" customFormat="1" x14ac:dyDescent="0.25">
      <c r="A115" s="8" t="s">
        <v>33</v>
      </c>
      <c r="B115" s="8" t="s">
        <v>167</v>
      </c>
      <c r="C115" s="8" t="s">
        <v>171</v>
      </c>
      <c r="D115" s="9">
        <v>3</v>
      </c>
      <c r="E115" s="9">
        <v>68</v>
      </c>
      <c r="F115" s="9">
        <v>24</v>
      </c>
      <c r="G115" s="9">
        <v>61</v>
      </c>
      <c r="H115" s="9">
        <v>95</v>
      </c>
      <c r="I115" s="9">
        <v>81</v>
      </c>
      <c r="J115" s="9">
        <v>67</v>
      </c>
      <c r="K115" s="9">
        <v>13</v>
      </c>
      <c r="L115" s="9">
        <v>7</v>
      </c>
      <c r="M115" s="9">
        <v>62</v>
      </c>
      <c r="N115" s="9">
        <v>181</v>
      </c>
      <c r="O115" s="9">
        <v>70</v>
      </c>
      <c r="P115" s="9">
        <v>109</v>
      </c>
      <c r="Q115" s="9">
        <v>163</v>
      </c>
      <c r="R115" s="9">
        <v>1024</v>
      </c>
      <c r="S115" s="9">
        <v>1402</v>
      </c>
      <c r="T115" s="10">
        <v>73.040000915527344</v>
      </c>
      <c r="U115" s="11">
        <f>SUM(E115,F115,G115,H115,J115,M115,O115)</f>
        <v>447</v>
      </c>
      <c r="V115" s="11">
        <f>SUM(I115,K115,N115,P115,Q115)</f>
        <v>547</v>
      </c>
      <c r="W115" t="str">
        <f t="shared" si="5"/>
        <v>湖興里</v>
      </c>
      <c r="X115" s="5" t="str">
        <f t="shared" si="6"/>
        <v/>
      </c>
      <c r="Y115" s="5" t="str">
        <f t="shared" si="7"/>
        <v/>
      </c>
      <c r="Z115" s="5" t="str">
        <f t="shared" si="8"/>
        <v/>
      </c>
    </row>
    <row r="116" spans="1:26" s="5" customFormat="1" x14ac:dyDescent="0.25">
      <c r="A116" s="8" t="s">
        <v>33</v>
      </c>
      <c r="B116" s="8" t="s">
        <v>172</v>
      </c>
      <c r="C116" s="8" t="s">
        <v>173</v>
      </c>
      <c r="D116" s="9">
        <v>0</v>
      </c>
      <c r="E116" s="9">
        <v>83</v>
      </c>
      <c r="F116" s="9">
        <v>46</v>
      </c>
      <c r="G116" s="9">
        <v>70</v>
      </c>
      <c r="H116" s="9">
        <v>122</v>
      </c>
      <c r="I116" s="9">
        <v>64</v>
      </c>
      <c r="J116" s="9">
        <v>113</v>
      </c>
      <c r="K116" s="9">
        <v>9</v>
      </c>
      <c r="L116" s="9">
        <v>19</v>
      </c>
      <c r="M116" s="9">
        <v>77</v>
      </c>
      <c r="N116" s="9">
        <v>100</v>
      </c>
      <c r="O116" s="9">
        <v>57</v>
      </c>
      <c r="P116" s="9">
        <v>78</v>
      </c>
      <c r="Q116" s="9">
        <v>155</v>
      </c>
      <c r="R116" s="9">
        <v>1032</v>
      </c>
      <c r="S116" s="9">
        <v>1453</v>
      </c>
      <c r="T116" s="10">
        <v>71.029998779296875</v>
      </c>
      <c r="U116" s="11">
        <f>SUM(E116,F116,G116,H116,J116,M116,O116)</f>
        <v>568</v>
      </c>
      <c r="V116" s="11">
        <f>SUM(I116,K116,N116,P116,Q116)</f>
        <v>406</v>
      </c>
      <c r="W116" t="str">
        <f t="shared" si="5"/>
        <v>湖元里</v>
      </c>
      <c r="X116" s="5">
        <f t="shared" si="6"/>
        <v>1778</v>
      </c>
      <c r="Y116" s="5">
        <f t="shared" si="7"/>
        <v>1375</v>
      </c>
      <c r="Z116" s="5">
        <f t="shared" si="8"/>
        <v>3286</v>
      </c>
    </row>
    <row r="117" spans="1:26" s="5" customFormat="1" x14ac:dyDescent="0.25">
      <c r="A117" s="8" t="s">
        <v>33</v>
      </c>
      <c r="B117" s="8" t="s">
        <v>172</v>
      </c>
      <c r="C117" s="8" t="s">
        <v>174</v>
      </c>
      <c r="D117" s="9">
        <v>3</v>
      </c>
      <c r="E117" s="9">
        <v>101</v>
      </c>
      <c r="F117" s="9">
        <v>29</v>
      </c>
      <c r="G117" s="9">
        <v>91</v>
      </c>
      <c r="H117" s="9">
        <v>128</v>
      </c>
      <c r="I117" s="9">
        <v>80</v>
      </c>
      <c r="J117" s="9">
        <v>68</v>
      </c>
      <c r="K117" s="9">
        <v>16</v>
      </c>
      <c r="L117" s="9">
        <v>17</v>
      </c>
      <c r="M117" s="9">
        <v>110</v>
      </c>
      <c r="N117" s="9">
        <v>153</v>
      </c>
      <c r="O117" s="9">
        <v>75</v>
      </c>
      <c r="P117" s="9">
        <v>105</v>
      </c>
      <c r="Q117" s="9">
        <v>165</v>
      </c>
      <c r="R117" s="9">
        <v>1164</v>
      </c>
      <c r="S117" s="9">
        <v>1640</v>
      </c>
      <c r="T117" s="10">
        <v>70.980003356933594</v>
      </c>
      <c r="U117" s="11">
        <f>SUM(E117,F117,G117,H117,J117,M117,O117)</f>
        <v>602</v>
      </c>
      <c r="V117" s="11">
        <f>SUM(I117,K117,N117,P117,Q117)</f>
        <v>519</v>
      </c>
      <c r="W117" t="str">
        <f t="shared" si="5"/>
        <v>湖元里</v>
      </c>
      <c r="X117" s="5" t="str">
        <f t="shared" si="6"/>
        <v/>
      </c>
      <c r="Y117" s="5" t="str">
        <f t="shared" si="7"/>
        <v/>
      </c>
      <c r="Z117" s="5" t="str">
        <f t="shared" si="8"/>
        <v/>
      </c>
    </row>
    <row r="118" spans="1:26" s="5" customFormat="1" x14ac:dyDescent="0.25">
      <c r="A118" s="8" t="s">
        <v>33</v>
      </c>
      <c r="B118" s="8" t="s">
        <v>172</v>
      </c>
      <c r="C118" s="8" t="s">
        <v>175</v>
      </c>
      <c r="D118" s="9">
        <v>2</v>
      </c>
      <c r="E118" s="9">
        <v>76</v>
      </c>
      <c r="F118" s="9">
        <v>49</v>
      </c>
      <c r="G118" s="9">
        <v>54</v>
      </c>
      <c r="H118" s="9">
        <v>136</v>
      </c>
      <c r="I118" s="9">
        <v>82</v>
      </c>
      <c r="J118" s="9">
        <v>72</v>
      </c>
      <c r="K118" s="9">
        <v>11</v>
      </c>
      <c r="L118" s="9">
        <v>15</v>
      </c>
      <c r="M118" s="9">
        <v>163</v>
      </c>
      <c r="N118" s="9">
        <v>108</v>
      </c>
      <c r="O118" s="9">
        <v>58</v>
      </c>
      <c r="P118" s="9">
        <v>76</v>
      </c>
      <c r="Q118" s="9">
        <v>173</v>
      </c>
      <c r="R118" s="9">
        <v>1090</v>
      </c>
      <c r="S118" s="9">
        <v>1579</v>
      </c>
      <c r="T118" s="10">
        <v>69.029998779296875</v>
      </c>
      <c r="U118" s="11">
        <f>SUM(E118,F118,G118,H118,J118,M118,O118)</f>
        <v>608</v>
      </c>
      <c r="V118" s="11">
        <f>SUM(I118,K118,N118,P118,Q118)</f>
        <v>450</v>
      </c>
      <c r="W118" t="str">
        <f t="shared" si="5"/>
        <v>湖元里</v>
      </c>
      <c r="X118" s="5" t="str">
        <f t="shared" si="6"/>
        <v/>
      </c>
      <c r="Y118" s="5" t="str">
        <f t="shared" si="7"/>
        <v/>
      </c>
      <c r="Z118" s="5" t="str">
        <f t="shared" si="8"/>
        <v/>
      </c>
    </row>
    <row r="119" spans="1:26" s="5" customFormat="1" x14ac:dyDescent="0.25">
      <c r="A119" s="8" t="s">
        <v>33</v>
      </c>
      <c r="B119" s="8" t="s">
        <v>176</v>
      </c>
      <c r="C119" s="8" t="s">
        <v>177</v>
      </c>
      <c r="D119" s="9">
        <v>1</v>
      </c>
      <c r="E119" s="9">
        <v>62</v>
      </c>
      <c r="F119" s="9">
        <v>45</v>
      </c>
      <c r="G119" s="9">
        <v>72</v>
      </c>
      <c r="H119" s="9">
        <v>139</v>
      </c>
      <c r="I119" s="9">
        <v>114</v>
      </c>
      <c r="J119" s="9">
        <v>77</v>
      </c>
      <c r="K119" s="9">
        <v>10</v>
      </c>
      <c r="L119" s="9">
        <v>13</v>
      </c>
      <c r="M119" s="9">
        <v>117</v>
      </c>
      <c r="N119" s="9">
        <v>65</v>
      </c>
      <c r="O119" s="9">
        <v>187</v>
      </c>
      <c r="P119" s="9">
        <v>79</v>
      </c>
      <c r="Q119" s="9">
        <v>173</v>
      </c>
      <c r="R119" s="9">
        <v>1172</v>
      </c>
      <c r="S119" s="9">
        <v>1607</v>
      </c>
      <c r="T119" s="10">
        <v>72.930000305175781</v>
      </c>
      <c r="U119" s="11">
        <f>SUM(E119,F119,G119,H119,J119,M119,O119)</f>
        <v>699</v>
      </c>
      <c r="V119" s="11">
        <f>SUM(I119,K119,N119,P119,Q119)</f>
        <v>441</v>
      </c>
      <c r="W119" t="str">
        <f t="shared" si="5"/>
        <v>安湖里</v>
      </c>
      <c r="X119" s="5">
        <f t="shared" si="6"/>
        <v>2561</v>
      </c>
      <c r="Y119" s="5">
        <f t="shared" si="7"/>
        <v>1811</v>
      </c>
      <c r="Z119" s="5">
        <f t="shared" si="8"/>
        <v>4523</v>
      </c>
    </row>
    <row r="120" spans="1:26" s="5" customFormat="1" x14ac:dyDescent="0.25">
      <c r="A120" s="8" t="s">
        <v>33</v>
      </c>
      <c r="B120" s="8" t="s">
        <v>176</v>
      </c>
      <c r="C120" s="8" t="s">
        <v>178</v>
      </c>
      <c r="D120" s="9">
        <v>5</v>
      </c>
      <c r="E120" s="9">
        <v>43</v>
      </c>
      <c r="F120" s="9">
        <v>28</v>
      </c>
      <c r="G120" s="9">
        <v>58</v>
      </c>
      <c r="H120" s="9">
        <v>121</v>
      </c>
      <c r="I120" s="9">
        <v>101</v>
      </c>
      <c r="J120" s="9">
        <v>91</v>
      </c>
      <c r="K120" s="9">
        <v>8</v>
      </c>
      <c r="L120" s="9">
        <v>16</v>
      </c>
      <c r="M120" s="9">
        <v>85</v>
      </c>
      <c r="N120" s="9">
        <v>94</v>
      </c>
      <c r="O120" s="9">
        <v>187</v>
      </c>
      <c r="P120" s="9">
        <v>55</v>
      </c>
      <c r="Q120" s="9">
        <v>226</v>
      </c>
      <c r="R120" s="9">
        <v>1138</v>
      </c>
      <c r="S120" s="9">
        <v>1537</v>
      </c>
      <c r="T120" s="10">
        <v>74.040000915527344</v>
      </c>
      <c r="U120" s="11">
        <f>SUM(E120,F120,G120,H120,J120,M120,O120)</f>
        <v>613</v>
      </c>
      <c r="V120" s="11">
        <f>SUM(I120,K120,N120,P120,Q120)</f>
        <v>484</v>
      </c>
      <c r="W120" t="str">
        <f t="shared" si="5"/>
        <v>安湖里</v>
      </c>
      <c r="X120" s="5" t="str">
        <f t="shared" si="6"/>
        <v/>
      </c>
      <c r="Y120" s="5" t="str">
        <f t="shared" si="7"/>
        <v/>
      </c>
      <c r="Z120" s="5" t="str">
        <f t="shared" si="8"/>
        <v/>
      </c>
    </row>
    <row r="121" spans="1:26" s="5" customFormat="1" x14ac:dyDescent="0.25">
      <c r="A121" s="8" t="s">
        <v>33</v>
      </c>
      <c r="B121" s="8" t="s">
        <v>176</v>
      </c>
      <c r="C121" s="8" t="s">
        <v>179</v>
      </c>
      <c r="D121" s="9">
        <v>1</v>
      </c>
      <c r="E121" s="9">
        <v>47</v>
      </c>
      <c r="F121" s="9">
        <v>50</v>
      </c>
      <c r="G121" s="9">
        <v>62</v>
      </c>
      <c r="H121" s="9">
        <v>116</v>
      </c>
      <c r="I121" s="9">
        <v>94</v>
      </c>
      <c r="J121" s="9">
        <v>57</v>
      </c>
      <c r="K121" s="9">
        <v>6</v>
      </c>
      <c r="L121" s="9">
        <v>12</v>
      </c>
      <c r="M121" s="9">
        <v>71</v>
      </c>
      <c r="N121" s="9">
        <v>61</v>
      </c>
      <c r="O121" s="9">
        <v>189</v>
      </c>
      <c r="P121" s="9">
        <v>75</v>
      </c>
      <c r="Q121" s="9">
        <v>188</v>
      </c>
      <c r="R121" s="9">
        <v>1050</v>
      </c>
      <c r="S121" s="9">
        <v>1431</v>
      </c>
      <c r="T121" s="10">
        <v>73.379997253417969</v>
      </c>
      <c r="U121" s="11">
        <f>SUM(E121,F121,G121,H121,J121,M121,O121)</f>
        <v>592</v>
      </c>
      <c r="V121" s="11">
        <f>SUM(I121,K121,N121,P121,Q121)</f>
        <v>424</v>
      </c>
      <c r="W121" t="str">
        <f t="shared" si="5"/>
        <v>安湖里</v>
      </c>
      <c r="X121" s="5" t="str">
        <f t="shared" si="6"/>
        <v/>
      </c>
      <c r="Y121" s="5" t="str">
        <f t="shared" si="7"/>
        <v/>
      </c>
      <c r="Z121" s="5" t="str">
        <f t="shared" si="8"/>
        <v/>
      </c>
    </row>
    <row r="122" spans="1:26" s="5" customFormat="1" x14ac:dyDescent="0.25">
      <c r="A122" s="8" t="s">
        <v>33</v>
      </c>
      <c r="B122" s="8" t="s">
        <v>176</v>
      </c>
      <c r="C122" s="8" t="s">
        <v>180</v>
      </c>
      <c r="D122" s="9">
        <v>2</v>
      </c>
      <c r="E122" s="9">
        <v>49</v>
      </c>
      <c r="F122" s="9">
        <v>24</v>
      </c>
      <c r="G122" s="9">
        <v>76</v>
      </c>
      <c r="H122" s="9">
        <v>131</v>
      </c>
      <c r="I122" s="9">
        <v>116</v>
      </c>
      <c r="J122" s="9">
        <v>87</v>
      </c>
      <c r="K122" s="9">
        <v>18</v>
      </c>
      <c r="L122" s="9">
        <v>21</v>
      </c>
      <c r="M122" s="9">
        <v>88</v>
      </c>
      <c r="N122" s="9">
        <v>60</v>
      </c>
      <c r="O122" s="9">
        <v>202</v>
      </c>
      <c r="P122" s="9">
        <v>84</v>
      </c>
      <c r="Q122" s="9">
        <v>184</v>
      </c>
      <c r="R122" s="9">
        <v>1163</v>
      </c>
      <c r="S122" s="9">
        <v>1585</v>
      </c>
      <c r="T122" s="10">
        <v>73.379997253417969</v>
      </c>
      <c r="U122" s="11">
        <f>SUM(E122,F122,G122,H122,J122,M122,O122)</f>
        <v>657</v>
      </c>
      <c r="V122" s="11">
        <f>SUM(I122,K122,N122,P122,Q122)</f>
        <v>462</v>
      </c>
      <c r="W122" t="str">
        <f t="shared" si="5"/>
        <v>安湖里</v>
      </c>
      <c r="X122" s="5" t="str">
        <f t="shared" si="6"/>
        <v/>
      </c>
      <c r="Y122" s="5" t="str">
        <f t="shared" si="7"/>
        <v/>
      </c>
      <c r="Z122" s="5" t="str">
        <f t="shared" si="8"/>
        <v/>
      </c>
    </row>
    <row r="123" spans="1:26" s="5" customFormat="1" x14ac:dyDescent="0.25">
      <c r="A123" s="8" t="s">
        <v>33</v>
      </c>
      <c r="B123" s="8" t="s">
        <v>181</v>
      </c>
      <c r="C123" s="8" t="s">
        <v>182</v>
      </c>
      <c r="D123" s="9">
        <v>0</v>
      </c>
      <c r="E123" s="9">
        <v>161</v>
      </c>
      <c r="F123" s="9">
        <v>51</v>
      </c>
      <c r="G123" s="9">
        <v>53</v>
      </c>
      <c r="H123" s="9">
        <v>144</v>
      </c>
      <c r="I123" s="9">
        <v>93</v>
      </c>
      <c r="J123" s="9">
        <v>60</v>
      </c>
      <c r="K123" s="9">
        <v>13</v>
      </c>
      <c r="L123" s="9">
        <v>27</v>
      </c>
      <c r="M123" s="9">
        <v>85</v>
      </c>
      <c r="N123" s="9">
        <v>59</v>
      </c>
      <c r="O123" s="9">
        <v>94</v>
      </c>
      <c r="P123" s="9">
        <v>150</v>
      </c>
      <c r="Q123" s="9">
        <v>192</v>
      </c>
      <c r="R123" s="9">
        <v>1203</v>
      </c>
      <c r="S123" s="9">
        <v>1705</v>
      </c>
      <c r="T123" s="10">
        <v>70.55999755859375</v>
      </c>
      <c r="U123" s="11">
        <f>SUM(E123,F123,G123,H123,J123,M123,O123)</f>
        <v>648</v>
      </c>
      <c r="V123" s="11">
        <f>SUM(I123,K123,N123,P123,Q123)</f>
        <v>507</v>
      </c>
      <c r="W123" t="str">
        <f t="shared" si="5"/>
        <v>秀湖里</v>
      </c>
      <c r="X123" s="5">
        <f t="shared" si="6"/>
        <v>2101</v>
      </c>
      <c r="Y123" s="5">
        <f t="shared" si="7"/>
        <v>1371</v>
      </c>
      <c r="Z123" s="5">
        <f t="shared" si="8"/>
        <v>3618</v>
      </c>
    </row>
    <row r="124" spans="1:26" s="5" customFormat="1" x14ac:dyDescent="0.25">
      <c r="A124" s="8" t="s">
        <v>33</v>
      </c>
      <c r="B124" s="8" t="s">
        <v>181</v>
      </c>
      <c r="C124" s="8" t="s">
        <v>183</v>
      </c>
      <c r="D124" s="9">
        <v>5</v>
      </c>
      <c r="E124" s="9">
        <v>181</v>
      </c>
      <c r="F124" s="9">
        <v>47</v>
      </c>
      <c r="G124" s="9">
        <v>70</v>
      </c>
      <c r="H124" s="9">
        <v>192</v>
      </c>
      <c r="I124" s="9">
        <v>77</v>
      </c>
      <c r="J124" s="9">
        <v>67</v>
      </c>
      <c r="K124" s="9">
        <v>10</v>
      </c>
      <c r="L124" s="9">
        <v>27</v>
      </c>
      <c r="M124" s="9">
        <v>73</v>
      </c>
      <c r="N124" s="9">
        <v>53</v>
      </c>
      <c r="O124" s="9">
        <v>91</v>
      </c>
      <c r="P124" s="9">
        <v>127</v>
      </c>
      <c r="Q124" s="9">
        <v>175</v>
      </c>
      <c r="R124" s="9">
        <v>1215</v>
      </c>
      <c r="S124" s="9">
        <v>1797</v>
      </c>
      <c r="T124" s="10">
        <v>67.610000610351563</v>
      </c>
      <c r="U124" s="11">
        <f>SUM(E124,F124,G124,H124,J124,M124,O124)</f>
        <v>721</v>
      </c>
      <c r="V124" s="11">
        <f>SUM(I124,K124,N124,P124,Q124)</f>
        <v>442</v>
      </c>
      <c r="W124" t="str">
        <f t="shared" si="5"/>
        <v>秀湖里</v>
      </c>
      <c r="X124" s="5" t="str">
        <f t="shared" si="6"/>
        <v/>
      </c>
      <c r="Y124" s="5" t="str">
        <f t="shared" si="7"/>
        <v/>
      </c>
      <c r="Z124" s="5" t="str">
        <f t="shared" si="8"/>
        <v/>
      </c>
    </row>
    <row r="125" spans="1:26" s="5" customFormat="1" x14ac:dyDescent="0.25">
      <c r="A125" s="8" t="s">
        <v>33</v>
      </c>
      <c r="B125" s="8" t="s">
        <v>181</v>
      </c>
      <c r="C125" s="8" t="s">
        <v>184</v>
      </c>
      <c r="D125" s="9">
        <v>2</v>
      </c>
      <c r="E125" s="9">
        <v>123</v>
      </c>
      <c r="F125" s="9">
        <v>64</v>
      </c>
      <c r="G125" s="9">
        <v>68</v>
      </c>
      <c r="H125" s="9">
        <v>264</v>
      </c>
      <c r="I125" s="9">
        <v>58</v>
      </c>
      <c r="J125" s="9">
        <v>54</v>
      </c>
      <c r="K125" s="9">
        <v>20</v>
      </c>
      <c r="L125" s="9">
        <v>19</v>
      </c>
      <c r="M125" s="9">
        <v>66</v>
      </c>
      <c r="N125" s="9">
        <v>42</v>
      </c>
      <c r="O125" s="9">
        <v>93</v>
      </c>
      <c r="P125" s="9">
        <v>125</v>
      </c>
      <c r="Q125" s="9">
        <v>177</v>
      </c>
      <c r="R125" s="9">
        <v>1200</v>
      </c>
      <c r="S125" s="9">
        <v>1716</v>
      </c>
      <c r="T125" s="10">
        <v>69.930000305175781</v>
      </c>
      <c r="U125" s="11">
        <f>SUM(E125,F125,G125,H125,J125,M125,O125)</f>
        <v>732</v>
      </c>
      <c r="V125" s="11">
        <f>SUM(I125,K125,N125,P125,Q125)</f>
        <v>422</v>
      </c>
      <c r="W125" t="str">
        <f t="shared" si="5"/>
        <v>秀湖里</v>
      </c>
      <c r="X125" s="5" t="str">
        <f t="shared" si="6"/>
        <v/>
      </c>
      <c r="Y125" s="5" t="str">
        <f t="shared" si="7"/>
        <v/>
      </c>
      <c r="Z125" s="5" t="str">
        <f t="shared" si="8"/>
        <v/>
      </c>
    </row>
    <row r="126" spans="1:26" s="5" customFormat="1" x14ac:dyDescent="0.25">
      <c r="A126" s="8" t="s">
        <v>33</v>
      </c>
      <c r="B126" s="8" t="s">
        <v>185</v>
      </c>
      <c r="C126" s="8" t="s">
        <v>186</v>
      </c>
      <c r="D126" s="9">
        <v>2</v>
      </c>
      <c r="E126" s="9">
        <v>67</v>
      </c>
      <c r="F126" s="9">
        <v>29</v>
      </c>
      <c r="G126" s="9">
        <v>33</v>
      </c>
      <c r="H126" s="9">
        <v>92</v>
      </c>
      <c r="I126" s="9">
        <v>85</v>
      </c>
      <c r="J126" s="9">
        <v>42</v>
      </c>
      <c r="K126" s="9">
        <v>8</v>
      </c>
      <c r="L126" s="9">
        <v>10</v>
      </c>
      <c r="M126" s="9">
        <v>72</v>
      </c>
      <c r="N126" s="9">
        <v>96</v>
      </c>
      <c r="O126" s="9">
        <v>210</v>
      </c>
      <c r="P126" s="9">
        <v>63</v>
      </c>
      <c r="Q126" s="9">
        <v>172</v>
      </c>
      <c r="R126" s="9">
        <v>1005</v>
      </c>
      <c r="S126" s="9">
        <v>1381</v>
      </c>
      <c r="T126" s="10">
        <v>72.769996643066406</v>
      </c>
      <c r="U126" s="11">
        <f>SUM(E126,F126,G126,H126,J126,M126,O126)</f>
        <v>545</v>
      </c>
      <c r="V126" s="11">
        <f>SUM(I126,K126,N126,P126,Q126)</f>
        <v>424</v>
      </c>
      <c r="W126" t="str">
        <f t="shared" si="5"/>
        <v>安泰里</v>
      </c>
      <c r="X126" s="5">
        <f t="shared" si="6"/>
        <v>1914</v>
      </c>
      <c r="Y126" s="5">
        <f t="shared" si="7"/>
        <v>1175</v>
      </c>
      <c r="Z126" s="5">
        <f t="shared" si="8"/>
        <v>3227</v>
      </c>
    </row>
    <row r="127" spans="1:26" s="5" customFormat="1" x14ac:dyDescent="0.25">
      <c r="A127" s="8" t="s">
        <v>33</v>
      </c>
      <c r="B127" s="8" t="s">
        <v>185</v>
      </c>
      <c r="C127" s="8" t="s">
        <v>187</v>
      </c>
      <c r="D127" s="9">
        <v>2</v>
      </c>
      <c r="E127" s="9">
        <v>67</v>
      </c>
      <c r="F127" s="9">
        <v>40</v>
      </c>
      <c r="G127" s="9">
        <v>44</v>
      </c>
      <c r="H127" s="9">
        <v>148</v>
      </c>
      <c r="I127" s="9">
        <v>74</v>
      </c>
      <c r="J127" s="9">
        <v>54</v>
      </c>
      <c r="K127" s="9">
        <v>11</v>
      </c>
      <c r="L127" s="9">
        <v>13</v>
      </c>
      <c r="M127" s="9">
        <v>61</v>
      </c>
      <c r="N127" s="9">
        <v>62</v>
      </c>
      <c r="O127" s="9">
        <v>293</v>
      </c>
      <c r="P127" s="9">
        <v>74</v>
      </c>
      <c r="Q127" s="9">
        <v>164</v>
      </c>
      <c r="R127" s="9">
        <v>1128</v>
      </c>
      <c r="S127" s="9">
        <v>1544</v>
      </c>
      <c r="T127" s="10">
        <v>73.05999755859375</v>
      </c>
      <c r="U127" s="11">
        <f>SUM(E127,F127,G127,H127,J127,M127,O127)</f>
        <v>707</v>
      </c>
      <c r="V127" s="11">
        <f>SUM(I127,K127,N127,P127,Q127)</f>
        <v>385</v>
      </c>
      <c r="W127" t="str">
        <f t="shared" si="5"/>
        <v>安泰里</v>
      </c>
      <c r="X127" s="5" t="str">
        <f t="shared" si="6"/>
        <v/>
      </c>
      <c r="Y127" s="5" t="str">
        <f t="shared" si="7"/>
        <v/>
      </c>
      <c r="Z127" s="5" t="str">
        <f t="shared" si="8"/>
        <v/>
      </c>
    </row>
    <row r="128" spans="1:26" s="5" customFormat="1" x14ac:dyDescent="0.25">
      <c r="A128" s="8" t="s">
        <v>33</v>
      </c>
      <c r="B128" s="8" t="s">
        <v>185</v>
      </c>
      <c r="C128" s="8" t="s">
        <v>188</v>
      </c>
      <c r="D128" s="9">
        <v>4</v>
      </c>
      <c r="E128" s="9">
        <v>83</v>
      </c>
      <c r="F128" s="9">
        <v>35</v>
      </c>
      <c r="G128" s="9">
        <v>37</v>
      </c>
      <c r="H128" s="9">
        <v>153</v>
      </c>
      <c r="I128" s="9">
        <v>86</v>
      </c>
      <c r="J128" s="9">
        <v>65</v>
      </c>
      <c r="K128" s="9">
        <v>7</v>
      </c>
      <c r="L128" s="9">
        <v>24</v>
      </c>
      <c r="M128" s="9">
        <v>86</v>
      </c>
      <c r="N128" s="9">
        <v>39</v>
      </c>
      <c r="O128" s="9">
        <v>203</v>
      </c>
      <c r="P128" s="9">
        <v>84</v>
      </c>
      <c r="Q128" s="9">
        <v>150</v>
      </c>
      <c r="R128" s="9">
        <v>1094</v>
      </c>
      <c r="S128" s="9">
        <v>1533</v>
      </c>
      <c r="T128" s="10">
        <v>71.360000610351563</v>
      </c>
      <c r="U128" s="11">
        <f>SUM(E128,F128,G128,H128,J128,M128,O128)</f>
        <v>662</v>
      </c>
      <c r="V128" s="11">
        <f>SUM(I128,K128,N128,P128,Q128)</f>
        <v>366</v>
      </c>
      <c r="W128" t="str">
        <f t="shared" si="5"/>
        <v>安泰里</v>
      </c>
      <c r="X128" s="5" t="str">
        <f t="shared" si="6"/>
        <v/>
      </c>
      <c r="Y128" s="5" t="str">
        <f t="shared" si="7"/>
        <v/>
      </c>
      <c r="Z128" s="5" t="str">
        <f t="shared" si="8"/>
        <v/>
      </c>
    </row>
    <row r="129" spans="1:26" s="5" customFormat="1" x14ac:dyDescent="0.25">
      <c r="A129" s="8" t="s">
        <v>33</v>
      </c>
      <c r="B129" s="8" t="s">
        <v>189</v>
      </c>
      <c r="C129" s="8" t="s">
        <v>190</v>
      </c>
      <c r="D129" s="9">
        <v>3</v>
      </c>
      <c r="E129" s="9">
        <v>70</v>
      </c>
      <c r="F129" s="9">
        <v>55</v>
      </c>
      <c r="G129" s="9">
        <v>78</v>
      </c>
      <c r="H129" s="9">
        <v>196</v>
      </c>
      <c r="I129" s="9">
        <v>51</v>
      </c>
      <c r="J129" s="9">
        <v>56</v>
      </c>
      <c r="K129" s="9">
        <v>10</v>
      </c>
      <c r="L129" s="9">
        <v>14</v>
      </c>
      <c r="M129" s="9">
        <v>57</v>
      </c>
      <c r="N129" s="9">
        <v>37</v>
      </c>
      <c r="O129" s="9">
        <v>122</v>
      </c>
      <c r="P129" s="9">
        <v>120</v>
      </c>
      <c r="Q129" s="9">
        <v>169</v>
      </c>
      <c r="R129" s="9">
        <v>1059</v>
      </c>
      <c r="S129" s="9">
        <v>1607</v>
      </c>
      <c r="T129" s="10">
        <v>65.900001525878906</v>
      </c>
      <c r="U129" s="11">
        <f>SUM(E129,F129,G129,H129,J129,M129,O129)</f>
        <v>634</v>
      </c>
      <c r="V129" s="11">
        <f>SUM(I129,K129,N129,P129,Q129)</f>
        <v>387</v>
      </c>
      <c r="W129" t="str">
        <f t="shared" si="5"/>
        <v>金湖里</v>
      </c>
      <c r="X129" s="5">
        <f t="shared" si="6"/>
        <v>3067</v>
      </c>
      <c r="Y129" s="5">
        <f t="shared" si="7"/>
        <v>1819</v>
      </c>
      <c r="Z129" s="5">
        <f t="shared" si="8"/>
        <v>5050</v>
      </c>
    </row>
    <row r="130" spans="1:26" s="5" customFormat="1" x14ac:dyDescent="0.25">
      <c r="A130" s="8" t="s">
        <v>33</v>
      </c>
      <c r="B130" s="8" t="s">
        <v>189</v>
      </c>
      <c r="C130" s="8" t="s">
        <v>191</v>
      </c>
      <c r="D130" s="9">
        <v>0</v>
      </c>
      <c r="E130" s="9">
        <v>58</v>
      </c>
      <c r="F130" s="9">
        <v>51</v>
      </c>
      <c r="G130" s="9">
        <v>43</v>
      </c>
      <c r="H130" s="9">
        <v>250</v>
      </c>
      <c r="I130" s="9">
        <v>62</v>
      </c>
      <c r="J130" s="9">
        <v>74</v>
      </c>
      <c r="K130" s="9">
        <v>12</v>
      </c>
      <c r="L130" s="9">
        <v>11</v>
      </c>
      <c r="M130" s="9">
        <v>51</v>
      </c>
      <c r="N130" s="9">
        <v>46</v>
      </c>
      <c r="O130" s="9">
        <v>114</v>
      </c>
      <c r="P130" s="9">
        <v>74</v>
      </c>
      <c r="Q130" s="9">
        <v>148</v>
      </c>
      <c r="R130" s="9">
        <v>1014</v>
      </c>
      <c r="S130" s="9">
        <v>1494</v>
      </c>
      <c r="T130" s="10">
        <v>67.870002746582031</v>
      </c>
      <c r="U130" s="11">
        <f>SUM(E130,F130,G130,H130,J130,M130,O130)</f>
        <v>641</v>
      </c>
      <c r="V130" s="11">
        <f>SUM(I130,K130,N130,P130,Q130)</f>
        <v>342</v>
      </c>
      <c r="W130" t="str">
        <f t="shared" si="5"/>
        <v>金湖里</v>
      </c>
      <c r="X130" s="5" t="str">
        <f t="shared" si="6"/>
        <v/>
      </c>
      <c r="Y130" s="5" t="str">
        <f t="shared" si="7"/>
        <v/>
      </c>
      <c r="Z130" s="5" t="str">
        <f t="shared" si="8"/>
        <v/>
      </c>
    </row>
    <row r="131" spans="1:26" s="5" customFormat="1" x14ac:dyDescent="0.25">
      <c r="A131" s="8" t="s">
        <v>33</v>
      </c>
      <c r="B131" s="8" t="s">
        <v>189</v>
      </c>
      <c r="C131" s="8" t="s">
        <v>192</v>
      </c>
      <c r="D131" s="9">
        <v>0</v>
      </c>
      <c r="E131" s="9">
        <v>74</v>
      </c>
      <c r="F131" s="9">
        <v>71</v>
      </c>
      <c r="G131" s="9">
        <v>62</v>
      </c>
      <c r="H131" s="9">
        <v>230</v>
      </c>
      <c r="I131" s="9">
        <v>72</v>
      </c>
      <c r="J131" s="9">
        <v>60</v>
      </c>
      <c r="K131" s="9">
        <v>12</v>
      </c>
      <c r="L131" s="9">
        <v>12</v>
      </c>
      <c r="M131" s="9">
        <v>76</v>
      </c>
      <c r="N131" s="9">
        <v>38</v>
      </c>
      <c r="O131" s="9">
        <v>119</v>
      </c>
      <c r="P131" s="9">
        <v>67</v>
      </c>
      <c r="Q131" s="9">
        <v>153</v>
      </c>
      <c r="R131" s="9">
        <v>1063</v>
      </c>
      <c r="S131" s="9">
        <v>1488</v>
      </c>
      <c r="T131" s="10">
        <v>71.44000244140625</v>
      </c>
      <c r="U131" s="11">
        <f>SUM(E131,F131,G131,H131,J131,M131,O131)</f>
        <v>692</v>
      </c>
      <c r="V131" s="11">
        <f>SUM(I131,K131,N131,P131,Q131)</f>
        <v>342</v>
      </c>
      <c r="W131" t="str">
        <f t="shared" si="5"/>
        <v>金湖里</v>
      </c>
      <c r="X131" s="5" t="str">
        <f t="shared" si="6"/>
        <v/>
      </c>
      <c r="Y131" s="5" t="str">
        <f t="shared" si="7"/>
        <v/>
      </c>
      <c r="Z131" s="5" t="str">
        <f t="shared" si="8"/>
        <v/>
      </c>
    </row>
    <row r="132" spans="1:26" s="5" customFormat="1" x14ac:dyDescent="0.25">
      <c r="A132" s="8" t="s">
        <v>33</v>
      </c>
      <c r="B132" s="8" t="s">
        <v>189</v>
      </c>
      <c r="C132" s="8" t="s">
        <v>193</v>
      </c>
      <c r="D132" s="9">
        <v>2</v>
      </c>
      <c r="E132" s="9">
        <v>88</v>
      </c>
      <c r="F132" s="9">
        <v>43</v>
      </c>
      <c r="G132" s="9">
        <v>62</v>
      </c>
      <c r="H132" s="9">
        <v>190</v>
      </c>
      <c r="I132" s="9">
        <v>44</v>
      </c>
      <c r="J132" s="9">
        <v>54</v>
      </c>
      <c r="K132" s="9">
        <v>30</v>
      </c>
      <c r="L132" s="9">
        <v>17</v>
      </c>
      <c r="M132" s="9">
        <v>57</v>
      </c>
      <c r="N132" s="9">
        <v>32</v>
      </c>
      <c r="O132" s="9">
        <v>65</v>
      </c>
      <c r="P132" s="9">
        <v>72</v>
      </c>
      <c r="Q132" s="9">
        <v>195</v>
      </c>
      <c r="R132" s="9">
        <v>966</v>
      </c>
      <c r="S132" s="9">
        <v>1384</v>
      </c>
      <c r="T132" s="10">
        <v>69.800003051757813</v>
      </c>
      <c r="U132" s="11">
        <f>SUM(E132,F132,G132,H132,J132,M132,O132)</f>
        <v>559</v>
      </c>
      <c r="V132" s="11">
        <f>SUM(I132,K132,N132,P132,Q132)</f>
        <v>373</v>
      </c>
      <c r="W132" t="str">
        <f t="shared" si="5"/>
        <v>金湖里</v>
      </c>
      <c r="X132" s="5" t="str">
        <f t="shared" si="6"/>
        <v/>
      </c>
      <c r="Y132" s="5" t="str">
        <f t="shared" si="7"/>
        <v/>
      </c>
      <c r="Z132" s="5" t="str">
        <f t="shared" si="8"/>
        <v/>
      </c>
    </row>
    <row r="133" spans="1:26" s="5" customFormat="1" x14ac:dyDescent="0.25">
      <c r="A133" s="8" t="s">
        <v>33</v>
      </c>
      <c r="B133" s="8" t="s">
        <v>189</v>
      </c>
      <c r="C133" s="8" t="s">
        <v>194</v>
      </c>
      <c r="D133" s="9">
        <v>0</v>
      </c>
      <c r="E133" s="9">
        <v>91</v>
      </c>
      <c r="F133" s="9">
        <v>38</v>
      </c>
      <c r="G133" s="9">
        <v>46</v>
      </c>
      <c r="H133" s="9">
        <v>114</v>
      </c>
      <c r="I133" s="9">
        <v>65</v>
      </c>
      <c r="J133" s="9">
        <v>124</v>
      </c>
      <c r="K133" s="9">
        <v>15</v>
      </c>
      <c r="L133" s="9">
        <v>17</v>
      </c>
      <c r="M133" s="9">
        <v>58</v>
      </c>
      <c r="N133" s="9">
        <v>47</v>
      </c>
      <c r="O133" s="9">
        <v>70</v>
      </c>
      <c r="P133" s="9">
        <v>75</v>
      </c>
      <c r="Q133" s="9">
        <v>173</v>
      </c>
      <c r="R133" s="9">
        <v>948</v>
      </c>
      <c r="S133" s="9">
        <v>1352</v>
      </c>
      <c r="T133" s="10">
        <v>70.120002746582031</v>
      </c>
      <c r="U133" s="11">
        <f>SUM(E133,F133,G133,H133,J133,M133,O133)</f>
        <v>541</v>
      </c>
      <c r="V133" s="11">
        <f>SUM(I133,K133,N133,P133,Q133)</f>
        <v>375</v>
      </c>
      <c r="W133" t="str">
        <f t="shared" si="5"/>
        <v>金湖里</v>
      </c>
      <c r="X133" s="5" t="str">
        <f t="shared" si="6"/>
        <v/>
      </c>
      <c r="Y133" s="5" t="str">
        <f t="shared" si="7"/>
        <v/>
      </c>
      <c r="Z133" s="5" t="str">
        <f t="shared" si="8"/>
        <v/>
      </c>
    </row>
    <row r="134" spans="1:26" s="5" customFormat="1" x14ac:dyDescent="0.25">
      <c r="A134" s="8" t="s">
        <v>33</v>
      </c>
      <c r="B134" s="8" t="s">
        <v>195</v>
      </c>
      <c r="C134" s="8" t="s">
        <v>196</v>
      </c>
      <c r="D134" s="9">
        <v>1</v>
      </c>
      <c r="E134" s="9">
        <v>79</v>
      </c>
      <c r="F134" s="9">
        <v>51</v>
      </c>
      <c r="G134" s="9">
        <v>47</v>
      </c>
      <c r="H134" s="9">
        <v>147</v>
      </c>
      <c r="I134" s="9">
        <v>67</v>
      </c>
      <c r="J134" s="9">
        <v>43</v>
      </c>
      <c r="K134" s="9">
        <v>20</v>
      </c>
      <c r="L134" s="9">
        <v>12</v>
      </c>
      <c r="M134" s="9">
        <v>64</v>
      </c>
      <c r="N134" s="9">
        <v>45</v>
      </c>
      <c r="O134" s="9">
        <v>134</v>
      </c>
      <c r="P134" s="9">
        <v>51</v>
      </c>
      <c r="Q134" s="9">
        <v>154</v>
      </c>
      <c r="R134" s="9">
        <v>941</v>
      </c>
      <c r="S134" s="9">
        <v>1381</v>
      </c>
      <c r="T134" s="10">
        <v>68.139999389648438</v>
      </c>
      <c r="U134" s="11">
        <f>SUM(E134,F134,G134,H134,J134,M134,O134)</f>
        <v>565</v>
      </c>
      <c r="V134" s="11">
        <f>SUM(I134,K134,N134,P134,Q134)</f>
        <v>337</v>
      </c>
      <c r="W134" t="str">
        <f t="shared" si="5"/>
        <v>康寧里</v>
      </c>
      <c r="X134" s="5">
        <f t="shared" si="6"/>
        <v>2777</v>
      </c>
      <c r="Y134" s="5">
        <f t="shared" si="7"/>
        <v>1665</v>
      </c>
      <c r="Z134" s="5">
        <f t="shared" si="8"/>
        <v>4660</v>
      </c>
    </row>
    <row r="135" spans="1:26" s="5" customFormat="1" x14ac:dyDescent="0.25">
      <c r="A135" s="8" t="s">
        <v>33</v>
      </c>
      <c r="B135" s="8" t="s">
        <v>195</v>
      </c>
      <c r="C135" s="8" t="s">
        <v>197</v>
      </c>
      <c r="D135" s="9">
        <v>5</v>
      </c>
      <c r="E135" s="9">
        <v>65</v>
      </c>
      <c r="F135" s="9">
        <v>35</v>
      </c>
      <c r="G135" s="9">
        <v>60</v>
      </c>
      <c r="H135" s="9">
        <v>163</v>
      </c>
      <c r="I135" s="9">
        <v>72</v>
      </c>
      <c r="J135" s="9">
        <v>68</v>
      </c>
      <c r="K135" s="9">
        <v>10</v>
      </c>
      <c r="L135" s="9">
        <v>20</v>
      </c>
      <c r="M135" s="9">
        <v>103</v>
      </c>
      <c r="N135" s="9">
        <v>54</v>
      </c>
      <c r="O135" s="9">
        <v>127</v>
      </c>
      <c r="P135" s="9">
        <v>65</v>
      </c>
      <c r="Q135" s="9">
        <v>178</v>
      </c>
      <c r="R135" s="9">
        <v>1060</v>
      </c>
      <c r="S135" s="9">
        <v>1511</v>
      </c>
      <c r="T135" s="10">
        <v>70.150001525878906</v>
      </c>
      <c r="U135" s="11">
        <f>SUM(E135,F135,G135,H135,J135,M135,O135)</f>
        <v>621</v>
      </c>
      <c r="V135" s="11">
        <f>SUM(I135,K135,N135,P135,Q135)</f>
        <v>379</v>
      </c>
      <c r="W135" t="str">
        <f t="shared" ref="W135:W152" si="9">$B135</f>
        <v>康寧里</v>
      </c>
      <c r="X135" s="5" t="str">
        <f t="shared" ref="X135:X152" si="10">IF($B135=$B134,"",SUMPRODUCT(($B$6:$B$168=$B135)*U$6:U$168))</f>
        <v/>
      </c>
      <c r="Y135" s="5" t="str">
        <f t="shared" ref="Y135:Y152" si="11">IF($B135=$B134,"",SUMPRODUCT(($B$6:$B$168=$B135)*V$6:V$168))</f>
        <v/>
      </c>
      <c r="Z135" s="5" t="str">
        <f t="shared" ref="Z135:Z152" si="12">IF($B135=$B134,"",SUMPRODUCT(($B$6:$B$168=$B135)*R$6:R$168))</f>
        <v/>
      </c>
    </row>
    <row r="136" spans="1:26" s="5" customFormat="1" x14ac:dyDescent="0.25">
      <c r="A136" s="8" t="s">
        <v>33</v>
      </c>
      <c r="B136" s="8" t="s">
        <v>195</v>
      </c>
      <c r="C136" s="8" t="s">
        <v>198</v>
      </c>
      <c r="D136" s="9">
        <v>4</v>
      </c>
      <c r="E136" s="9">
        <v>50</v>
      </c>
      <c r="F136" s="9">
        <v>27</v>
      </c>
      <c r="G136" s="9">
        <v>42</v>
      </c>
      <c r="H136" s="9">
        <v>149</v>
      </c>
      <c r="I136" s="9">
        <v>75</v>
      </c>
      <c r="J136" s="9">
        <v>46</v>
      </c>
      <c r="K136" s="9">
        <v>18</v>
      </c>
      <c r="L136" s="9">
        <v>7</v>
      </c>
      <c r="M136" s="9">
        <v>51</v>
      </c>
      <c r="N136" s="9">
        <v>42</v>
      </c>
      <c r="O136" s="9">
        <v>116</v>
      </c>
      <c r="P136" s="9">
        <v>62</v>
      </c>
      <c r="Q136" s="9">
        <v>132</v>
      </c>
      <c r="R136" s="9">
        <v>844</v>
      </c>
      <c r="S136" s="9">
        <v>1224</v>
      </c>
      <c r="T136" s="10">
        <v>68.949996948242188</v>
      </c>
      <c r="U136" s="11">
        <f>SUM(E136,F136,G136,H136,J136,M136,O136)</f>
        <v>481</v>
      </c>
      <c r="V136" s="11">
        <f>SUM(I136,K136,N136,P136,Q136)</f>
        <v>329</v>
      </c>
      <c r="W136" t="str">
        <f t="shared" si="9"/>
        <v>康寧里</v>
      </c>
      <c r="X136" s="5" t="str">
        <f t="shared" si="10"/>
        <v/>
      </c>
      <c r="Y136" s="5" t="str">
        <f t="shared" si="11"/>
        <v/>
      </c>
      <c r="Z136" s="5" t="str">
        <f t="shared" si="12"/>
        <v/>
      </c>
    </row>
    <row r="137" spans="1:26" s="5" customFormat="1" x14ac:dyDescent="0.25">
      <c r="A137" s="8" t="s">
        <v>33</v>
      </c>
      <c r="B137" s="8" t="s">
        <v>195</v>
      </c>
      <c r="C137" s="8" t="s">
        <v>199</v>
      </c>
      <c r="D137" s="9">
        <v>3</v>
      </c>
      <c r="E137" s="9">
        <v>87</v>
      </c>
      <c r="F137" s="9">
        <v>55</v>
      </c>
      <c r="G137" s="9">
        <v>52</v>
      </c>
      <c r="H137" s="9">
        <v>191</v>
      </c>
      <c r="I137" s="9">
        <v>65</v>
      </c>
      <c r="J137" s="9">
        <v>69</v>
      </c>
      <c r="K137" s="9">
        <v>19</v>
      </c>
      <c r="L137" s="9">
        <v>24</v>
      </c>
      <c r="M137" s="9">
        <v>89</v>
      </c>
      <c r="N137" s="9">
        <v>44</v>
      </c>
      <c r="O137" s="9">
        <v>128</v>
      </c>
      <c r="P137" s="9">
        <v>75</v>
      </c>
      <c r="Q137" s="9">
        <v>163</v>
      </c>
      <c r="R137" s="9">
        <v>1087</v>
      </c>
      <c r="S137" s="9">
        <v>1508</v>
      </c>
      <c r="T137" s="10">
        <v>72.080001831054688</v>
      </c>
      <c r="U137" s="11">
        <f>SUM(E137,F137,G137,H137,J137,M137,O137)</f>
        <v>671</v>
      </c>
      <c r="V137" s="11">
        <f>SUM(I137,K137,N137,P137,Q137)</f>
        <v>366</v>
      </c>
      <c r="W137" t="str">
        <f t="shared" si="9"/>
        <v>康寧里</v>
      </c>
      <c r="X137" s="5" t="str">
        <f t="shared" si="10"/>
        <v/>
      </c>
      <c r="Y137" s="5" t="str">
        <f t="shared" si="11"/>
        <v/>
      </c>
      <c r="Z137" s="5" t="str">
        <f t="shared" si="12"/>
        <v/>
      </c>
    </row>
    <row r="138" spans="1:26" s="5" customFormat="1" x14ac:dyDescent="0.25">
      <c r="A138" s="8" t="s">
        <v>33</v>
      </c>
      <c r="B138" s="8" t="s">
        <v>195</v>
      </c>
      <c r="C138" s="8" t="s">
        <v>200</v>
      </c>
      <c r="D138" s="9">
        <v>2</v>
      </c>
      <c r="E138" s="9">
        <v>59</v>
      </c>
      <c r="F138" s="9">
        <v>37</v>
      </c>
      <c r="G138" s="9">
        <v>29</v>
      </c>
      <c r="H138" s="9">
        <v>123</v>
      </c>
      <c r="I138" s="9">
        <v>35</v>
      </c>
      <c r="J138" s="9">
        <v>41</v>
      </c>
      <c r="K138" s="9">
        <v>11</v>
      </c>
      <c r="L138" s="9">
        <v>10</v>
      </c>
      <c r="M138" s="9">
        <v>61</v>
      </c>
      <c r="N138" s="9">
        <v>34</v>
      </c>
      <c r="O138" s="9">
        <v>89</v>
      </c>
      <c r="P138" s="9">
        <v>63</v>
      </c>
      <c r="Q138" s="9">
        <v>111</v>
      </c>
      <c r="R138" s="9">
        <v>728</v>
      </c>
      <c r="S138" s="9">
        <v>1092</v>
      </c>
      <c r="T138" s="10">
        <v>66.669998168945313</v>
      </c>
      <c r="U138" s="11">
        <f>SUM(E138,F138,G138,H138,J138,M138,O138)</f>
        <v>439</v>
      </c>
      <c r="V138" s="11">
        <f>SUM(I138,K138,N138,P138,Q138)</f>
        <v>254</v>
      </c>
      <c r="W138" t="str">
        <f t="shared" si="9"/>
        <v>康寧里</v>
      </c>
      <c r="X138" s="5" t="str">
        <f t="shared" si="10"/>
        <v/>
      </c>
      <c r="Y138" s="5" t="str">
        <f t="shared" si="11"/>
        <v/>
      </c>
      <c r="Z138" s="5" t="str">
        <f t="shared" si="12"/>
        <v/>
      </c>
    </row>
    <row r="139" spans="1:26" s="5" customFormat="1" x14ac:dyDescent="0.25">
      <c r="A139" s="8" t="s">
        <v>33</v>
      </c>
      <c r="B139" s="8" t="s">
        <v>201</v>
      </c>
      <c r="C139" s="8" t="s">
        <v>202</v>
      </c>
      <c r="D139" s="9">
        <v>2</v>
      </c>
      <c r="E139" s="9">
        <v>107</v>
      </c>
      <c r="F139" s="9">
        <v>18</v>
      </c>
      <c r="G139" s="9">
        <v>46</v>
      </c>
      <c r="H139" s="9">
        <v>103</v>
      </c>
      <c r="I139" s="9">
        <v>79</v>
      </c>
      <c r="J139" s="9">
        <v>49</v>
      </c>
      <c r="K139" s="9">
        <v>4</v>
      </c>
      <c r="L139" s="9">
        <v>11</v>
      </c>
      <c r="M139" s="9">
        <v>78</v>
      </c>
      <c r="N139" s="9">
        <v>72</v>
      </c>
      <c r="O139" s="9">
        <v>129</v>
      </c>
      <c r="P139" s="9">
        <v>71</v>
      </c>
      <c r="Q139" s="9">
        <v>202</v>
      </c>
      <c r="R139" s="9">
        <v>998</v>
      </c>
      <c r="S139" s="9">
        <v>1387</v>
      </c>
      <c r="T139" s="10">
        <v>71.949996948242188</v>
      </c>
      <c r="U139" s="11">
        <f>SUM(E139,F139,G139,H139,J139,M139,O139)</f>
        <v>530</v>
      </c>
      <c r="V139" s="11">
        <f>SUM(I139,K139,N139,P139,Q139)</f>
        <v>428</v>
      </c>
      <c r="W139" t="str">
        <f t="shared" si="9"/>
        <v>明湖里</v>
      </c>
      <c r="X139" s="5">
        <f t="shared" si="10"/>
        <v>1585</v>
      </c>
      <c r="Y139" s="5">
        <f t="shared" si="11"/>
        <v>1264</v>
      </c>
      <c r="Z139" s="5">
        <f t="shared" si="12"/>
        <v>2970</v>
      </c>
    </row>
    <row r="140" spans="1:26" s="5" customFormat="1" x14ac:dyDescent="0.25">
      <c r="A140" s="8" t="s">
        <v>33</v>
      </c>
      <c r="B140" s="8" t="s">
        <v>201</v>
      </c>
      <c r="C140" s="8" t="s">
        <v>203</v>
      </c>
      <c r="D140" s="9">
        <v>2</v>
      </c>
      <c r="E140" s="9">
        <v>68</v>
      </c>
      <c r="F140" s="9">
        <v>37</v>
      </c>
      <c r="G140" s="9">
        <v>36</v>
      </c>
      <c r="H140" s="9">
        <v>111</v>
      </c>
      <c r="I140" s="9">
        <v>84</v>
      </c>
      <c r="J140" s="9">
        <v>80</v>
      </c>
      <c r="K140" s="9">
        <v>8</v>
      </c>
      <c r="L140" s="9">
        <v>14</v>
      </c>
      <c r="M140" s="9">
        <v>76</v>
      </c>
      <c r="N140" s="9">
        <v>75</v>
      </c>
      <c r="O140" s="9">
        <v>124</v>
      </c>
      <c r="P140" s="9">
        <v>77</v>
      </c>
      <c r="Q140" s="9">
        <v>202</v>
      </c>
      <c r="R140" s="9">
        <v>1019</v>
      </c>
      <c r="S140" s="9">
        <v>1428</v>
      </c>
      <c r="T140" s="10">
        <v>71.360000610351563</v>
      </c>
      <c r="U140" s="11">
        <f>SUM(E140,F140,G140,H140,J140,M140,O140)</f>
        <v>532</v>
      </c>
      <c r="V140" s="11">
        <f>SUM(I140,K140,N140,P140,Q140)</f>
        <v>446</v>
      </c>
      <c r="W140" t="str">
        <f t="shared" si="9"/>
        <v>明湖里</v>
      </c>
      <c r="X140" s="5" t="str">
        <f t="shared" si="10"/>
        <v/>
      </c>
      <c r="Y140" s="5" t="str">
        <f t="shared" si="11"/>
        <v/>
      </c>
      <c r="Z140" s="5" t="str">
        <f t="shared" si="12"/>
        <v/>
      </c>
    </row>
    <row r="141" spans="1:26" s="5" customFormat="1" x14ac:dyDescent="0.25">
      <c r="A141" s="8" t="s">
        <v>33</v>
      </c>
      <c r="B141" s="8" t="s">
        <v>201</v>
      </c>
      <c r="C141" s="8" t="s">
        <v>204</v>
      </c>
      <c r="D141" s="9">
        <v>3</v>
      </c>
      <c r="E141" s="9">
        <v>70</v>
      </c>
      <c r="F141" s="9">
        <v>33</v>
      </c>
      <c r="G141" s="9">
        <v>38</v>
      </c>
      <c r="H141" s="9">
        <v>121</v>
      </c>
      <c r="I141" s="9">
        <v>79</v>
      </c>
      <c r="J141" s="9">
        <v>64</v>
      </c>
      <c r="K141" s="9">
        <v>7</v>
      </c>
      <c r="L141" s="9">
        <v>13</v>
      </c>
      <c r="M141" s="9">
        <v>94</v>
      </c>
      <c r="N141" s="9">
        <v>60</v>
      </c>
      <c r="O141" s="9">
        <v>103</v>
      </c>
      <c r="P141" s="9">
        <v>64</v>
      </c>
      <c r="Q141" s="9">
        <v>180</v>
      </c>
      <c r="R141" s="9">
        <v>953</v>
      </c>
      <c r="S141" s="9">
        <v>1383</v>
      </c>
      <c r="T141" s="10">
        <v>68.910003662109375</v>
      </c>
      <c r="U141" s="11">
        <f>SUM(E141,F141,G141,H141,J141,M141,O141)</f>
        <v>523</v>
      </c>
      <c r="V141" s="11">
        <f>SUM(I141,K141,N141,P141,Q141)</f>
        <v>390</v>
      </c>
      <c r="W141" t="str">
        <f t="shared" si="9"/>
        <v>明湖里</v>
      </c>
      <c r="X141" s="5" t="str">
        <f t="shared" si="10"/>
        <v/>
      </c>
      <c r="Y141" s="5" t="str">
        <f t="shared" si="11"/>
        <v/>
      </c>
      <c r="Z141" s="5" t="str">
        <f t="shared" si="12"/>
        <v/>
      </c>
    </row>
    <row r="142" spans="1:26" s="5" customFormat="1" x14ac:dyDescent="0.25">
      <c r="A142" s="8" t="s">
        <v>33</v>
      </c>
      <c r="B142" s="8" t="s">
        <v>205</v>
      </c>
      <c r="C142" s="8" t="s">
        <v>206</v>
      </c>
      <c r="D142" s="9">
        <v>1</v>
      </c>
      <c r="E142" s="9">
        <v>41</v>
      </c>
      <c r="F142" s="9">
        <v>9</v>
      </c>
      <c r="G142" s="9">
        <v>7</v>
      </c>
      <c r="H142" s="9">
        <v>48</v>
      </c>
      <c r="I142" s="9">
        <v>66</v>
      </c>
      <c r="J142" s="9">
        <v>108</v>
      </c>
      <c r="K142" s="9">
        <v>4</v>
      </c>
      <c r="L142" s="9">
        <v>0</v>
      </c>
      <c r="M142" s="9">
        <v>51</v>
      </c>
      <c r="N142" s="9">
        <v>72</v>
      </c>
      <c r="O142" s="9">
        <v>37</v>
      </c>
      <c r="P142" s="9">
        <v>56</v>
      </c>
      <c r="Q142" s="9">
        <v>152</v>
      </c>
      <c r="R142" s="9">
        <v>670</v>
      </c>
      <c r="S142" s="9">
        <v>994</v>
      </c>
      <c r="T142" s="10">
        <v>67.400001525878906</v>
      </c>
      <c r="U142" s="11">
        <f>SUM(E142,F142,G142,H142,J142,M142,O142)</f>
        <v>301</v>
      </c>
      <c r="V142" s="11">
        <f>SUM(I142,K142,N142,P142,Q142)</f>
        <v>350</v>
      </c>
      <c r="W142" t="str">
        <f t="shared" si="9"/>
        <v>蘆洲里</v>
      </c>
      <c r="X142" s="5">
        <f t="shared" si="10"/>
        <v>301</v>
      </c>
      <c r="Y142" s="5">
        <f t="shared" si="11"/>
        <v>350</v>
      </c>
      <c r="Z142" s="5">
        <f t="shared" si="12"/>
        <v>670</v>
      </c>
    </row>
    <row r="143" spans="1:26" s="5" customFormat="1" x14ac:dyDescent="0.25">
      <c r="A143" s="8" t="s">
        <v>33</v>
      </c>
      <c r="B143" s="8" t="s">
        <v>207</v>
      </c>
      <c r="C143" s="8" t="s">
        <v>208</v>
      </c>
      <c r="D143" s="9">
        <v>1</v>
      </c>
      <c r="E143" s="9">
        <v>139</v>
      </c>
      <c r="F143" s="9">
        <v>56</v>
      </c>
      <c r="G143" s="9">
        <v>53</v>
      </c>
      <c r="H143" s="9">
        <v>143</v>
      </c>
      <c r="I143" s="9">
        <v>105</v>
      </c>
      <c r="J143" s="9">
        <v>54</v>
      </c>
      <c r="K143" s="9">
        <v>18</v>
      </c>
      <c r="L143" s="9">
        <v>23</v>
      </c>
      <c r="M143" s="9">
        <v>88</v>
      </c>
      <c r="N143" s="9">
        <v>88</v>
      </c>
      <c r="O143" s="9">
        <v>79</v>
      </c>
      <c r="P143" s="9">
        <v>87</v>
      </c>
      <c r="Q143" s="9">
        <v>241</v>
      </c>
      <c r="R143" s="9">
        <v>1208</v>
      </c>
      <c r="S143" s="9">
        <v>1618</v>
      </c>
      <c r="T143" s="10">
        <v>74.660003662109375</v>
      </c>
      <c r="U143" s="11">
        <f>SUM(E143,F143,G143,H143,J143,M143,O143)</f>
        <v>612</v>
      </c>
      <c r="V143" s="11">
        <f>SUM(I143,K143,N143,P143,Q143)</f>
        <v>539</v>
      </c>
      <c r="W143" t="str">
        <f t="shared" si="9"/>
        <v>麗山里</v>
      </c>
      <c r="X143" s="5">
        <f t="shared" si="10"/>
        <v>1822</v>
      </c>
      <c r="Y143" s="5">
        <f t="shared" si="11"/>
        <v>1490</v>
      </c>
      <c r="Z143" s="5">
        <f t="shared" si="12"/>
        <v>3458</v>
      </c>
    </row>
    <row r="144" spans="1:26" s="5" customFormat="1" x14ac:dyDescent="0.25">
      <c r="A144" s="8" t="s">
        <v>33</v>
      </c>
      <c r="B144" s="8" t="s">
        <v>207</v>
      </c>
      <c r="C144" s="8" t="s">
        <v>209</v>
      </c>
      <c r="D144" s="9">
        <v>4</v>
      </c>
      <c r="E144" s="9">
        <v>161</v>
      </c>
      <c r="F144" s="9">
        <v>43</v>
      </c>
      <c r="G144" s="9">
        <v>41</v>
      </c>
      <c r="H144" s="9">
        <v>144</v>
      </c>
      <c r="I144" s="9">
        <v>88</v>
      </c>
      <c r="J144" s="9">
        <v>76</v>
      </c>
      <c r="K144" s="9">
        <v>16</v>
      </c>
      <c r="L144" s="9">
        <v>20</v>
      </c>
      <c r="M144" s="9">
        <v>76</v>
      </c>
      <c r="N144" s="9">
        <v>86</v>
      </c>
      <c r="O144" s="9">
        <v>59</v>
      </c>
      <c r="P144" s="9">
        <v>98</v>
      </c>
      <c r="Q144" s="9">
        <v>196</v>
      </c>
      <c r="R144" s="9">
        <v>1129</v>
      </c>
      <c r="S144" s="9">
        <v>1584</v>
      </c>
      <c r="T144" s="10">
        <v>71.279998779296875</v>
      </c>
      <c r="U144" s="11">
        <f>SUM(E144,F144,G144,H144,J144,M144,O144)</f>
        <v>600</v>
      </c>
      <c r="V144" s="11">
        <f>SUM(I144,K144,N144,P144,Q144)</f>
        <v>484</v>
      </c>
      <c r="W144" t="str">
        <f t="shared" si="9"/>
        <v>麗山里</v>
      </c>
      <c r="X144" s="5" t="str">
        <f t="shared" si="10"/>
        <v/>
      </c>
      <c r="Y144" s="5" t="str">
        <f t="shared" si="11"/>
        <v/>
      </c>
      <c r="Z144" s="5" t="str">
        <f t="shared" si="12"/>
        <v/>
      </c>
    </row>
    <row r="145" spans="1:26" s="5" customFormat="1" x14ac:dyDescent="0.25">
      <c r="A145" s="8" t="s">
        <v>33</v>
      </c>
      <c r="B145" s="8" t="s">
        <v>207</v>
      </c>
      <c r="C145" s="8" t="s">
        <v>210</v>
      </c>
      <c r="D145" s="9">
        <v>2</v>
      </c>
      <c r="E145" s="9">
        <v>176</v>
      </c>
      <c r="F145" s="9">
        <v>57</v>
      </c>
      <c r="G145" s="9">
        <v>33</v>
      </c>
      <c r="H145" s="9">
        <v>147</v>
      </c>
      <c r="I145" s="9">
        <v>90</v>
      </c>
      <c r="J145" s="9">
        <v>51</v>
      </c>
      <c r="K145" s="9">
        <v>10</v>
      </c>
      <c r="L145" s="9">
        <v>18</v>
      </c>
      <c r="M145" s="9">
        <v>59</v>
      </c>
      <c r="N145" s="9">
        <v>67</v>
      </c>
      <c r="O145" s="9">
        <v>87</v>
      </c>
      <c r="P145" s="9">
        <v>85</v>
      </c>
      <c r="Q145" s="9">
        <v>215</v>
      </c>
      <c r="R145" s="9">
        <v>1121</v>
      </c>
      <c r="S145" s="9">
        <v>1565</v>
      </c>
      <c r="T145" s="10">
        <v>71.629997253417969</v>
      </c>
      <c r="U145" s="11">
        <f>SUM(E145,F145,G145,H145,J145,M145,O145)</f>
        <v>610</v>
      </c>
      <c r="V145" s="11">
        <f>SUM(I145,K145,N145,P145,Q145)</f>
        <v>467</v>
      </c>
      <c r="W145" t="str">
        <f t="shared" si="9"/>
        <v>麗山里</v>
      </c>
      <c r="X145" s="5" t="str">
        <f t="shared" si="10"/>
        <v/>
      </c>
      <c r="Y145" s="5" t="str">
        <f t="shared" si="11"/>
        <v/>
      </c>
      <c r="Z145" s="5" t="str">
        <f t="shared" si="12"/>
        <v/>
      </c>
    </row>
    <row r="146" spans="1:26" s="5" customFormat="1" x14ac:dyDescent="0.25">
      <c r="A146" s="8" t="s">
        <v>33</v>
      </c>
      <c r="B146" s="8" t="s">
        <v>211</v>
      </c>
      <c r="C146" s="8" t="s">
        <v>212</v>
      </c>
      <c r="D146" s="9">
        <v>0</v>
      </c>
      <c r="E146" s="9">
        <v>104</v>
      </c>
      <c r="F146" s="9">
        <v>46</v>
      </c>
      <c r="G146" s="9">
        <v>70</v>
      </c>
      <c r="H146" s="9">
        <v>160</v>
      </c>
      <c r="I146" s="9">
        <v>56</v>
      </c>
      <c r="J146" s="9">
        <v>97</v>
      </c>
      <c r="K146" s="9">
        <v>13</v>
      </c>
      <c r="L146" s="9">
        <v>22</v>
      </c>
      <c r="M146" s="9">
        <v>81</v>
      </c>
      <c r="N146" s="9">
        <v>57</v>
      </c>
      <c r="O146" s="9">
        <v>55</v>
      </c>
      <c r="P146" s="9">
        <v>58</v>
      </c>
      <c r="Q146" s="9">
        <v>202</v>
      </c>
      <c r="R146" s="9">
        <v>1044</v>
      </c>
      <c r="S146" s="9">
        <v>1521</v>
      </c>
      <c r="T146" s="10">
        <v>68.639999389648438</v>
      </c>
      <c r="U146" s="11">
        <f>SUM(E146,F146,G146,H146,J146,M146,O146)</f>
        <v>613</v>
      </c>
      <c r="V146" s="11">
        <f>SUM(I146,K146,N146,P146,Q146)</f>
        <v>386</v>
      </c>
      <c r="W146" t="str">
        <f t="shared" si="9"/>
        <v>寶湖里</v>
      </c>
      <c r="X146" s="5">
        <f t="shared" si="10"/>
        <v>2503</v>
      </c>
      <c r="Y146" s="5">
        <f t="shared" si="11"/>
        <v>1710</v>
      </c>
      <c r="Z146" s="5">
        <f t="shared" si="12"/>
        <v>4398</v>
      </c>
    </row>
    <row r="147" spans="1:26" s="5" customFormat="1" x14ac:dyDescent="0.25">
      <c r="A147" s="8" t="s">
        <v>33</v>
      </c>
      <c r="B147" s="8" t="s">
        <v>211</v>
      </c>
      <c r="C147" s="8" t="s">
        <v>213</v>
      </c>
      <c r="D147" s="9">
        <v>2</v>
      </c>
      <c r="E147" s="9">
        <v>89</v>
      </c>
      <c r="F147" s="9">
        <v>44</v>
      </c>
      <c r="G147" s="9">
        <v>70</v>
      </c>
      <c r="H147" s="9">
        <v>174</v>
      </c>
      <c r="I147" s="9">
        <v>92</v>
      </c>
      <c r="J147" s="9">
        <v>101</v>
      </c>
      <c r="K147" s="9">
        <v>13</v>
      </c>
      <c r="L147" s="9">
        <v>12</v>
      </c>
      <c r="M147" s="9">
        <v>64</v>
      </c>
      <c r="N147" s="9">
        <v>92</v>
      </c>
      <c r="O147" s="9">
        <v>42</v>
      </c>
      <c r="P147" s="9">
        <v>91</v>
      </c>
      <c r="Q147" s="9">
        <v>211</v>
      </c>
      <c r="R147" s="9">
        <v>1127</v>
      </c>
      <c r="S147" s="9">
        <v>1668</v>
      </c>
      <c r="T147" s="10">
        <v>67.569999694824219</v>
      </c>
      <c r="U147" s="11">
        <f>SUM(E147,F147,G147,H147,J147,M147,O147)</f>
        <v>584</v>
      </c>
      <c r="V147" s="11">
        <f>SUM(I147,K147,N147,P147,Q147)</f>
        <v>499</v>
      </c>
      <c r="W147" t="str">
        <f t="shared" si="9"/>
        <v>寶湖里</v>
      </c>
      <c r="X147" s="5" t="str">
        <f t="shared" si="10"/>
        <v/>
      </c>
      <c r="Y147" s="5" t="str">
        <f t="shared" si="11"/>
        <v/>
      </c>
      <c r="Z147" s="5" t="str">
        <f t="shared" si="12"/>
        <v/>
      </c>
    </row>
    <row r="148" spans="1:26" s="5" customFormat="1" x14ac:dyDescent="0.25">
      <c r="A148" s="8" t="s">
        <v>33</v>
      </c>
      <c r="B148" s="8" t="s">
        <v>211</v>
      </c>
      <c r="C148" s="8" t="s">
        <v>214</v>
      </c>
      <c r="D148" s="9">
        <v>1</v>
      </c>
      <c r="E148" s="9">
        <v>91</v>
      </c>
      <c r="F148" s="9">
        <v>55</v>
      </c>
      <c r="G148" s="9">
        <v>73</v>
      </c>
      <c r="H148" s="9">
        <v>257</v>
      </c>
      <c r="I148" s="9">
        <v>63</v>
      </c>
      <c r="J148" s="9">
        <v>101</v>
      </c>
      <c r="K148" s="9">
        <v>12</v>
      </c>
      <c r="L148" s="9">
        <v>13</v>
      </c>
      <c r="M148" s="9">
        <v>61</v>
      </c>
      <c r="N148" s="9">
        <v>53</v>
      </c>
      <c r="O148" s="9">
        <v>60</v>
      </c>
      <c r="P148" s="9">
        <v>59</v>
      </c>
      <c r="Q148" s="9">
        <v>163</v>
      </c>
      <c r="R148" s="9">
        <v>1082</v>
      </c>
      <c r="S148" s="9">
        <v>1562</v>
      </c>
      <c r="T148" s="10">
        <v>69.269996643066406</v>
      </c>
      <c r="U148" s="11">
        <f>SUM(E148,F148,G148,H148,J148,M148,O148)</f>
        <v>698</v>
      </c>
      <c r="V148" s="11">
        <f>SUM(I148,K148,N148,P148,Q148)</f>
        <v>350</v>
      </c>
      <c r="W148" t="str">
        <f t="shared" si="9"/>
        <v>寶湖里</v>
      </c>
      <c r="X148" s="5" t="str">
        <f t="shared" si="10"/>
        <v/>
      </c>
      <c r="Y148" s="5" t="str">
        <f t="shared" si="11"/>
        <v/>
      </c>
      <c r="Z148" s="5" t="str">
        <f t="shared" si="12"/>
        <v/>
      </c>
    </row>
    <row r="149" spans="1:26" s="5" customFormat="1" x14ac:dyDescent="0.25">
      <c r="A149" s="8" t="s">
        <v>33</v>
      </c>
      <c r="B149" s="8" t="s">
        <v>211</v>
      </c>
      <c r="C149" s="8" t="s">
        <v>215</v>
      </c>
      <c r="D149" s="9">
        <v>5</v>
      </c>
      <c r="E149" s="9">
        <v>80</v>
      </c>
      <c r="F149" s="9">
        <v>33</v>
      </c>
      <c r="G149" s="9">
        <v>69</v>
      </c>
      <c r="H149" s="9">
        <v>173</v>
      </c>
      <c r="I149" s="9">
        <v>69</v>
      </c>
      <c r="J149" s="9">
        <v>117</v>
      </c>
      <c r="K149" s="9">
        <v>18</v>
      </c>
      <c r="L149" s="9">
        <v>29</v>
      </c>
      <c r="M149" s="9">
        <v>84</v>
      </c>
      <c r="N149" s="9">
        <v>53</v>
      </c>
      <c r="O149" s="9">
        <v>52</v>
      </c>
      <c r="P149" s="9">
        <v>94</v>
      </c>
      <c r="Q149" s="9">
        <v>241</v>
      </c>
      <c r="R149" s="9">
        <v>1145</v>
      </c>
      <c r="S149" s="9">
        <v>1675</v>
      </c>
      <c r="T149" s="10">
        <v>68.360000610351563</v>
      </c>
      <c r="U149" s="11">
        <f>SUM(E149,F149,G149,H149,J149,M149,O149)</f>
        <v>608</v>
      </c>
      <c r="V149" s="11">
        <f>SUM(I149,K149,N149,P149,Q149)</f>
        <v>475</v>
      </c>
      <c r="W149" t="str">
        <f t="shared" si="9"/>
        <v>寶湖里</v>
      </c>
      <c r="X149" s="5" t="str">
        <f t="shared" si="10"/>
        <v/>
      </c>
      <c r="Y149" s="5" t="str">
        <f t="shared" si="11"/>
        <v/>
      </c>
      <c r="Z149" s="5" t="str">
        <f t="shared" si="12"/>
        <v/>
      </c>
    </row>
    <row r="150" spans="1:26" s="5" customFormat="1" x14ac:dyDescent="0.25">
      <c r="A150" s="8" t="s">
        <v>33</v>
      </c>
      <c r="B150" s="8" t="s">
        <v>216</v>
      </c>
      <c r="C150" s="8" t="s">
        <v>217</v>
      </c>
      <c r="D150" s="9">
        <v>5</v>
      </c>
      <c r="E150" s="9">
        <v>33</v>
      </c>
      <c r="F150" s="9">
        <v>28</v>
      </c>
      <c r="G150" s="9">
        <v>42</v>
      </c>
      <c r="H150" s="9">
        <v>150</v>
      </c>
      <c r="I150" s="9">
        <v>50</v>
      </c>
      <c r="J150" s="9">
        <v>76</v>
      </c>
      <c r="K150" s="9">
        <v>5</v>
      </c>
      <c r="L150" s="9">
        <v>21</v>
      </c>
      <c r="M150" s="9">
        <v>52</v>
      </c>
      <c r="N150" s="9">
        <v>31</v>
      </c>
      <c r="O150" s="9">
        <v>90</v>
      </c>
      <c r="P150" s="9">
        <v>51</v>
      </c>
      <c r="Q150" s="9">
        <v>131</v>
      </c>
      <c r="R150" s="9">
        <v>781</v>
      </c>
      <c r="S150" s="9">
        <v>1063</v>
      </c>
      <c r="T150" s="10">
        <v>73.470001220703125</v>
      </c>
      <c r="U150" s="11">
        <f>SUM(E150,F150,G150,H150,J150,M150,O150)</f>
        <v>471</v>
      </c>
      <c r="V150" s="11">
        <f>SUM(I150,K150,N150,P150,Q150)</f>
        <v>268</v>
      </c>
      <c r="W150" t="str">
        <f t="shared" si="9"/>
        <v>南湖里</v>
      </c>
      <c r="X150" s="5">
        <f t="shared" si="10"/>
        <v>1763</v>
      </c>
      <c r="Y150" s="5">
        <f t="shared" si="11"/>
        <v>971</v>
      </c>
      <c r="Z150" s="5">
        <f t="shared" si="12"/>
        <v>2879</v>
      </c>
    </row>
    <row r="151" spans="1:26" s="5" customFormat="1" x14ac:dyDescent="0.25">
      <c r="A151" s="8" t="s">
        <v>33</v>
      </c>
      <c r="B151" s="8" t="s">
        <v>216</v>
      </c>
      <c r="C151" s="8" t="s">
        <v>218</v>
      </c>
      <c r="D151" s="9">
        <v>4</v>
      </c>
      <c r="E151" s="9">
        <v>51</v>
      </c>
      <c r="F151" s="9">
        <v>55</v>
      </c>
      <c r="G151" s="9">
        <v>56</v>
      </c>
      <c r="H151" s="9">
        <v>188</v>
      </c>
      <c r="I151" s="9">
        <v>69</v>
      </c>
      <c r="J151" s="9">
        <v>92</v>
      </c>
      <c r="K151" s="9">
        <v>17</v>
      </c>
      <c r="L151" s="9">
        <v>27</v>
      </c>
      <c r="M151" s="9">
        <v>102</v>
      </c>
      <c r="N151" s="9">
        <v>56</v>
      </c>
      <c r="O151" s="9">
        <v>138</v>
      </c>
      <c r="P151" s="9">
        <v>63</v>
      </c>
      <c r="Q151" s="9">
        <v>170</v>
      </c>
      <c r="R151" s="9">
        <v>1112</v>
      </c>
      <c r="S151" s="9">
        <v>1607</v>
      </c>
      <c r="T151" s="10">
        <v>69.199996948242188</v>
      </c>
      <c r="U151" s="11">
        <f>SUM(E151,F151,G151,H151,J151,M151,O151)</f>
        <v>682</v>
      </c>
      <c r="V151" s="11">
        <f>SUM(I151,K151,N151,P151,Q151)</f>
        <v>375</v>
      </c>
      <c r="W151" t="str">
        <f t="shared" si="9"/>
        <v>南湖里</v>
      </c>
      <c r="X151" s="5" t="str">
        <f t="shared" si="10"/>
        <v/>
      </c>
      <c r="Y151" s="5" t="str">
        <f t="shared" si="11"/>
        <v/>
      </c>
      <c r="Z151" s="5" t="str">
        <f t="shared" si="12"/>
        <v/>
      </c>
    </row>
    <row r="152" spans="1:26" s="5" customFormat="1" x14ac:dyDescent="0.25">
      <c r="A152" s="8" t="s">
        <v>33</v>
      </c>
      <c r="B152" s="8" t="s">
        <v>216</v>
      </c>
      <c r="C152" s="8" t="s">
        <v>219</v>
      </c>
      <c r="D152" s="9">
        <v>1</v>
      </c>
      <c r="E152" s="9">
        <v>53</v>
      </c>
      <c r="F152" s="9">
        <v>38</v>
      </c>
      <c r="G152" s="9">
        <v>25</v>
      </c>
      <c r="H152" s="9">
        <v>199</v>
      </c>
      <c r="I152" s="9">
        <v>75</v>
      </c>
      <c r="J152" s="9">
        <v>70</v>
      </c>
      <c r="K152" s="9">
        <v>12</v>
      </c>
      <c r="L152" s="9">
        <v>11</v>
      </c>
      <c r="M152" s="9">
        <v>68</v>
      </c>
      <c r="N152" s="9">
        <v>35</v>
      </c>
      <c r="O152" s="9">
        <v>157</v>
      </c>
      <c r="P152" s="9">
        <v>62</v>
      </c>
      <c r="Q152" s="9">
        <v>144</v>
      </c>
      <c r="R152" s="9">
        <v>986</v>
      </c>
      <c r="S152" s="9">
        <v>1427</v>
      </c>
      <c r="T152" s="10">
        <v>69.099998474121094</v>
      </c>
      <c r="U152" s="11">
        <f>SUM(E152,F152,G152,H152,J152,M152,O152)</f>
        <v>610</v>
      </c>
      <c r="V152" s="11">
        <f>SUM(I152,K152,N152,P152,Q152)</f>
        <v>328</v>
      </c>
      <c r="W152" t="str">
        <f t="shared" si="9"/>
        <v>南湖里</v>
      </c>
      <c r="X152" s="5" t="str">
        <f t="shared" si="10"/>
        <v/>
      </c>
      <c r="Y152" s="5" t="str">
        <f t="shared" si="11"/>
        <v/>
      </c>
      <c r="Z152" s="5" t="str">
        <f t="shared" si="12"/>
        <v/>
      </c>
    </row>
  </sheetData>
  <mergeCells count="21">
    <mergeCell ref="N2:N4"/>
    <mergeCell ref="O2:O4"/>
    <mergeCell ref="P2:P4"/>
    <mergeCell ref="Q2:Q4"/>
    <mergeCell ref="H2:H4"/>
    <mergeCell ref="I2:I4"/>
    <mergeCell ref="J2:J4"/>
    <mergeCell ref="K2:K4"/>
    <mergeCell ref="L2:L4"/>
    <mergeCell ref="M2:M4"/>
    <mergeCell ref="R1:R4"/>
    <mergeCell ref="S1:S4"/>
    <mergeCell ref="T1:T4"/>
    <mergeCell ref="A1:A4"/>
    <mergeCell ref="B1:B4"/>
    <mergeCell ref="C1:C4"/>
    <mergeCell ref="D1:Q1"/>
    <mergeCell ref="D2:D4"/>
    <mergeCell ref="E2:E4"/>
    <mergeCell ref="F2:F4"/>
    <mergeCell ref="G2:G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內湖區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vincentpo</dc:creator>
  <cp:lastModifiedBy>vincentpo</cp:lastModifiedBy>
  <dcterms:created xsi:type="dcterms:W3CDTF">2016-07-19T06:11:16Z</dcterms:created>
  <dcterms:modified xsi:type="dcterms:W3CDTF">2016-07-19T07:13:26Z</dcterms:modified>
</cp:coreProperties>
</file>