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/>
  </bookViews>
  <sheets>
    <sheet name="大同區" sheetId="1" r:id="rId1"/>
    <sheet name="工作表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7" i="1"/>
  <c r="I7" i="1"/>
  <c r="J7" i="1"/>
  <c r="K7" i="1"/>
  <c r="AB10" i="1" s="1"/>
  <c r="L7" i="1"/>
  <c r="M7" i="1"/>
  <c r="N7" i="1"/>
  <c r="O7" i="1"/>
  <c r="AB14" i="1" s="1"/>
  <c r="P7" i="1"/>
  <c r="Q7" i="1"/>
  <c r="R7" i="1"/>
  <c r="S7" i="1"/>
  <c r="AB18" i="1" s="1"/>
  <c r="T7" i="1"/>
  <c r="U7" i="1"/>
  <c r="V7" i="1"/>
  <c r="X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X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X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X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H14" i="1"/>
  <c r="I14" i="1"/>
  <c r="J14" i="1"/>
  <c r="K14" i="1"/>
  <c r="L14" i="1"/>
  <c r="M14" i="1"/>
  <c r="N14" i="1"/>
  <c r="O14" i="1"/>
  <c r="P14" i="1"/>
  <c r="Q14" i="1"/>
  <c r="R14" i="1"/>
  <c r="S14" i="1"/>
  <c r="W14" i="1" s="1"/>
  <c r="T14" i="1"/>
  <c r="U14" i="1"/>
  <c r="V14" i="1"/>
  <c r="X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X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X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X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X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X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X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H30" i="1"/>
  <c r="AA7" i="1" s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X30" i="1"/>
  <c r="I6" i="1"/>
  <c r="AA8" i="1" s="1"/>
  <c r="J6" i="1"/>
  <c r="K6" i="1"/>
  <c r="AA10" i="1" s="1"/>
  <c r="L6" i="1"/>
  <c r="Z11" i="1" s="1"/>
  <c r="M6" i="1"/>
  <c r="AA12" i="1" s="1"/>
  <c r="N6" i="1"/>
  <c r="AB13" i="1" s="1"/>
  <c r="O6" i="1"/>
  <c r="AA14" i="1" s="1"/>
  <c r="P6" i="1"/>
  <c r="Z15" i="1" s="1"/>
  <c r="Q6" i="1"/>
  <c r="AA16" i="1" s="1"/>
  <c r="R6" i="1"/>
  <c r="AB17" i="1" s="1"/>
  <c r="S6" i="1"/>
  <c r="AA18" i="1" s="1"/>
  <c r="T6" i="1"/>
  <c r="Z19" i="1" s="1"/>
  <c r="U6" i="1"/>
  <c r="AA20" i="1" s="1"/>
  <c r="V6" i="1"/>
  <c r="AB21" i="1" s="1"/>
  <c r="H6" i="1"/>
  <c r="Z7" i="1" s="1"/>
  <c r="X6" i="1"/>
  <c r="B7" i="1"/>
  <c r="C7" i="1"/>
  <c r="D7" i="1"/>
  <c r="F7" i="1" s="1"/>
  <c r="E7" i="1"/>
  <c r="G7" i="1" s="1"/>
  <c r="B8" i="1"/>
  <c r="E8" i="1" s="1"/>
  <c r="G8" i="1" s="1"/>
  <c r="C8" i="1"/>
  <c r="F8" i="1" s="1"/>
  <c r="D8" i="1"/>
  <c r="B9" i="1"/>
  <c r="C9" i="1"/>
  <c r="D9" i="1"/>
  <c r="F9" i="1" s="1"/>
  <c r="E9" i="1"/>
  <c r="G9" i="1" s="1"/>
  <c r="B10" i="1"/>
  <c r="E10" i="1" s="1"/>
  <c r="G10" i="1" s="1"/>
  <c r="C10" i="1"/>
  <c r="F10" i="1" s="1"/>
  <c r="D10" i="1"/>
  <c r="B11" i="1"/>
  <c r="C11" i="1"/>
  <c r="D11" i="1"/>
  <c r="F11" i="1" s="1"/>
  <c r="E11" i="1"/>
  <c r="B12" i="1"/>
  <c r="E12" i="1" s="1"/>
  <c r="C12" i="1"/>
  <c r="F12" i="1" s="1"/>
  <c r="D12" i="1"/>
  <c r="B13" i="1"/>
  <c r="C13" i="1"/>
  <c r="D13" i="1"/>
  <c r="F13" i="1" s="1"/>
  <c r="E13" i="1"/>
  <c r="B14" i="1"/>
  <c r="E14" i="1" s="1"/>
  <c r="C14" i="1"/>
  <c r="F14" i="1" s="1"/>
  <c r="D14" i="1"/>
  <c r="B15" i="1"/>
  <c r="C15" i="1"/>
  <c r="D15" i="1"/>
  <c r="F15" i="1" s="1"/>
  <c r="E15" i="1"/>
  <c r="G15" i="1" s="1"/>
  <c r="B16" i="1"/>
  <c r="E16" i="1" s="1"/>
  <c r="G16" i="1" s="1"/>
  <c r="C16" i="1"/>
  <c r="F16" i="1" s="1"/>
  <c r="D16" i="1"/>
  <c r="B17" i="1"/>
  <c r="C17" i="1"/>
  <c r="D17" i="1"/>
  <c r="F17" i="1" s="1"/>
  <c r="E17" i="1"/>
  <c r="G17" i="1" s="1"/>
  <c r="B18" i="1"/>
  <c r="E18" i="1" s="1"/>
  <c r="G18" i="1" s="1"/>
  <c r="C18" i="1"/>
  <c r="F18" i="1" s="1"/>
  <c r="D18" i="1"/>
  <c r="B19" i="1"/>
  <c r="C19" i="1"/>
  <c r="D19" i="1"/>
  <c r="F19" i="1" s="1"/>
  <c r="E19" i="1"/>
  <c r="B20" i="1"/>
  <c r="E20" i="1" s="1"/>
  <c r="C20" i="1"/>
  <c r="F20" i="1" s="1"/>
  <c r="D20" i="1"/>
  <c r="B21" i="1"/>
  <c r="C21" i="1"/>
  <c r="D21" i="1"/>
  <c r="F21" i="1" s="1"/>
  <c r="E21" i="1"/>
  <c r="B22" i="1"/>
  <c r="E22" i="1" s="1"/>
  <c r="C22" i="1"/>
  <c r="F22" i="1" s="1"/>
  <c r="D22" i="1"/>
  <c r="B23" i="1"/>
  <c r="C23" i="1"/>
  <c r="D23" i="1"/>
  <c r="F23" i="1" s="1"/>
  <c r="E23" i="1"/>
  <c r="G23" i="1" s="1"/>
  <c r="B24" i="1"/>
  <c r="E24" i="1" s="1"/>
  <c r="G24" i="1" s="1"/>
  <c r="C24" i="1"/>
  <c r="F24" i="1" s="1"/>
  <c r="D24" i="1"/>
  <c r="B25" i="1"/>
  <c r="C25" i="1"/>
  <c r="D25" i="1"/>
  <c r="F25" i="1" s="1"/>
  <c r="E25" i="1"/>
  <c r="G25" i="1" s="1"/>
  <c r="B26" i="1"/>
  <c r="E26" i="1" s="1"/>
  <c r="G26" i="1" s="1"/>
  <c r="C26" i="1"/>
  <c r="F26" i="1" s="1"/>
  <c r="D26" i="1"/>
  <c r="B27" i="1"/>
  <c r="C27" i="1"/>
  <c r="D27" i="1"/>
  <c r="F27" i="1" s="1"/>
  <c r="E27" i="1"/>
  <c r="B28" i="1"/>
  <c r="E28" i="1" s="1"/>
  <c r="C28" i="1"/>
  <c r="F28" i="1" s="1"/>
  <c r="D28" i="1"/>
  <c r="B29" i="1"/>
  <c r="C29" i="1"/>
  <c r="D29" i="1"/>
  <c r="F29" i="1" s="1"/>
  <c r="E29" i="1"/>
  <c r="B30" i="1"/>
  <c r="E30" i="1" s="1"/>
  <c r="C30" i="1"/>
  <c r="F30" i="1" s="1"/>
  <c r="D30" i="1"/>
  <c r="D6" i="1"/>
  <c r="C6" i="1"/>
  <c r="F6" i="1" s="1"/>
  <c r="B6" i="1"/>
  <c r="E6" i="1"/>
  <c r="U7" i="2"/>
  <c r="V7" i="2"/>
  <c r="W7" i="2"/>
  <c r="X7" i="2"/>
  <c r="Y7" i="2"/>
  <c r="Z7" i="2"/>
  <c r="U8" i="2"/>
  <c r="X48" i="2" s="1"/>
  <c r="V8" i="2"/>
  <c r="Y13" i="2" s="1"/>
  <c r="W8" i="2"/>
  <c r="Z8" i="2"/>
  <c r="U9" i="2"/>
  <c r="V9" i="2"/>
  <c r="W9" i="2"/>
  <c r="X9" i="2"/>
  <c r="Y9" i="2"/>
  <c r="Z9" i="2"/>
  <c r="U10" i="2"/>
  <c r="V10" i="2"/>
  <c r="W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Z13" i="2"/>
  <c r="U14" i="2"/>
  <c r="V14" i="2"/>
  <c r="W14" i="2"/>
  <c r="X14" i="2"/>
  <c r="Y14" i="2"/>
  <c r="Z14" i="2"/>
  <c r="U15" i="2"/>
  <c r="V15" i="2"/>
  <c r="W15" i="2"/>
  <c r="X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Z18" i="2"/>
  <c r="U19" i="2"/>
  <c r="V19" i="2"/>
  <c r="W19" i="2"/>
  <c r="X19" i="2"/>
  <c r="Y19" i="2"/>
  <c r="Z19" i="2"/>
  <c r="U20" i="2"/>
  <c r="V20" i="2"/>
  <c r="W20" i="2"/>
  <c r="X20" i="2"/>
  <c r="Y20" i="2"/>
  <c r="Z20" i="2"/>
  <c r="U21" i="2"/>
  <c r="V21" i="2"/>
  <c r="W21" i="2"/>
  <c r="X21" i="2"/>
  <c r="Z21" i="2"/>
  <c r="U22" i="2"/>
  <c r="V22" i="2"/>
  <c r="W22" i="2"/>
  <c r="X22" i="2"/>
  <c r="Y22" i="2"/>
  <c r="Z22" i="2"/>
  <c r="U23" i="2"/>
  <c r="V23" i="2"/>
  <c r="W23" i="2"/>
  <c r="X23" i="2"/>
  <c r="Y23" i="2"/>
  <c r="Z23" i="2"/>
  <c r="U24" i="2"/>
  <c r="V24" i="2"/>
  <c r="W24" i="2"/>
  <c r="X24" i="2"/>
  <c r="Y24" i="2"/>
  <c r="Z24" i="2"/>
  <c r="U25" i="2"/>
  <c r="V25" i="2"/>
  <c r="W25" i="2"/>
  <c r="X25" i="2"/>
  <c r="Z25" i="2"/>
  <c r="U26" i="2"/>
  <c r="V26" i="2"/>
  <c r="W26" i="2"/>
  <c r="X26" i="2"/>
  <c r="Y26" i="2"/>
  <c r="Z26" i="2"/>
  <c r="U27" i="2"/>
  <c r="V27" i="2"/>
  <c r="W27" i="2"/>
  <c r="X27" i="2"/>
  <c r="Y27" i="2"/>
  <c r="Z27" i="2"/>
  <c r="U28" i="2"/>
  <c r="V28" i="2"/>
  <c r="W28" i="2"/>
  <c r="Z28" i="2"/>
  <c r="U29" i="2"/>
  <c r="V29" i="2"/>
  <c r="W29" i="2"/>
  <c r="X29" i="2"/>
  <c r="Y29" i="2"/>
  <c r="Z29" i="2"/>
  <c r="U30" i="2"/>
  <c r="V30" i="2"/>
  <c r="W30" i="2"/>
  <c r="X30" i="2"/>
  <c r="Y30" i="2"/>
  <c r="Z30" i="2"/>
  <c r="U31" i="2"/>
  <c r="V31" i="2"/>
  <c r="W31" i="2"/>
  <c r="X31" i="2"/>
  <c r="Z31" i="2"/>
  <c r="U32" i="2"/>
  <c r="V32" i="2"/>
  <c r="W32" i="2"/>
  <c r="X32" i="2"/>
  <c r="Y32" i="2"/>
  <c r="Z32" i="2"/>
  <c r="U33" i="2"/>
  <c r="V33" i="2"/>
  <c r="W33" i="2"/>
  <c r="X33" i="2"/>
  <c r="Y33" i="2"/>
  <c r="Z33" i="2"/>
  <c r="U34" i="2"/>
  <c r="V34" i="2"/>
  <c r="W34" i="2"/>
  <c r="Z34" i="2"/>
  <c r="U35" i="2"/>
  <c r="V35" i="2"/>
  <c r="W35" i="2"/>
  <c r="X35" i="2"/>
  <c r="Y35" i="2"/>
  <c r="Z35" i="2"/>
  <c r="U36" i="2"/>
  <c r="V36" i="2"/>
  <c r="W36" i="2"/>
  <c r="X36" i="2"/>
  <c r="Y36" i="2"/>
  <c r="Z36" i="2"/>
  <c r="U37" i="2"/>
  <c r="V37" i="2"/>
  <c r="W37" i="2"/>
  <c r="X37" i="2"/>
  <c r="Y37" i="2"/>
  <c r="Z37" i="2"/>
  <c r="U38" i="2"/>
  <c r="V38" i="2"/>
  <c r="W38" i="2"/>
  <c r="X38" i="2"/>
  <c r="Y38" i="2"/>
  <c r="Z38" i="2"/>
  <c r="U39" i="2"/>
  <c r="V39" i="2"/>
  <c r="W39" i="2"/>
  <c r="X39" i="2"/>
  <c r="Z39" i="2"/>
  <c r="U40" i="2"/>
  <c r="V40" i="2"/>
  <c r="W40" i="2"/>
  <c r="X40" i="2"/>
  <c r="Y40" i="2"/>
  <c r="Z40" i="2"/>
  <c r="U41" i="2"/>
  <c r="V41" i="2"/>
  <c r="W41" i="2"/>
  <c r="X41" i="2"/>
  <c r="Y41" i="2"/>
  <c r="Z41" i="2"/>
  <c r="U42" i="2"/>
  <c r="V42" i="2"/>
  <c r="W42" i="2"/>
  <c r="Z42" i="2"/>
  <c r="U43" i="2"/>
  <c r="V43" i="2"/>
  <c r="W43" i="2"/>
  <c r="X43" i="2"/>
  <c r="Y43" i="2"/>
  <c r="Z43" i="2"/>
  <c r="U44" i="2"/>
  <c r="V44" i="2"/>
  <c r="W44" i="2"/>
  <c r="X44" i="2"/>
  <c r="Y44" i="2"/>
  <c r="Z44" i="2"/>
  <c r="U45" i="2"/>
  <c r="V45" i="2"/>
  <c r="W45" i="2"/>
  <c r="X45" i="2"/>
  <c r="Y45" i="2"/>
  <c r="Z45" i="2"/>
  <c r="U46" i="2"/>
  <c r="V46" i="2"/>
  <c r="W46" i="2"/>
  <c r="Z46" i="2"/>
  <c r="U47" i="2"/>
  <c r="V47" i="2"/>
  <c r="W47" i="2"/>
  <c r="X47" i="2"/>
  <c r="Y47" i="2"/>
  <c r="Z47" i="2"/>
  <c r="U48" i="2"/>
  <c r="V48" i="2"/>
  <c r="W48" i="2"/>
  <c r="Z48" i="2"/>
  <c r="U49" i="2"/>
  <c r="V49" i="2"/>
  <c r="W49" i="2"/>
  <c r="X49" i="2"/>
  <c r="Y49" i="2"/>
  <c r="Z49" i="2"/>
  <c r="U50" i="2"/>
  <c r="V50" i="2"/>
  <c r="W50" i="2"/>
  <c r="Z50" i="2"/>
  <c r="U51" i="2"/>
  <c r="V51" i="2"/>
  <c r="W51" i="2"/>
  <c r="X51" i="2"/>
  <c r="Y51" i="2"/>
  <c r="Z51" i="2"/>
  <c r="U52" i="2"/>
  <c r="V52" i="2"/>
  <c r="W52" i="2"/>
  <c r="X52" i="2"/>
  <c r="Y52" i="2"/>
  <c r="Z52" i="2"/>
  <c r="U53" i="2"/>
  <c r="V53" i="2"/>
  <c r="W53" i="2"/>
  <c r="X53" i="2"/>
  <c r="Z53" i="2"/>
  <c r="U54" i="2"/>
  <c r="V54" i="2"/>
  <c r="W54" i="2"/>
  <c r="X54" i="2"/>
  <c r="Y54" i="2"/>
  <c r="Z54" i="2"/>
  <c r="U55" i="2"/>
  <c r="V55" i="2"/>
  <c r="W55" i="2"/>
  <c r="X55" i="2"/>
  <c r="Z55" i="2"/>
  <c r="U56" i="2"/>
  <c r="V56" i="2"/>
  <c r="W56" i="2"/>
  <c r="X56" i="2"/>
  <c r="Y56" i="2"/>
  <c r="Z56" i="2"/>
  <c r="U57" i="2"/>
  <c r="V57" i="2"/>
  <c r="W57" i="2"/>
  <c r="X57" i="2"/>
  <c r="Y57" i="2"/>
  <c r="Z57" i="2"/>
  <c r="U58" i="2"/>
  <c r="V58" i="2"/>
  <c r="W58" i="2"/>
  <c r="Z58" i="2"/>
  <c r="U59" i="2"/>
  <c r="V59" i="2"/>
  <c r="W59" i="2"/>
  <c r="X59" i="2"/>
  <c r="Y59" i="2"/>
  <c r="Z59" i="2"/>
  <c r="U60" i="2"/>
  <c r="V60" i="2"/>
  <c r="W60" i="2"/>
  <c r="Z60" i="2"/>
  <c r="U61" i="2"/>
  <c r="V61" i="2"/>
  <c r="W61" i="2"/>
  <c r="X61" i="2"/>
  <c r="Y61" i="2"/>
  <c r="Z61" i="2"/>
  <c r="U62" i="2"/>
  <c r="V62" i="2"/>
  <c r="W62" i="2"/>
  <c r="X62" i="2"/>
  <c r="Y62" i="2"/>
  <c r="Z62" i="2"/>
  <c r="U63" i="2"/>
  <c r="V63" i="2"/>
  <c r="W63" i="2"/>
  <c r="X63" i="2"/>
  <c r="Z63" i="2"/>
  <c r="U64" i="2"/>
  <c r="V64" i="2"/>
  <c r="W64" i="2"/>
  <c r="X64" i="2"/>
  <c r="Y64" i="2"/>
  <c r="Z64" i="2"/>
  <c r="U65" i="2"/>
  <c r="V65" i="2"/>
  <c r="W65" i="2"/>
  <c r="X65" i="2"/>
  <c r="Y65" i="2"/>
  <c r="Z65" i="2"/>
  <c r="U66" i="2"/>
  <c r="V66" i="2"/>
  <c r="W66" i="2"/>
  <c r="X66" i="2"/>
  <c r="Y66" i="2"/>
  <c r="Z66" i="2"/>
  <c r="U67" i="2"/>
  <c r="V67" i="2"/>
  <c r="W67" i="2"/>
  <c r="X67" i="2"/>
  <c r="Z67" i="2"/>
  <c r="U68" i="2"/>
  <c r="V68" i="2"/>
  <c r="W68" i="2"/>
  <c r="X68" i="2"/>
  <c r="Y68" i="2"/>
  <c r="Z68" i="2"/>
  <c r="U69" i="2"/>
  <c r="V69" i="2"/>
  <c r="W69" i="2"/>
  <c r="X69" i="2"/>
  <c r="Y69" i="2"/>
  <c r="Z69" i="2"/>
  <c r="U70" i="2"/>
  <c r="V70" i="2"/>
  <c r="W70" i="2"/>
  <c r="X70" i="2"/>
  <c r="Y70" i="2"/>
  <c r="Z70" i="2"/>
  <c r="U71" i="2"/>
  <c r="V71" i="2"/>
  <c r="W71" i="2"/>
  <c r="X71" i="2"/>
  <c r="Y71" i="2"/>
  <c r="Z71" i="2"/>
  <c r="U72" i="2"/>
  <c r="V72" i="2"/>
  <c r="W72" i="2"/>
  <c r="Z72" i="2"/>
  <c r="U73" i="2"/>
  <c r="V73" i="2"/>
  <c r="W73" i="2"/>
  <c r="X73" i="2"/>
  <c r="Y73" i="2"/>
  <c r="Z73" i="2"/>
  <c r="U74" i="2"/>
  <c r="V74" i="2"/>
  <c r="W74" i="2"/>
  <c r="X74" i="2"/>
  <c r="Y74" i="2"/>
  <c r="Z74" i="2"/>
  <c r="U75" i="2"/>
  <c r="V75" i="2"/>
  <c r="W75" i="2"/>
  <c r="X75" i="2"/>
  <c r="Y75" i="2"/>
  <c r="Z75" i="2"/>
  <c r="U76" i="2"/>
  <c r="V76" i="2"/>
  <c r="W76" i="2"/>
  <c r="Z76" i="2"/>
  <c r="U77" i="2"/>
  <c r="V77" i="2"/>
  <c r="W77" i="2"/>
  <c r="X77" i="2"/>
  <c r="Y77" i="2"/>
  <c r="Z77" i="2"/>
  <c r="U78" i="2"/>
  <c r="V78" i="2"/>
  <c r="W78" i="2"/>
  <c r="X78" i="2"/>
  <c r="Y78" i="2"/>
  <c r="Z78" i="2"/>
  <c r="U79" i="2"/>
  <c r="V79" i="2"/>
  <c r="W79" i="2"/>
  <c r="X79" i="2"/>
  <c r="Y79" i="2"/>
  <c r="Z79" i="2"/>
  <c r="U80" i="2"/>
  <c r="V80" i="2"/>
  <c r="W80" i="2"/>
  <c r="Z80" i="2"/>
  <c r="U81" i="2"/>
  <c r="V81" i="2"/>
  <c r="W81" i="2"/>
  <c r="X81" i="2"/>
  <c r="Y81" i="2"/>
  <c r="Z81" i="2"/>
  <c r="U82" i="2"/>
  <c r="V82" i="2"/>
  <c r="W82" i="2"/>
  <c r="X82" i="2"/>
  <c r="Y82" i="2"/>
  <c r="Z82" i="2"/>
  <c r="Z6" i="2"/>
  <c r="X6" i="2"/>
  <c r="W6" i="2"/>
  <c r="V6" i="2"/>
  <c r="U6" i="2"/>
  <c r="W6" i="1" l="1"/>
  <c r="W7" i="1"/>
  <c r="H3" i="1"/>
  <c r="S3" i="1"/>
  <c r="O3" i="1"/>
  <c r="K3" i="1"/>
  <c r="U2" i="1"/>
  <c r="Q2" i="1"/>
  <c r="M2" i="1"/>
  <c r="I2" i="1"/>
  <c r="S1" i="1"/>
  <c r="O1" i="1"/>
  <c r="K1" i="1"/>
  <c r="AB8" i="1"/>
  <c r="Z10" i="1"/>
  <c r="AA11" i="1"/>
  <c r="AB12" i="1"/>
  <c r="Z14" i="1"/>
  <c r="AA15" i="1"/>
  <c r="AB16" i="1"/>
  <c r="Z18" i="1"/>
  <c r="AA19" i="1"/>
  <c r="AB20" i="1"/>
  <c r="W29" i="1"/>
  <c r="W28" i="1"/>
  <c r="W27" i="1"/>
  <c r="W25" i="1"/>
  <c r="W24" i="1"/>
  <c r="W23" i="1"/>
  <c r="W21" i="1"/>
  <c r="W20" i="1"/>
  <c r="W19" i="1"/>
  <c r="W17" i="1"/>
  <c r="W16" i="1"/>
  <c r="W15" i="1"/>
  <c r="W13" i="1"/>
  <c r="W12" i="1"/>
  <c r="W11" i="1"/>
  <c r="W9" i="1"/>
  <c r="W8" i="1"/>
  <c r="V3" i="1"/>
  <c r="R3" i="1"/>
  <c r="N3" i="1"/>
  <c r="J3" i="1"/>
  <c r="T2" i="1"/>
  <c r="P2" i="1"/>
  <c r="L2" i="1"/>
  <c r="V1" i="1"/>
  <c r="R1" i="1"/>
  <c r="N1" i="1"/>
  <c r="I1" i="1"/>
  <c r="AB7" i="1"/>
  <c r="Z9" i="1"/>
  <c r="AB11" i="1"/>
  <c r="Z13" i="1"/>
  <c r="AB15" i="1"/>
  <c r="Z17" i="1"/>
  <c r="AB19" i="1"/>
  <c r="Z21" i="1"/>
  <c r="W30" i="1"/>
  <c r="W26" i="1"/>
  <c r="W22" i="1"/>
  <c r="W18" i="1"/>
  <c r="W10" i="1"/>
  <c r="U3" i="1"/>
  <c r="Q3" i="1"/>
  <c r="M3" i="1"/>
  <c r="I3" i="1"/>
  <c r="S2" i="1"/>
  <c r="O2" i="1"/>
  <c r="K2" i="1"/>
  <c r="U1" i="1"/>
  <c r="Q1" i="1"/>
  <c r="M1" i="1"/>
  <c r="J1" i="1"/>
  <c r="Z8" i="1"/>
  <c r="AA9" i="1"/>
  <c r="Z12" i="1"/>
  <c r="AA13" i="1"/>
  <c r="Z16" i="1"/>
  <c r="AA17" i="1"/>
  <c r="Z20" i="1"/>
  <c r="AA21" i="1"/>
  <c r="H2" i="1"/>
  <c r="T3" i="1"/>
  <c r="P3" i="1"/>
  <c r="L3" i="1"/>
  <c r="V2" i="1"/>
  <c r="R2" i="1"/>
  <c r="N2" i="1"/>
  <c r="J2" i="1"/>
  <c r="T1" i="1"/>
  <c r="P1" i="1"/>
  <c r="L1" i="1"/>
  <c r="AB9" i="1"/>
  <c r="G28" i="1"/>
  <c r="G20" i="1"/>
  <c r="G30" i="1"/>
  <c r="G27" i="1"/>
  <c r="G22" i="1"/>
  <c r="G19" i="1"/>
  <c r="G14" i="1"/>
  <c r="G11" i="1"/>
  <c r="G12" i="1"/>
  <c r="G29" i="1"/>
  <c r="G21" i="1"/>
  <c r="G13" i="1"/>
  <c r="G6" i="1"/>
  <c r="Y80" i="2"/>
  <c r="Y76" i="2"/>
  <c r="Y58" i="2"/>
  <c r="Y48" i="2"/>
  <c r="Y42" i="2"/>
  <c r="Y28" i="2"/>
  <c r="Y10" i="2"/>
  <c r="Y6" i="2"/>
  <c r="X76" i="2"/>
  <c r="X60" i="2"/>
  <c r="X50" i="2"/>
  <c r="X46" i="2"/>
  <c r="X42" i="2"/>
  <c r="X34" i="2"/>
  <c r="X28" i="2"/>
  <c r="X18" i="2"/>
  <c r="X10" i="2"/>
  <c r="X8" i="2"/>
  <c r="Y72" i="2"/>
  <c r="Y60" i="2"/>
  <c r="Y50" i="2"/>
  <c r="Y46" i="2"/>
  <c r="Y34" i="2"/>
  <c r="Y18" i="2"/>
  <c r="Y8" i="2"/>
  <c r="X80" i="2"/>
  <c r="X72" i="2"/>
  <c r="X58" i="2"/>
  <c r="Y67" i="2"/>
  <c r="Y63" i="2"/>
  <c r="Y55" i="2"/>
  <c r="Y53" i="2"/>
  <c r="Y39" i="2"/>
  <c r="Y31" i="2"/>
  <c r="Y25" i="2"/>
  <c r="Y21" i="2"/>
  <c r="Y15" i="2"/>
</calcChain>
</file>

<file path=xl/sharedStrings.xml><?xml version="1.0" encoding="utf-8"?>
<sst xmlns="http://schemas.openxmlformats.org/spreadsheetml/2006/main" count="294" uniqueCount="165">
  <si>
    <t>　大同區</t>
  </si>
  <si>
    <t/>
  </si>
  <si>
    <t>　　</t>
  </si>
  <si>
    <t>玉泉里</t>
  </si>
  <si>
    <t>907</t>
  </si>
  <si>
    <t>908</t>
  </si>
  <si>
    <t>建明里</t>
  </si>
  <si>
    <t>909</t>
  </si>
  <si>
    <t>910</t>
  </si>
  <si>
    <t>建功里</t>
  </si>
  <si>
    <t>911</t>
  </si>
  <si>
    <t>912</t>
  </si>
  <si>
    <t>913</t>
  </si>
  <si>
    <t>建泰里</t>
  </si>
  <si>
    <t>914</t>
  </si>
  <si>
    <t>915</t>
  </si>
  <si>
    <t>永樂里</t>
  </si>
  <si>
    <t>916</t>
  </si>
  <si>
    <t>917</t>
  </si>
  <si>
    <t>918</t>
  </si>
  <si>
    <t>朝陽里</t>
  </si>
  <si>
    <t>919</t>
  </si>
  <si>
    <t>920</t>
  </si>
  <si>
    <t>921</t>
  </si>
  <si>
    <t>星明里</t>
  </si>
  <si>
    <t>922</t>
  </si>
  <si>
    <t>923</t>
  </si>
  <si>
    <t>924</t>
  </si>
  <si>
    <t>925</t>
  </si>
  <si>
    <t>光能里</t>
  </si>
  <si>
    <t>926</t>
  </si>
  <si>
    <t>927</t>
  </si>
  <si>
    <t>928</t>
  </si>
  <si>
    <t>大有里</t>
  </si>
  <si>
    <t>929</t>
  </si>
  <si>
    <t>930</t>
  </si>
  <si>
    <t>931</t>
  </si>
  <si>
    <t>延平里</t>
  </si>
  <si>
    <t>932</t>
  </si>
  <si>
    <t>933</t>
  </si>
  <si>
    <t>934</t>
  </si>
  <si>
    <t>雙連里</t>
  </si>
  <si>
    <t>935</t>
  </si>
  <si>
    <t>936</t>
  </si>
  <si>
    <t>937</t>
  </si>
  <si>
    <t>938</t>
  </si>
  <si>
    <t>939</t>
  </si>
  <si>
    <t>南芳里</t>
  </si>
  <si>
    <t>940</t>
  </si>
  <si>
    <t>941</t>
  </si>
  <si>
    <t>942</t>
  </si>
  <si>
    <t>民權里</t>
  </si>
  <si>
    <t>943</t>
  </si>
  <si>
    <t>944</t>
  </si>
  <si>
    <t>945</t>
  </si>
  <si>
    <t>946</t>
  </si>
  <si>
    <t>景星里</t>
  </si>
  <si>
    <t>947</t>
  </si>
  <si>
    <t>948</t>
  </si>
  <si>
    <t>隆和里</t>
  </si>
  <si>
    <t>949</t>
  </si>
  <si>
    <t>950</t>
  </si>
  <si>
    <t>蓬萊里</t>
  </si>
  <si>
    <t>951</t>
  </si>
  <si>
    <t>952</t>
  </si>
  <si>
    <t>953</t>
  </si>
  <si>
    <t>國順里</t>
  </si>
  <si>
    <t>954</t>
  </si>
  <si>
    <t>955</t>
  </si>
  <si>
    <t>國慶里</t>
  </si>
  <si>
    <t>956</t>
  </si>
  <si>
    <t>957</t>
  </si>
  <si>
    <t>958</t>
  </si>
  <si>
    <t>揚雅里</t>
  </si>
  <si>
    <t>959</t>
  </si>
  <si>
    <t>960</t>
  </si>
  <si>
    <t>斯文里</t>
  </si>
  <si>
    <t>961</t>
  </si>
  <si>
    <t>962</t>
  </si>
  <si>
    <t>963</t>
  </si>
  <si>
    <t>鄰江里</t>
  </si>
  <si>
    <t>964</t>
  </si>
  <si>
    <t>965</t>
  </si>
  <si>
    <t>966</t>
  </si>
  <si>
    <t>967</t>
  </si>
  <si>
    <t>至聖里</t>
  </si>
  <si>
    <t>968</t>
  </si>
  <si>
    <t>969</t>
  </si>
  <si>
    <t>970</t>
  </si>
  <si>
    <t>971</t>
  </si>
  <si>
    <t>972</t>
  </si>
  <si>
    <t>老師里</t>
  </si>
  <si>
    <t>973</t>
  </si>
  <si>
    <t>974</t>
  </si>
  <si>
    <t>975</t>
  </si>
  <si>
    <t>976</t>
  </si>
  <si>
    <t>重慶里</t>
  </si>
  <si>
    <t>977</t>
  </si>
  <si>
    <t>978</t>
  </si>
  <si>
    <t>979</t>
  </si>
  <si>
    <t>980</t>
  </si>
  <si>
    <t>保安里</t>
  </si>
  <si>
    <t>981</t>
  </si>
  <si>
    <t>982</t>
  </si>
  <si>
    <t>983</t>
  </si>
  <si>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</si>
  <si>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</si>
  <si>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</si>
  <si>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</si>
  <si>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</si>
  <si>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</si>
  <si>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</si>
  <si>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>1
陳炳甫
中國國民黨</t>
  </si>
  <si>
    <t>2
鍾君竺
人民民主陣線</t>
  </si>
  <si>
    <t>3
黃向
民主進步黨</t>
  </si>
  <si>
    <t>4
林婕麗
新黨</t>
  </si>
  <si>
    <t>5
梁文傑
民主進步黨</t>
  </si>
  <si>
    <t>6
顏若芳
民主進步黨</t>
  </si>
  <si>
    <t>7
葉林傳
中國國民黨</t>
  </si>
  <si>
    <t>8
王世堅
民主進步黨</t>
  </si>
  <si>
    <t>9
林國成
親民黨</t>
  </si>
  <si>
    <t>10
王麗珠
中國國民黨</t>
  </si>
  <si>
    <t>11
簡聖哲
台灣團結聯盟</t>
  </si>
  <si>
    <t>12
鄭惠齡
樹黨</t>
  </si>
  <si>
    <t>13
林亭君
中國國民黨</t>
  </si>
  <si>
    <t xml:space="preserve">14
楊鎮雄
 </t>
  </si>
  <si>
    <t>玉泉里</t>
    <phoneticPr fontId="2" type="noConversion"/>
  </si>
  <si>
    <t>建明里</t>
    <phoneticPr fontId="2" type="noConversion"/>
  </si>
  <si>
    <t>建功里</t>
    <phoneticPr fontId="2" type="noConversion"/>
  </si>
  <si>
    <t>建泰里</t>
    <phoneticPr fontId="2" type="noConversion"/>
  </si>
  <si>
    <t>永樂里</t>
    <phoneticPr fontId="2" type="noConversion"/>
  </si>
  <si>
    <t>朝陽里</t>
    <phoneticPr fontId="2" type="noConversion"/>
  </si>
  <si>
    <t>星明里</t>
    <phoneticPr fontId="2" type="noConversion"/>
  </si>
  <si>
    <t>光能里</t>
    <phoneticPr fontId="2" type="noConversion"/>
  </si>
  <si>
    <t>大有里</t>
    <phoneticPr fontId="2" type="noConversion"/>
  </si>
  <si>
    <t>延平里</t>
    <phoneticPr fontId="2" type="noConversion"/>
  </si>
  <si>
    <t>雙連里</t>
    <phoneticPr fontId="2" type="noConversion"/>
  </si>
  <si>
    <t>南芳里</t>
    <phoneticPr fontId="2" type="noConversion"/>
  </si>
  <si>
    <t>民權里</t>
    <phoneticPr fontId="2" type="noConversion"/>
  </si>
  <si>
    <t>景星里</t>
    <phoneticPr fontId="2" type="noConversion"/>
  </si>
  <si>
    <t>隆和里</t>
    <phoneticPr fontId="2" type="noConversion"/>
  </si>
  <si>
    <t>蓬萊里</t>
    <phoneticPr fontId="2" type="noConversion"/>
  </si>
  <si>
    <t>國順里</t>
    <phoneticPr fontId="2" type="noConversion"/>
  </si>
  <si>
    <t>國慶里</t>
    <phoneticPr fontId="2" type="noConversion"/>
  </si>
  <si>
    <t>揚雅里</t>
    <phoneticPr fontId="2" type="noConversion"/>
  </si>
  <si>
    <t>斯文里</t>
    <phoneticPr fontId="2" type="noConversion"/>
  </si>
  <si>
    <t>鄰江里</t>
    <phoneticPr fontId="2" type="noConversion"/>
  </si>
  <si>
    <t>至聖里</t>
    <phoneticPr fontId="2" type="noConversion"/>
  </si>
  <si>
    <t>老師里</t>
    <phoneticPr fontId="2" type="noConversion"/>
  </si>
  <si>
    <t>重慶里</t>
    <phoneticPr fontId="2" type="noConversion"/>
  </si>
  <si>
    <t>保安里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</si>
  <si>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</si>
  <si>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</si>
  <si>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</si>
  <si>
    <t>里</t>
    <phoneticPr fontId="2" type="noConversion"/>
  </si>
  <si>
    <t>藍得票數</t>
    <phoneticPr fontId="2" type="noConversion"/>
  </si>
  <si>
    <t>綠得票數</t>
    <phoneticPr fontId="2" type="noConversion"/>
  </si>
  <si>
    <t>投票人數</t>
    <phoneticPr fontId="2" type="noConversion"/>
  </si>
  <si>
    <t>藍得票率</t>
    <phoneticPr fontId="2" type="noConversion"/>
  </si>
  <si>
    <t>綠得票率</t>
    <phoneticPr fontId="2" type="noConversion"/>
  </si>
  <si>
    <t>藍-綠</t>
    <phoneticPr fontId="2" type="noConversion"/>
  </si>
  <si>
    <t>weighted sum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</si>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</sst>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##.00"/>
    <numFmt numFmtId="177" formatCode="0.000%"/>
    <numFmt numFmtId="178" formatCode="_-* #,##0.0_-;\-* #,##0.0_-;_-* &quot;-&quot;??_-;_-@_-"/>
    <numFmt numFmtId="179" formatCode="0.0%"/>
    <numFmt numFmtId="180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/>
    <xf numFmtId="3" fontId="0" fillId="0" borderId="1" xfId="0" applyNumberFormat="1" applyBorder="1" applyAlignment="1"/>
    <xf numFmtId="176" fontId="0" fillId="0" borderId="1" xfId="0" applyNumberFormat="1" applyBorder="1" applyAlignment="1"/>
    <xf numFmtId="3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2" applyNumberFormat="1" applyFont="1" applyFill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0" fontId="0" fillId="0" borderId="8" xfId="0" applyBorder="1">
      <alignment vertical="center"/>
    </xf>
    <xf numFmtId="180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3">
    <cellStyle name="一般" xfId="0" builtinId="0"/>
    <cellStyle name="千分位" xfId="1" builtinId="3"/>
    <cellStyle name="百分比" xfId="2" builtinId="5"/>
  </cellStyles>
  <dxfs count="1"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大同區!$Y$7:$Y$21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大同區!$Z$7:$Z$21</c:f>
              <c:numCache>
                <c:formatCode>0.0000</c:formatCode>
                <c:ptCount val="15"/>
                <c:pt idx="0">
                  <c:v>-0.13273758519143658</c:v>
                </c:pt>
                <c:pt idx="1">
                  <c:v>7.5541903571085103E-2</c:v>
                </c:pt>
                <c:pt idx="2">
                  <c:v>0.39043754562330946</c:v>
                </c:pt>
                <c:pt idx="3">
                  <c:v>-0.20205621569241555</c:v>
                </c:pt>
                <c:pt idx="4">
                  <c:v>4.151716294803106E-2</c:v>
                </c:pt>
                <c:pt idx="5">
                  <c:v>0.29683945550077895</c:v>
                </c:pt>
                <c:pt idx="6">
                  <c:v>-0.23210962217873782</c:v>
                </c:pt>
                <c:pt idx="7">
                  <c:v>0.10334242508552542</c:v>
                </c:pt>
                <c:pt idx="8">
                  <c:v>0.23893460193639887</c:v>
                </c:pt>
                <c:pt idx="9">
                  <c:v>0.13274312328074378</c:v>
                </c:pt>
                <c:pt idx="10">
                  <c:v>-0.11914889192054748</c:v>
                </c:pt>
                <c:pt idx="11">
                  <c:v>-0.23238320154695213</c:v>
                </c:pt>
                <c:pt idx="12">
                  <c:v>-0.5406280129747969</c:v>
                </c:pt>
                <c:pt idx="13">
                  <c:v>-0.42192579417200482</c:v>
                </c:pt>
                <c:pt idx="14">
                  <c:v>6.7808954803505447E-2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ADC-43AF-AFEA-0483CE396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674544"/>
        <c:axId val="420128352"/>
      </c:barChart>
      <c:catAx>
        <c:axId val="4316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0128352"/>
        <c:crosses val="autoZero"/>
        <c:auto val="1"/>
        <c:lblAlgn val="ctr"/>
        <c:lblOffset val="100"/>
        <c:noMultiLvlLbl val="0"/>
      </c:catAx>
      <c:valAx>
        <c:axId val="4201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16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大同區!$W$6:$W$30</c:f>
              <c:numCache>
                <c:formatCode>_-* #,##0.0_-;\-* #,##0.0_-;_-* "-"??_-;_-@_-</c:formatCode>
                <c:ptCount val="25"/>
                <c:pt idx="0">
                  <c:v>47.245844607653659</c:v>
                </c:pt>
                <c:pt idx="1">
                  <c:v>47.426005986032592</c:v>
                </c:pt>
                <c:pt idx="2">
                  <c:v>47.247557003257327</c:v>
                </c:pt>
                <c:pt idx="3">
                  <c:v>46.178142766898297</c:v>
                </c:pt>
                <c:pt idx="4">
                  <c:v>46.949978345604151</c:v>
                </c:pt>
                <c:pt idx="5">
                  <c:v>46.726590791515783</c:v>
                </c:pt>
                <c:pt idx="6">
                  <c:v>45.163967206558688</c:v>
                </c:pt>
                <c:pt idx="7">
                  <c:v>46.586763330215163</c:v>
                </c:pt>
                <c:pt idx="8">
                  <c:v>46.556346381969163</c:v>
                </c:pt>
                <c:pt idx="9">
                  <c:v>46.744669066740514</c:v>
                </c:pt>
                <c:pt idx="10">
                  <c:v>46.226379677136777</c:v>
                </c:pt>
                <c:pt idx="11">
                  <c:v>46.598240469208207</c:v>
                </c:pt>
                <c:pt idx="12">
                  <c:v>45.370813397129176</c:v>
                </c:pt>
                <c:pt idx="13">
                  <c:v>47.081300813008134</c:v>
                </c:pt>
                <c:pt idx="14">
                  <c:v>47.11068702290077</c:v>
                </c:pt>
                <c:pt idx="15">
                  <c:v>46.326697892271667</c:v>
                </c:pt>
                <c:pt idx="16">
                  <c:v>46.723608445297508</c:v>
                </c:pt>
                <c:pt idx="17">
                  <c:v>45.722558568044221</c:v>
                </c:pt>
                <c:pt idx="18">
                  <c:v>48.281006746237679</c:v>
                </c:pt>
                <c:pt idx="19">
                  <c:v>46.62529174623382</c:v>
                </c:pt>
                <c:pt idx="20">
                  <c:v>46.90215471564818</c:v>
                </c:pt>
                <c:pt idx="21">
                  <c:v>46.743486973947896</c:v>
                </c:pt>
                <c:pt idx="22">
                  <c:v>46.302134325435674</c:v>
                </c:pt>
                <c:pt idx="23">
                  <c:v>45.878390356319791</c:v>
                </c:pt>
                <c:pt idx="24">
                  <c:v>47.613918806959397</c:v>
                </c:pt>
              </c:numCache>
            </c:numRef>
          </c:xVal>
          <c:yVal>
            <c:numRef>
              <c:f>大同區!$X$6:$X$30</c:f>
              <c:numCache>
                <c:formatCode>0.0%</c:formatCode>
                <c:ptCount val="25"/>
                <c:pt idx="0">
                  <c:v>-0.10986666666666672</c:v>
                </c:pt>
                <c:pt idx="1">
                  <c:v>-0.12085769980506827</c:v>
                </c:pt>
                <c:pt idx="2">
                  <c:v>-0.18506609503394073</c:v>
                </c:pt>
                <c:pt idx="3">
                  <c:v>-0.2259488084730803</c:v>
                </c:pt>
                <c:pt idx="4">
                  <c:v>-0.21046115753636646</c:v>
                </c:pt>
                <c:pt idx="5">
                  <c:v>-0.16513056835637485</c:v>
                </c:pt>
                <c:pt idx="6">
                  <c:v>-0.14967203339296359</c:v>
                </c:pt>
                <c:pt idx="7">
                  <c:v>-0.19326683291770574</c:v>
                </c:pt>
                <c:pt idx="8">
                  <c:v>-0.15895308011490583</c:v>
                </c:pt>
                <c:pt idx="9">
                  <c:v>-5.7982850142915432E-2</c:v>
                </c:pt>
                <c:pt idx="10">
                  <c:v>-0.21190644932671859</c:v>
                </c:pt>
                <c:pt idx="11">
                  <c:v>-9.8744769874477001E-2</c:v>
                </c:pt>
                <c:pt idx="12">
                  <c:v>-9.3319469716662329E-2</c:v>
                </c:pt>
                <c:pt idx="13">
                  <c:v>-8.5603112840466955E-2</c:v>
                </c:pt>
                <c:pt idx="14">
                  <c:v>-0.18366228070175444</c:v>
                </c:pt>
                <c:pt idx="15">
                  <c:v>-0.15621857190747573</c:v>
                </c:pt>
                <c:pt idx="16">
                  <c:v>-0.22291993720565145</c:v>
                </c:pt>
                <c:pt idx="17">
                  <c:v>-0.16450537236013335</c:v>
                </c:pt>
                <c:pt idx="18">
                  <c:v>-0.15704989154013016</c:v>
                </c:pt>
                <c:pt idx="19">
                  <c:v>-0.1471119133574007</c:v>
                </c:pt>
                <c:pt idx="20">
                  <c:v>-0.20958512160228898</c:v>
                </c:pt>
                <c:pt idx="21">
                  <c:v>-0.17210622339347248</c:v>
                </c:pt>
                <c:pt idx="22">
                  <c:v>-0.20726495726495731</c:v>
                </c:pt>
                <c:pt idx="23">
                  <c:v>-7.7388149939540574E-2</c:v>
                </c:pt>
                <c:pt idx="24">
                  <c:v>-0.27952905431067226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D-4C79-89BC-7C620D12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09360"/>
        <c:axId val="326509776"/>
      </c:scatterChart>
      <c:valAx>
        <c:axId val="3265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509776"/>
        <c:crosses val="autoZero"/>
        <c:crossBetween val="midCat"/>
      </c:valAx>
      <c:valAx>
        <c:axId val="326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50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114300</xdr:rowOff>
    </xdr:from>
    <xdr:to>
      <xdr:col>30</xdr:col>
      <xdr:colOff>628650</xdr:colOff>
      <xdr:row>34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185737</xdr:colOff>
      <xdr:row>7</xdr:row>
      <xdr:rowOff>180975</xdr:rowOff>
    </xdr:from>
    <xdr:to>
      <xdr:col>34</xdr:col>
      <xdr:colOff>642937</xdr:colOff>
      <xdr:row>20</xdr:row>
      <xdr:rowOff>200025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&#24066;&#20154;&#21475;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區隔"/>
    </sheetNames>
    <sheetDataSet>
      <sheetData sheetId="0">
        <row r="202">
          <cell r="B202" t="str">
            <v>玉泉里</v>
          </cell>
          <cell r="C202">
            <v>2587</v>
          </cell>
          <cell r="D202">
            <v>148</v>
          </cell>
          <cell r="E202">
            <v>168</v>
          </cell>
          <cell r="F202">
            <v>277</v>
          </cell>
          <cell r="G202">
            <v>333</v>
          </cell>
          <cell r="H202">
            <v>268</v>
          </cell>
          <cell r="I202">
            <v>182</v>
          </cell>
          <cell r="J202">
            <v>198</v>
          </cell>
          <cell r="K202">
            <v>224</v>
          </cell>
          <cell r="L202">
            <v>252</v>
          </cell>
          <cell r="M202">
            <v>195</v>
          </cell>
          <cell r="N202">
            <v>121</v>
          </cell>
          <cell r="O202">
            <v>88</v>
          </cell>
          <cell r="P202">
            <v>73</v>
          </cell>
          <cell r="Q202">
            <v>27</v>
          </cell>
          <cell r="R202">
            <v>33</v>
          </cell>
        </row>
        <row r="203">
          <cell r="B203" t="str">
            <v>建明里</v>
          </cell>
          <cell r="C203">
            <v>3007</v>
          </cell>
          <cell r="D203">
            <v>215</v>
          </cell>
          <cell r="E203">
            <v>198</v>
          </cell>
          <cell r="F203">
            <v>296</v>
          </cell>
          <cell r="G203">
            <v>330</v>
          </cell>
          <cell r="H203">
            <v>227</v>
          </cell>
          <cell r="I203">
            <v>260</v>
          </cell>
          <cell r="J203">
            <v>260</v>
          </cell>
          <cell r="K203">
            <v>320</v>
          </cell>
          <cell r="L203">
            <v>293</v>
          </cell>
          <cell r="M203">
            <v>224</v>
          </cell>
          <cell r="N203">
            <v>118</v>
          </cell>
          <cell r="O203">
            <v>115</v>
          </cell>
          <cell r="P203">
            <v>84</v>
          </cell>
          <cell r="Q203">
            <v>45</v>
          </cell>
          <cell r="R203">
            <v>22</v>
          </cell>
        </row>
        <row r="204">
          <cell r="B204" t="str">
            <v>建功里</v>
          </cell>
          <cell r="C204">
            <v>3991</v>
          </cell>
          <cell r="D204">
            <v>223</v>
          </cell>
          <cell r="E204">
            <v>258</v>
          </cell>
          <cell r="F204">
            <v>426</v>
          </cell>
          <cell r="G204">
            <v>468</v>
          </cell>
          <cell r="H204">
            <v>358</v>
          </cell>
          <cell r="I204">
            <v>368</v>
          </cell>
          <cell r="J204">
            <v>343</v>
          </cell>
          <cell r="K204">
            <v>362</v>
          </cell>
          <cell r="L204">
            <v>406</v>
          </cell>
          <cell r="M204">
            <v>268</v>
          </cell>
          <cell r="N204">
            <v>189</v>
          </cell>
          <cell r="O204">
            <v>148</v>
          </cell>
          <cell r="P204">
            <v>99</v>
          </cell>
          <cell r="Q204">
            <v>45</v>
          </cell>
          <cell r="R204">
            <v>30</v>
          </cell>
        </row>
        <row r="205">
          <cell r="B205" t="str">
            <v>建泰里</v>
          </cell>
          <cell r="C205">
            <v>3166</v>
          </cell>
          <cell r="D205">
            <v>195</v>
          </cell>
          <cell r="E205">
            <v>249</v>
          </cell>
          <cell r="F205">
            <v>337</v>
          </cell>
          <cell r="G205">
            <v>444</v>
          </cell>
          <cell r="H205">
            <v>277</v>
          </cell>
          <cell r="I205">
            <v>257</v>
          </cell>
          <cell r="J205">
            <v>268</v>
          </cell>
          <cell r="K205">
            <v>259</v>
          </cell>
          <cell r="L205">
            <v>294</v>
          </cell>
          <cell r="M205">
            <v>206</v>
          </cell>
          <cell r="N205">
            <v>124</v>
          </cell>
          <cell r="O205">
            <v>106</v>
          </cell>
          <cell r="P205">
            <v>79</v>
          </cell>
          <cell r="Q205">
            <v>47</v>
          </cell>
          <cell r="R205">
            <v>24</v>
          </cell>
        </row>
        <row r="206">
          <cell r="B206" t="str">
            <v>永樂里</v>
          </cell>
          <cell r="C206">
            <v>4618</v>
          </cell>
          <cell r="D206">
            <v>308</v>
          </cell>
          <cell r="E206">
            <v>319</v>
          </cell>
          <cell r="F206">
            <v>509</v>
          </cell>
          <cell r="G206">
            <v>532</v>
          </cell>
          <cell r="H206">
            <v>384</v>
          </cell>
          <cell r="I206">
            <v>394</v>
          </cell>
          <cell r="J206">
            <v>406</v>
          </cell>
          <cell r="K206">
            <v>412</v>
          </cell>
          <cell r="L206">
            <v>414</v>
          </cell>
          <cell r="M206">
            <v>318</v>
          </cell>
          <cell r="N206">
            <v>206</v>
          </cell>
          <cell r="O206">
            <v>212</v>
          </cell>
          <cell r="P206">
            <v>116</v>
          </cell>
          <cell r="Q206">
            <v>58</v>
          </cell>
          <cell r="R206">
            <v>30</v>
          </cell>
        </row>
        <row r="207">
          <cell r="B207" t="str">
            <v>朝陽里</v>
          </cell>
          <cell r="C207">
            <v>3866</v>
          </cell>
          <cell r="D207">
            <v>264</v>
          </cell>
          <cell r="E207">
            <v>276</v>
          </cell>
          <cell r="F207">
            <v>370</v>
          </cell>
          <cell r="G207">
            <v>457</v>
          </cell>
          <cell r="H207">
            <v>344</v>
          </cell>
          <cell r="I207">
            <v>328</v>
          </cell>
          <cell r="J207">
            <v>388</v>
          </cell>
          <cell r="K207">
            <v>371</v>
          </cell>
          <cell r="L207">
            <v>339</v>
          </cell>
          <cell r="M207">
            <v>271</v>
          </cell>
          <cell r="N207">
            <v>142</v>
          </cell>
          <cell r="O207">
            <v>142</v>
          </cell>
          <cell r="P207">
            <v>88</v>
          </cell>
          <cell r="Q207">
            <v>56</v>
          </cell>
          <cell r="R207">
            <v>30</v>
          </cell>
        </row>
        <row r="208">
          <cell r="B208" t="str">
            <v>星明里</v>
          </cell>
          <cell r="C208">
            <v>5001</v>
          </cell>
          <cell r="D208">
            <v>307</v>
          </cell>
          <cell r="E208">
            <v>369</v>
          </cell>
          <cell r="F208">
            <v>569</v>
          </cell>
          <cell r="G208">
            <v>687</v>
          </cell>
          <cell r="H208">
            <v>487</v>
          </cell>
          <cell r="I208">
            <v>515</v>
          </cell>
          <cell r="J208">
            <v>450</v>
          </cell>
          <cell r="K208">
            <v>400</v>
          </cell>
          <cell r="L208">
            <v>432</v>
          </cell>
          <cell r="M208">
            <v>288</v>
          </cell>
          <cell r="N208">
            <v>185</v>
          </cell>
          <cell r="O208">
            <v>155</v>
          </cell>
          <cell r="P208">
            <v>92</v>
          </cell>
          <cell r="Q208">
            <v>39</v>
          </cell>
          <cell r="R208">
            <v>26</v>
          </cell>
        </row>
        <row r="209">
          <cell r="B209" t="str">
            <v>光能里</v>
          </cell>
          <cell r="C209">
            <v>4276</v>
          </cell>
          <cell r="D209">
            <v>277</v>
          </cell>
          <cell r="E209">
            <v>284</v>
          </cell>
          <cell r="F209">
            <v>428</v>
          </cell>
          <cell r="G209">
            <v>524</v>
          </cell>
          <cell r="H209">
            <v>435</v>
          </cell>
          <cell r="I209">
            <v>410</v>
          </cell>
          <cell r="J209">
            <v>418</v>
          </cell>
          <cell r="K209">
            <v>348</v>
          </cell>
          <cell r="L209">
            <v>342</v>
          </cell>
          <cell r="M209">
            <v>249</v>
          </cell>
          <cell r="N209">
            <v>191</v>
          </cell>
          <cell r="O209">
            <v>163</v>
          </cell>
          <cell r="P209">
            <v>117</v>
          </cell>
          <cell r="Q209">
            <v>53</v>
          </cell>
          <cell r="R209">
            <v>37</v>
          </cell>
        </row>
        <row r="210">
          <cell r="B210" t="str">
            <v>大有里</v>
          </cell>
          <cell r="C210">
            <v>4215</v>
          </cell>
          <cell r="D210">
            <v>273</v>
          </cell>
          <cell r="E210">
            <v>340</v>
          </cell>
          <cell r="F210">
            <v>446</v>
          </cell>
          <cell r="G210">
            <v>466</v>
          </cell>
          <cell r="H210">
            <v>388</v>
          </cell>
          <cell r="I210">
            <v>384</v>
          </cell>
          <cell r="J210">
            <v>371</v>
          </cell>
          <cell r="K210">
            <v>367</v>
          </cell>
          <cell r="L210">
            <v>359</v>
          </cell>
          <cell r="M210">
            <v>280</v>
          </cell>
          <cell r="N210">
            <v>191</v>
          </cell>
          <cell r="O210">
            <v>151</v>
          </cell>
          <cell r="P210">
            <v>100</v>
          </cell>
          <cell r="Q210">
            <v>59</v>
          </cell>
          <cell r="R210">
            <v>40</v>
          </cell>
        </row>
        <row r="211">
          <cell r="B211" t="str">
            <v>延平里</v>
          </cell>
          <cell r="C211">
            <v>3611</v>
          </cell>
          <cell r="D211">
            <v>241</v>
          </cell>
          <cell r="E211">
            <v>261</v>
          </cell>
          <cell r="F211">
            <v>369</v>
          </cell>
          <cell r="G211">
            <v>369</v>
          </cell>
          <cell r="H211">
            <v>325</v>
          </cell>
          <cell r="I211">
            <v>354</v>
          </cell>
          <cell r="J211">
            <v>349</v>
          </cell>
          <cell r="K211">
            <v>347</v>
          </cell>
          <cell r="L211">
            <v>322</v>
          </cell>
          <cell r="M211">
            <v>235</v>
          </cell>
          <cell r="N211">
            <v>164</v>
          </cell>
          <cell r="O211">
            <v>112</v>
          </cell>
          <cell r="P211">
            <v>94</v>
          </cell>
          <cell r="Q211">
            <v>41</v>
          </cell>
          <cell r="R211">
            <v>28</v>
          </cell>
        </row>
        <row r="212">
          <cell r="B212" t="str">
            <v>雙連里</v>
          </cell>
          <cell r="C212">
            <v>7991</v>
          </cell>
          <cell r="D212">
            <v>506</v>
          </cell>
          <cell r="E212">
            <v>550</v>
          </cell>
          <cell r="F212">
            <v>793</v>
          </cell>
          <cell r="G212">
            <v>956</v>
          </cell>
          <cell r="H212">
            <v>879</v>
          </cell>
          <cell r="I212">
            <v>766</v>
          </cell>
          <cell r="J212">
            <v>731</v>
          </cell>
          <cell r="K212">
            <v>771</v>
          </cell>
          <cell r="L212">
            <v>665</v>
          </cell>
          <cell r="M212">
            <v>448</v>
          </cell>
          <cell r="N212">
            <v>312</v>
          </cell>
          <cell r="O212">
            <v>258</v>
          </cell>
          <cell r="P212">
            <v>208</v>
          </cell>
          <cell r="Q212">
            <v>96</v>
          </cell>
          <cell r="R212">
            <v>52</v>
          </cell>
        </row>
        <row r="213">
          <cell r="B213" t="str">
            <v>南芳里</v>
          </cell>
          <cell r="C213">
            <v>3410</v>
          </cell>
          <cell r="D213">
            <v>192</v>
          </cell>
          <cell r="E213">
            <v>250</v>
          </cell>
          <cell r="F213">
            <v>380</v>
          </cell>
          <cell r="G213">
            <v>426</v>
          </cell>
          <cell r="H213">
            <v>311</v>
          </cell>
          <cell r="I213">
            <v>329</v>
          </cell>
          <cell r="J213">
            <v>289</v>
          </cell>
          <cell r="K213">
            <v>275</v>
          </cell>
          <cell r="L213">
            <v>298</v>
          </cell>
          <cell r="M213">
            <v>229</v>
          </cell>
          <cell r="N213">
            <v>139</v>
          </cell>
          <cell r="O213">
            <v>140</v>
          </cell>
          <cell r="P213">
            <v>79</v>
          </cell>
          <cell r="Q213">
            <v>41</v>
          </cell>
          <cell r="R213">
            <v>32</v>
          </cell>
        </row>
        <row r="214">
          <cell r="B214" t="str">
            <v>民權里</v>
          </cell>
          <cell r="C214">
            <v>5434</v>
          </cell>
          <cell r="D214">
            <v>370</v>
          </cell>
          <cell r="E214">
            <v>418</v>
          </cell>
          <cell r="F214">
            <v>597</v>
          </cell>
          <cell r="G214">
            <v>652</v>
          </cell>
          <cell r="H214">
            <v>589</v>
          </cell>
          <cell r="I214">
            <v>527</v>
          </cell>
          <cell r="J214">
            <v>423</v>
          </cell>
          <cell r="K214">
            <v>509</v>
          </cell>
          <cell r="L214">
            <v>500</v>
          </cell>
          <cell r="M214">
            <v>292</v>
          </cell>
          <cell r="N214">
            <v>178</v>
          </cell>
          <cell r="O214">
            <v>171</v>
          </cell>
          <cell r="P214">
            <v>116</v>
          </cell>
          <cell r="Q214">
            <v>56</v>
          </cell>
          <cell r="R214">
            <v>36</v>
          </cell>
        </row>
        <row r="215">
          <cell r="B215" t="str">
            <v>景星里</v>
          </cell>
          <cell r="C215">
            <v>2460</v>
          </cell>
          <cell r="D215">
            <v>150</v>
          </cell>
          <cell r="E215">
            <v>185</v>
          </cell>
          <cell r="F215">
            <v>249</v>
          </cell>
          <cell r="G215">
            <v>276</v>
          </cell>
          <cell r="H215">
            <v>212</v>
          </cell>
          <cell r="I215">
            <v>236</v>
          </cell>
          <cell r="J215">
            <v>212</v>
          </cell>
          <cell r="K215">
            <v>206</v>
          </cell>
          <cell r="L215">
            <v>222</v>
          </cell>
          <cell r="M215">
            <v>167</v>
          </cell>
          <cell r="N215">
            <v>135</v>
          </cell>
          <cell r="O215">
            <v>119</v>
          </cell>
          <cell r="P215">
            <v>59</v>
          </cell>
          <cell r="Q215">
            <v>23</v>
          </cell>
          <cell r="R215">
            <v>9</v>
          </cell>
        </row>
        <row r="216">
          <cell r="B216" t="str">
            <v>隆和里</v>
          </cell>
          <cell r="C216">
            <v>2620</v>
          </cell>
          <cell r="D216">
            <v>208</v>
          </cell>
          <cell r="E216">
            <v>167</v>
          </cell>
          <cell r="F216">
            <v>257</v>
          </cell>
          <cell r="G216">
            <v>284</v>
          </cell>
          <cell r="H216">
            <v>238</v>
          </cell>
          <cell r="I216">
            <v>242</v>
          </cell>
          <cell r="J216">
            <v>239</v>
          </cell>
          <cell r="K216">
            <v>219</v>
          </cell>
          <cell r="L216">
            <v>207</v>
          </cell>
          <cell r="M216">
            <v>173</v>
          </cell>
          <cell r="N216">
            <v>141</v>
          </cell>
          <cell r="O216">
            <v>100</v>
          </cell>
          <cell r="P216">
            <v>84</v>
          </cell>
          <cell r="Q216">
            <v>41</v>
          </cell>
          <cell r="R216">
            <v>20</v>
          </cell>
        </row>
        <row r="217">
          <cell r="B217" t="str">
            <v>蓬萊里</v>
          </cell>
          <cell r="C217">
            <v>4270</v>
          </cell>
          <cell r="D217">
            <v>290</v>
          </cell>
          <cell r="E217">
            <v>341</v>
          </cell>
          <cell r="F217">
            <v>464</v>
          </cell>
          <cell r="G217">
            <v>459</v>
          </cell>
          <cell r="H217">
            <v>376</v>
          </cell>
          <cell r="I217">
            <v>385</v>
          </cell>
          <cell r="J217">
            <v>407</v>
          </cell>
          <cell r="K217">
            <v>388</v>
          </cell>
          <cell r="L217">
            <v>371</v>
          </cell>
          <cell r="M217">
            <v>262</v>
          </cell>
          <cell r="N217">
            <v>166</v>
          </cell>
          <cell r="O217">
            <v>173</v>
          </cell>
          <cell r="P217">
            <v>111</v>
          </cell>
          <cell r="Q217">
            <v>49</v>
          </cell>
          <cell r="R217">
            <v>28</v>
          </cell>
        </row>
        <row r="218">
          <cell r="B218" t="str">
            <v>國順里</v>
          </cell>
          <cell r="C218">
            <v>2605</v>
          </cell>
          <cell r="D218">
            <v>182</v>
          </cell>
          <cell r="E218">
            <v>193</v>
          </cell>
          <cell r="F218">
            <v>219</v>
          </cell>
          <cell r="G218">
            <v>310</v>
          </cell>
          <cell r="H218">
            <v>256</v>
          </cell>
          <cell r="I218">
            <v>231</v>
          </cell>
          <cell r="J218">
            <v>238</v>
          </cell>
          <cell r="K218">
            <v>250</v>
          </cell>
          <cell r="L218">
            <v>239</v>
          </cell>
          <cell r="M218">
            <v>156</v>
          </cell>
          <cell r="N218">
            <v>121</v>
          </cell>
          <cell r="O218">
            <v>96</v>
          </cell>
          <cell r="P218">
            <v>72</v>
          </cell>
          <cell r="Q218">
            <v>29</v>
          </cell>
          <cell r="R218">
            <v>13</v>
          </cell>
        </row>
        <row r="219">
          <cell r="B219" t="str">
            <v>國慶里</v>
          </cell>
          <cell r="C219">
            <v>3799</v>
          </cell>
          <cell r="D219">
            <v>282</v>
          </cell>
          <cell r="E219">
            <v>312</v>
          </cell>
          <cell r="F219">
            <v>407</v>
          </cell>
          <cell r="G219">
            <v>466</v>
          </cell>
          <cell r="H219">
            <v>298</v>
          </cell>
          <cell r="I219">
            <v>334</v>
          </cell>
          <cell r="J219">
            <v>367</v>
          </cell>
          <cell r="K219">
            <v>346</v>
          </cell>
          <cell r="L219">
            <v>356</v>
          </cell>
          <cell r="M219">
            <v>206</v>
          </cell>
          <cell r="N219">
            <v>125</v>
          </cell>
          <cell r="O219">
            <v>124</v>
          </cell>
          <cell r="P219">
            <v>95</v>
          </cell>
          <cell r="Q219">
            <v>56</v>
          </cell>
          <cell r="R219">
            <v>25</v>
          </cell>
        </row>
        <row r="220">
          <cell r="B220" t="str">
            <v>揚雅里</v>
          </cell>
          <cell r="C220">
            <v>3854</v>
          </cell>
          <cell r="D220">
            <v>223</v>
          </cell>
          <cell r="E220">
            <v>253</v>
          </cell>
          <cell r="F220">
            <v>357</v>
          </cell>
          <cell r="G220">
            <v>393</v>
          </cell>
          <cell r="H220">
            <v>285</v>
          </cell>
          <cell r="I220">
            <v>370</v>
          </cell>
          <cell r="J220">
            <v>400</v>
          </cell>
          <cell r="K220">
            <v>420</v>
          </cell>
          <cell r="L220">
            <v>368</v>
          </cell>
          <cell r="M220">
            <v>262</v>
          </cell>
          <cell r="N220">
            <v>149</v>
          </cell>
          <cell r="O220">
            <v>147</v>
          </cell>
          <cell r="P220">
            <v>102</v>
          </cell>
          <cell r="Q220">
            <v>60</v>
          </cell>
          <cell r="R220">
            <v>65</v>
          </cell>
        </row>
        <row r="221">
          <cell r="B221" t="str">
            <v>斯文里</v>
          </cell>
          <cell r="C221">
            <v>4713</v>
          </cell>
          <cell r="D221">
            <v>282</v>
          </cell>
          <cell r="E221">
            <v>329</v>
          </cell>
          <cell r="F221">
            <v>516</v>
          </cell>
          <cell r="G221">
            <v>533</v>
          </cell>
          <cell r="H221">
            <v>431</v>
          </cell>
          <cell r="I221">
            <v>455</v>
          </cell>
          <cell r="J221">
            <v>481</v>
          </cell>
          <cell r="K221">
            <v>430</v>
          </cell>
          <cell r="L221">
            <v>402</v>
          </cell>
          <cell r="M221">
            <v>253</v>
          </cell>
          <cell r="N221">
            <v>203</v>
          </cell>
          <cell r="O221">
            <v>187</v>
          </cell>
          <cell r="P221">
            <v>112</v>
          </cell>
          <cell r="Q221">
            <v>68</v>
          </cell>
          <cell r="R221">
            <v>31</v>
          </cell>
        </row>
        <row r="222">
          <cell r="B222" t="str">
            <v>鄰江里</v>
          </cell>
          <cell r="C222">
            <v>5662</v>
          </cell>
          <cell r="D222">
            <v>376</v>
          </cell>
          <cell r="E222">
            <v>412</v>
          </cell>
          <cell r="F222">
            <v>605</v>
          </cell>
          <cell r="G222">
            <v>661</v>
          </cell>
          <cell r="H222">
            <v>449</v>
          </cell>
          <cell r="I222">
            <v>475</v>
          </cell>
          <cell r="J222">
            <v>552</v>
          </cell>
          <cell r="K222">
            <v>550</v>
          </cell>
          <cell r="L222">
            <v>472</v>
          </cell>
          <cell r="M222">
            <v>331</v>
          </cell>
          <cell r="N222">
            <v>230</v>
          </cell>
          <cell r="O222">
            <v>264</v>
          </cell>
          <cell r="P222">
            <v>170</v>
          </cell>
          <cell r="Q222">
            <v>83</v>
          </cell>
          <cell r="R222">
            <v>32</v>
          </cell>
        </row>
        <row r="223">
          <cell r="B223" t="str">
            <v>至聖里</v>
          </cell>
          <cell r="C223">
            <v>6986</v>
          </cell>
          <cell r="D223">
            <v>441</v>
          </cell>
          <cell r="E223">
            <v>560</v>
          </cell>
          <cell r="F223">
            <v>723</v>
          </cell>
          <cell r="G223">
            <v>798</v>
          </cell>
          <cell r="H223">
            <v>651</v>
          </cell>
          <cell r="I223">
            <v>604</v>
          </cell>
          <cell r="J223">
            <v>616</v>
          </cell>
          <cell r="K223">
            <v>632</v>
          </cell>
          <cell r="L223">
            <v>599</v>
          </cell>
          <cell r="M223">
            <v>408</v>
          </cell>
          <cell r="N223">
            <v>302</v>
          </cell>
          <cell r="O223">
            <v>297</v>
          </cell>
          <cell r="P223">
            <v>194</v>
          </cell>
          <cell r="Q223">
            <v>111</v>
          </cell>
          <cell r="R223">
            <v>50</v>
          </cell>
        </row>
        <row r="224">
          <cell r="B224" t="str">
            <v>老師里</v>
          </cell>
          <cell r="C224">
            <v>5107</v>
          </cell>
          <cell r="D224">
            <v>367</v>
          </cell>
          <cell r="E224">
            <v>395</v>
          </cell>
          <cell r="F224">
            <v>549</v>
          </cell>
          <cell r="G224">
            <v>576</v>
          </cell>
          <cell r="H224">
            <v>475</v>
          </cell>
          <cell r="I224">
            <v>432</v>
          </cell>
          <cell r="J224">
            <v>443</v>
          </cell>
          <cell r="K224">
            <v>470</v>
          </cell>
          <cell r="L224">
            <v>440</v>
          </cell>
          <cell r="M224">
            <v>300</v>
          </cell>
          <cell r="N224">
            <v>209</v>
          </cell>
          <cell r="O224">
            <v>206</v>
          </cell>
          <cell r="P224">
            <v>146</v>
          </cell>
          <cell r="Q224">
            <v>78</v>
          </cell>
          <cell r="R224">
            <v>21</v>
          </cell>
        </row>
        <row r="225">
          <cell r="B225" t="str">
            <v>重慶里</v>
          </cell>
          <cell r="C225">
            <v>5641</v>
          </cell>
          <cell r="D225">
            <v>405</v>
          </cell>
          <cell r="E225">
            <v>401</v>
          </cell>
          <cell r="F225">
            <v>634</v>
          </cell>
          <cell r="G225">
            <v>648</v>
          </cell>
          <cell r="H225">
            <v>510</v>
          </cell>
          <cell r="I225">
            <v>565</v>
          </cell>
          <cell r="J225">
            <v>521</v>
          </cell>
          <cell r="K225">
            <v>491</v>
          </cell>
          <cell r="L225">
            <v>496</v>
          </cell>
          <cell r="M225">
            <v>338</v>
          </cell>
          <cell r="N225">
            <v>186</v>
          </cell>
          <cell r="O225">
            <v>221</v>
          </cell>
          <cell r="P225">
            <v>114</v>
          </cell>
          <cell r="Q225">
            <v>68</v>
          </cell>
          <cell r="R225">
            <v>43</v>
          </cell>
        </row>
        <row r="226">
          <cell r="B226" t="str">
            <v>保安里</v>
          </cell>
          <cell r="C226">
            <v>3621</v>
          </cell>
          <cell r="D226">
            <v>244</v>
          </cell>
          <cell r="E226">
            <v>241</v>
          </cell>
          <cell r="F226">
            <v>331</v>
          </cell>
          <cell r="G226">
            <v>422</v>
          </cell>
          <cell r="H226">
            <v>317</v>
          </cell>
          <cell r="I226">
            <v>335</v>
          </cell>
          <cell r="J226">
            <v>351</v>
          </cell>
          <cell r="K226">
            <v>290</v>
          </cell>
          <cell r="L226">
            <v>310</v>
          </cell>
          <cell r="M226">
            <v>240</v>
          </cell>
          <cell r="N226">
            <v>165</v>
          </cell>
          <cell r="O226">
            <v>165</v>
          </cell>
          <cell r="P226">
            <v>121</v>
          </cell>
          <cell r="Q226">
            <v>53</v>
          </cell>
          <cell r="R226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topLeftCell="G1" workbookViewId="0">
      <selection activeCell="S11" sqref="S11"/>
    </sheetView>
  </sheetViews>
  <sheetFormatPr defaultRowHeight="16.5" x14ac:dyDescent="0.25"/>
  <sheetData>
    <row r="1" spans="1:28" x14ac:dyDescent="0.25">
      <c r="G1" t="s">
        <v>151</v>
      </c>
      <c r="H1" s="12">
        <f>CORREL(H$6:H$56,$G$6:$G$56)</f>
        <v>-0.13273758519143658</v>
      </c>
      <c r="I1" s="12">
        <f t="shared" ref="I1:V1" si="0">CORREL(I$6:I$56,$G$6:$G$56)</f>
        <v>7.5541903571085103E-2</v>
      </c>
      <c r="J1" s="12">
        <f t="shared" si="0"/>
        <v>0.39043754562330946</v>
      </c>
      <c r="K1" s="12">
        <f t="shared" si="0"/>
        <v>-0.20205621569241555</v>
      </c>
      <c r="L1" s="12">
        <f t="shared" si="0"/>
        <v>4.151716294803106E-2</v>
      </c>
      <c r="M1" s="12">
        <f t="shared" si="0"/>
        <v>0.29683945550077895</v>
      </c>
      <c r="N1" s="12">
        <f t="shared" si="0"/>
        <v>-0.23210962217873782</v>
      </c>
      <c r="O1" s="12">
        <f t="shared" si="0"/>
        <v>0.10334242508552542</v>
      </c>
      <c r="P1" s="12">
        <f t="shared" si="0"/>
        <v>0.23893460193639887</v>
      </c>
      <c r="Q1" s="12">
        <f t="shared" si="0"/>
        <v>0.13274312328074378</v>
      </c>
      <c r="R1" s="12">
        <f t="shared" si="0"/>
        <v>-0.11914889192054748</v>
      </c>
      <c r="S1" s="12">
        <f t="shared" si="0"/>
        <v>-0.23238320154695213</v>
      </c>
      <c r="T1" s="12">
        <f t="shared" si="0"/>
        <v>-0.5406280129747969</v>
      </c>
      <c r="U1" s="12">
        <f t="shared" si="0"/>
        <v>-0.42192579417200482</v>
      </c>
      <c r="V1" s="12">
        <f t="shared" si="0"/>
        <v>6.7808954803505447E-2</v>
      </c>
    </row>
    <row r="2" spans="1:28" x14ac:dyDescent="0.25">
      <c r="G2" t="s">
        <v>152</v>
      </c>
      <c r="H2" s="12">
        <f>CORREL(H$6:H$56,$F$6:$F$56)</f>
        <v>0.10782571744382323</v>
      </c>
      <c r="I2" s="12">
        <f t="shared" ref="I2:V2" si="1">CORREL(I$6:I$56,$F$6:$F$56)</f>
        <v>-7.298321164716351E-2</v>
      </c>
      <c r="J2" s="12">
        <f t="shared" si="1"/>
        <v>-0.4285328773602492</v>
      </c>
      <c r="K2" s="12">
        <f t="shared" si="1"/>
        <v>0.13789234671373354</v>
      </c>
      <c r="L2" s="12">
        <f t="shared" si="1"/>
        <v>-4.7908006341193646E-2</v>
      </c>
      <c r="M2" s="12">
        <f t="shared" si="1"/>
        <v>-0.28266709458166595</v>
      </c>
      <c r="N2" s="12">
        <f t="shared" si="1"/>
        <v>0.26023290421004519</v>
      </c>
      <c r="O2" s="12">
        <f t="shared" si="1"/>
        <v>-6.4986513568330531E-2</v>
      </c>
      <c r="P2" s="12">
        <f t="shared" si="1"/>
        <v>-0.24652605466709376</v>
      </c>
      <c r="Q2" s="12">
        <f t="shared" si="1"/>
        <v>-0.12494493848017439</v>
      </c>
      <c r="R2" s="12">
        <f t="shared" si="1"/>
        <v>0.16835951496694918</v>
      </c>
      <c r="S2" s="12">
        <f t="shared" si="1"/>
        <v>0.25112979616063558</v>
      </c>
      <c r="T2" s="12">
        <f t="shared" si="1"/>
        <v>0.55612418186119361</v>
      </c>
      <c r="U2" s="12">
        <f t="shared" si="1"/>
        <v>0.42632045878279318</v>
      </c>
      <c r="V2" s="12">
        <f t="shared" si="1"/>
        <v>-5.8914676666163658E-2</v>
      </c>
    </row>
    <row r="3" spans="1:28" x14ac:dyDescent="0.25">
      <c r="G3" t="s">
        <v>153</v>
      </c>
      <c r="H3" s="12">
        <f>CORREL(H$6:H$56,$E$6:$E$56)</f>
        <v>-0.15717287368183888</v>
      </c>
      <c r="I3" s="12">
        <f t="shared" ref="I3:V3" si="2">CORREL(I$6:I$56,$E$6:$E$56)</f>
        <v>7.7068746058286189E-2</v>
      </c>
      <c r="J3" s="12">
        <f t="shared" si="2"/>
        <v>0.34364946142907249</v>
      </c>
      <c r="K3" s="12">
        <f t="shared" si="2"/>
        <v>-0.26721258245104168</v>
      </c>
      <c r="L3" s="12">
        <f t="shared" si="2"/>
        <v>3.4048789762193332E-2</v>
      </c>
      <c r="M3" s="12">
        <f t="shared" si="2"/>
        <v>0.30722678599696568</v>
      </c>
      <c r="N3" s="12">
        <f t="shared" si="2"/>
        <v>-0.19846012635511751</v>
      </c>
      <c r="O3" s="12">
        <f t="shared" si="2"/>
        <v>0.14256856674715063</v>
      </c>
      <c r="P3" s="12">
        <f t="shared" si="2"/>
        <v>0.22705269039193965</v>
      </c>
      <c r="Q3" s="12">
        <f t="shared" si="2"/>
        <v>0.13894429637954878</v>
      </c>
      <c r="R3" s="12">
        <f t="shared" si="2"/>
        <v>-6.4825015791611679E-2</v>
      </c>
      <c r="S3" s="12">
        <f t="shared" si="2"/>
        <v>-0.20871989295462892</v>
      </c>
      <c r="T3" s="12">
        <f t="shared" si="2"/>
        <v>-0.51553401788535236</v>
      </c>
      <c r="U3" s="12">
        <f t="shared" si="2"/>
        <v>-0.41054465739170642</v>
      </c>
      <c r="V3" s="12">
        <f t="shared" si="2"/>
        <v>7.6208915110260442E-2</v>
      </c>
    </row>
    <row r="4" spans="1:28" x14ac:dyDescent="0.25"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</row>
    <row r="5" spans="1:28" x14ac:dyDescent="0.25">
      <c r="A5" t="s">
        <v>154</v>
      </c>
      <c r="B5" t="s">
        <v>155</v>
      </c>
      <c r="C5" t="s">
        <v>156</v>
      </c>
      <c r="D5" t="s">
        <v>157</v>
      </c>
      <c r="E5" t="s">
        <v>158</v>
      </c>
      <c r="F5" t="s">
        <v>159</v>
      </c>
      <c r="G5" t="s">
        <v>160</v>
      </c>
      <c r="H5">
        <v>20</v>
      </c>
      <c r="I5">
        <v>25</v>
      </c>
      <c r="J5">
        <v>30</v>
      </c>
      <c r="K5">
        <v>35</v>
      </c>
      <c r="L5">
        <v>40</v>
      </c>
      <c r="M5">
        <v>45</v>
      </c>
      <c r="N5">
        <v>50</v>
      </c>
      <c r="O5">
        <v>55</v>
      </c>
      <c r="P5">
        <v>60</v>
      </c>
      <c r="Q5">
        <v>65</v>
      </c>
      <c r="R5">
        <v>70</v>
      </c>
      <c r="S5">
        <v>75</v>
      </c>
      <c r="T5">
        <v>80</v>
      </c>
      <c r="U5">
        <v>85</v>
      </c>
      <c r="V5">
        <v>90</v>
      </c>
      <c r="W5" t="s">
        <v>161</v>
      </c>
    </row>
    <row r="6" spans="1:28" x14ac:dyDescent="0.25">
      <c r="A6" t="s">
        <v>126</v>
      </c>
      <c r="B6">
        <f>VLOOKUP($A6,工作表2!$W$6:$Z$134,2,FALSE)</f>
        <v>778</v>
      </c>
      <c r="C6">
        <f>VLOOKUP($A6,工作表2!$W$6:$Z$134,3,FALSE)</f>
        <v>984</v>
      </c>
      <c r="D6">
        <f>VLOOKUP($A6,工作表2!$W$6:$Z$134,4,FALSE)</f>
        <v>1875</v>
      </c>
      <c r="E6" s="6">
        <f>B6/$D6</f>
        <v>0.41493333333333332</v>
      </c>
      <c r="F6" s="6">
        <f>C6/$D6</f>
        <v>0.52480000000000004</v>
      </c>
      <c r="G6" s="7">
        <f>E6-F6</f>
        <v>-0.10986666666666672</v>
      </c>
      <c r="H6" s="8">
        <f>VLOOKUP($A6,'[1]5Y區隔'!$B$202:$R$226,H$4,FALSE)/VLOOKUP($A6,'[1]5Y區隔'!$B$202:$R$226,2,FALSE)</f>
        <v>5.7209122535755705E-2</v>
      </c>
      <c r="I6" s="8">
        <f>VLOOKUP($A6,'[1]5Y區隔'!$B$202:$R$226,I$4,FALSE)/VLOOKUP($A6,'[1]5Y區隔'!$B$202:$R$226,2,FALSE)</f>
        <v>6.4940085040587556E-2</v>
      </c>
      <c r="J6" s="8">
        <f>VLOOKUP($A6,'[1]5Y區隔'!$B$202:$R$226,J$4,FALSE)/VLOOKUP($A6,'[1]5Y區隔'!$B$202:$R$226,2,FALSE)</f>
        <v>0.10707383069192114</v>
      </c>
      <c r="K6" s="8">
        <f>VLOOKUP($A6,'[1]5Y區隔'!$B$202:$R$226,K$4,FALSE)/VLOOKUP($A6,'[1]5Y區隔'!$B$202:$R$226,2,FALSE)</f>
        <v>0.12872052570545034</v>
      </c>
      <c r="L6" s="8">
        <f>VLOOKUP($A6,'[1]5Y區隔'!$B$202:$R$226,L$4,FALSE)/VLOOKUP($A6,'[1]5Y區隔'!$B$202:$R$226,2,FALSE)</f>
        <v>0.10359489756474681</v>
      </c>
      <c r="M6" s="8">
        <f>VLOOKUP($A6,'[1]5Y區隔'!$B$202:$R$226,M$4,FALSE)/VLOOKUP($A6,'[1]5Y區隔'!$B$202:$R$226,2,FALSE)</f>
        <v>7.0351758793969849E-2</v>
      </c>
      <c r="N6" s="8">
        <f>VLOOKUP($A6,'[1]5Y區隔'!$B$202:$R$226,N$4,FALSE)/VLOOKUP($A6,'[1]5Y區隔'!$B$202:$R$226,2,FALSE)</f>
        <v>7.6536528797835332E-2</v>
      </c>
      <c r="O6" s="8">
        <f>VLOOKUP($A6,'[1]5Y區隔'!$B$202:$R$226,O$4,FALSE)/VLOOKUP($A6,'[1]5Y區隔'!$B$202:$R$226,2,FALSE)</f>
        <v>8.6586780054116741E-2</v>
      </c>
      <c r="P6" s="8">
        <f>VLOOKUP($A6,'[1]5Y區隔'!$B$202:$R$226,P$4,FALSE)/VLOOKUP($A6,'[1]5Y區隔'!$B$202:$R$226,2,FALSE)</f>
        <v>9.7410127560881327E-2</v>
      </c>
      <c r="Q6" s="8">
        <f>VLOOKUP($A6,'[1]5Y區隔'!$B$202:$R$226,Q$4,FALSE)/VLOOKUP($A6,'[1]5Y區隔'!$B$202:$R$226,2,FALSE)</f>
        <v>7.5376884422110546E-2</v>
      </c>
      <c r="R6" s="8">
        <f>VLOOKUP($A6,'[1]5Y區隔'!$B$202:$R$226,R$4,FALSE)/VLOOKUP($A6,'[1]5Y區隔'!$B$202:$R$226,2,FALSE)</f>
        <v>4.6772323154232701E-2</v>
      </c>
      <c r="S6" s="8">
        <f>VLOOKUP($A6,'[1]5Y區隔'!$B$202:$R$226,S$4,FALSE)/VLOOKUP($A6,'[1]5Y區隔'!$B$202:$R$226,2,FALSE)</f>
        <v>3.4016235021260145E-2</v>
      </c>
      <c r="T6" s="8">
        <f>VLOOKUP($A6,'[1]5Y區隔'!$B$202:$R$226,T$4,FALSE)/VLOOKUP($A6,'[1]5Y區隔'!$B$202:$R$226,2,FALSE)</f>
        <v>2.8218013142636257E-2</v>
      </c>
      <c r="U6" s="8">
        <f>VLOOKUP($A6,'[1]5Y區隔'!$B$202:$R$226,U$4,FALSE)/VLOOKUP($A6,'[1]5Y區隔'!$B$202:$R$226,2,FALSE)</f>
        <v>1.0436799381522999E-2</v>
      </c>
      <c r="V6" s="8">
        <f>VLOOKUP($A6,'[1]5Y區隔'!$B$202:$R$226,V$4,FALSE)/VLOOKUP($A6,'[1]5Y區隔'!$B$202:$R$226,2,FALSE)</f>
        <v>1.2756088132972555E-2</v>
      </c>
      <c r="W6" s="9">
        <f>SUMPRODUCT(H$5:V$5,H6:V6)</f>
        <v>47.245844607653659</v>
      </c>
      <c r="X6" s="10">
        <f>G6</f>
        <v>-0.10986666666666672</v>
      </c>
      <c r="Y6" s="11"/>
      <c r="Z6" s="11" t="s">
        <v>162</v>
      </c>
      <c r="AA6" s="11" t="s">
        <v>163</v>
      </c>
      <c r="AB6" s="11" t="s">
        <v>164</v>
      </c>
    </row>
    <row r="7" spans="1:28" x14ac:dyDescent="0.25">
      <c r="A7" t="s">
        <v>127</v>
      </c>
      <c r="B7">
        <f>VLOOKUP($A7,工作表2!$W$6:$Z$134,2,FALSE)</f>
        <v>836</v>
      </c>
      <c r="C7">
        <f>VLOOKUP($A7,工作表2!$W$6:$Z$134,3,FALSE)</f>
        <v>1084</v>
      </c>
      <c r="D7">
        <f>VLOOKUP($A7,工作表2!$W$6:$Z$134,4,FALSE)</f>
        <v>2052</v>
      </c>
      <c r="E7" s="6">
        <f t="shared" ref="E7:E30" si="3">B7/$D7</f>
        <v>0.40740740740740738</v>
      </c>
      <c r="F7" s="6">
        <f t="shared" ref="F7:F30" si="4">C7/$D7</f>
        <v>0.52826510721247566</v>
      </c>
      <c r="G7" s="7">
        <f t="shared" ref="G7:G30" si="5">E7-F7</f>
        <v>-0.12085769980506827</v>
      </c>
      <c r="H7" s="8">
        <f>VLOOKUP($A7,'[1]5Y區隔'!$B$202:$R$226,H$4,FALSE)/VLOOKUP($A7,'[1]5Y區隔'!$B$202:$R$226,2,FALSE)</f>
        <v>7.1499833721316922E-2</v>
      </c>
      <c r="I7" s="8">
        <f>VLOOKUP($A7,'[1]5Y區隔'!$B$202:$R$226,I$4,FALSE)/VLOOKUP($A7,'[1]5Y區隔'!$B$202:$R$226,2,FALSE)</f>
        <v>6.5846358496840701E-2</v>
      </c>
      <c r="J7" s="8">
        <f>VLOOKUP($A7,'[1]5Y區隔'!$B$202:$R$226,J$4,FALSE)/VLOOKUP($A7,'[1]5Y區隔'!$B$202:$R$226,2,FALSE)</f>
        <v>9.8436980379115399E-2</v>
      </c>
      <c r="K7" s="8">
        <f>VLOOKUP($A7,'[1]5Y區隔'!$B$202:$R$226,K$4,FALSE)/VLOOKUP($A7,'[1]5Y區隔'!$B$202:$R$226,2,FALSE)</f>
        <v>0.10974393082806784</v>
      </c>
      <c r="L7" s="8">
        <f>VLOOKUP($A7,'[1]5Y區隔'!$B$202:$R$226,L$4,FALSE)/VLOOKUP($A7,'[1]5Y區隔'!$B$202:$R$226,2,FALSE)</f>
        <v>7.5490522115064851E-2</v>
      </c>
      <c r="M7" s="8">
        <f>VLOOKUP($A7,'[1]5Y區隔'!$B$202:$R$226,M$4,FALSE)/VLOOKUP($A7,'[1]5Y區隔'!$B$202:$R$226,2,FALSE)</f>
        <v>8.6464915197871639E-2</v>
      </c>
      <c r="N7" s="8">
        <f>VLOOKUP($A7,'[1]5Y區隔'!$B$202:$R$226,N$4,FALSE)/VLOOKUP($A7,'[1]5Y區隔'!$B$202:$R$226,2,FALSE)</f>
        <v>8.6464915197871639E-2</v>
      </c>
      <c r="O7" s="8">
        <f>VLOOKUP($A7,'[1]5Y區隔'!$B$202:$R$226,O$4,FALSE)/VLOOKUP($A7,'[1]5Y區隔'!$B$202:$R$226,2,FALSE)</f>
        <v>0.10641835716661124</v>
      </c>
      <c r="P7" s="8">
        <f>VLOOKUP($A7,'[1]5Y區隔'!$B$202:$R$226,P$4,FALSE)/VLOOKUP($A7,'[1]5Y區隔'!$B$202:$R$226,2,FALSE)</f>
        <v>9.7439308280678413E-2</v>
      </c>
      <c r="Q7" s="8">
        <f>VLOOKUP($A7,'[1]5Y區隔'!$B$202:$R$226,Q$4,FALSE)/VLOOKUP($A7,'[1]5Y區隔'!$B$202:$R$226,2,FALSE)</f>
        <v>7.4492850016627865E-2</v>
      </c>
      <c r="R7" s="8">
        <f>VLOOKUP($A7,'[1]5Y區隔'!$B$202:$R$226,R$4,FALSE)/VLOOKUP($A7,'[1]5Y區隔'!$B$202:$R$226,2,FALSE)</f>
        <v>3.9241769205187897E-2</v>
      </c>
      <c r="S7" s="8">
        <f>VLOOKUP($A7,'[1]5Y區隔'!$B$202:$R$226,S$4,FALSE)/VLOOKUP($A7,'[1]5Y區隔'!$B$202:$R$226,2,FALSE)</f>
        <v>3.8244097106750911E-2</v>
      </c>
      <c r="T7" s="8">
        <f>VLOOKUP($A7,'[1]5Y區隔'!$B$202:$R$226,T$4,FALSE)/VLOOKUP($A7,'[1]5Y區隔'!$B$202:$R$226,2,FALSE)</f>
        <v>2.7934818756235449E-2</v>
      </c>
      <c r="U7" s="8">
        <f>VLOOKUP($A7,'[1]5Y區隔'!$B$202:$R$226,U$4,FALSE)/VLOOKUP($A7,'[1]5Y區隔'!$B$202:$R$226,2,FALSE)</f>
        <v>1.4965081476554705E-2</v>
      </c>
      <c r="V7" s="8">
        <f>VLOOKUP($A7,'[1]5Y區隔'!$B$202:$R$226,V$4,FALSE)/VLOOKUP($A7,'[1]5Y區隔'!$B$202:$R$226,2,FALSE)</f>
        <v>7.3162620552045228E-3</v>
      </c>
      <c r="W7" s="9">
        <f t="shared" ref="W7:W30" si="6">SUMPRODUCT(H$5:V$5,H7:V7)</f>
        <v>47.426005986032592</v>
      </c>
      <c r="X7" s="10">
        <f t="shared" ref="X7:X30" si="7">G7</f>
        <v>-0.12085769980506827</v>
      </c>
      <c r="Y7" s="13">
        <v>20</v>
      </c>
      <c r="Z7" s="12">
        <f>CORREL(H$6:H$56,$G$6:$G$56)</f>
        <v>-0.13273758519143658</v>
      </c>
      <c r="AA7" s="12">
        <f>CORREL(H$6:H$56,$F$6:$F$56)</f>
        <v>0.10782571744382323</v>
      </c>
      <c r="AB7" s="12">
        <f>CORREL(H$6:H$56,$E$6:$E$56)</f>
        <v>-0.15717287368183888</v>
      </c>
    </row>
    <row r="8" spans="1:28" x14ac:dyDescent="0.25">
      <c r="A8" t="s">
        <v>128</v>
      </c>
      <c r="B8">
        <f>VLOOKUP($A8,工作表2!$W$6:$Z$134,2,FALSE)</f>
        <v>1072</v>
      </c>
      <c r="C8">
        <f>VLOOKUP($A8,工作表2!$W$6:$Z$134,3,FALSE)</f>
        <v>1590</v>
      </c>
      <c r="D8">
        <f>VLOOKUP($A8,工作表2!$W$6:$Z$134,4,FALSE)</f>
        <v>2799</v>
      </c>
      <c r="E8" s="6">
        <f t="shared" si="3"/>
        <v>0.38299392640228652</v>
      </c>
      <c r="F8" s="6">
        <f t="shared" si="4"/>
        <v>0.56806002143622725</v>
      </c>
      <c r="G8" s="7">
        <f t="shared" si="5"/>
        <v>-0.18506609503394073</v>
      </c>
      <c r="H8" s="8">
        <f>VLOOKUP($A8,'[1]5Y區隔'!$B$202:$R$226,H$4,FALSE)/VLOOKUP($A8,'[1]5Y區隔'!$B$202:$R$226,2,FALSE)</f>
        <v>5.5875720370834381E-2</v>
      </c>
      <c r="I8" s="8">
        <f>VLOOKUP($A8,'[1]5Y區隔'!$B$202:$R$226,I$4,FALSE)/VLOOKUP($A8,'[1]5Y區隔'!$B$202:$R$226,2,FALSE)</f>
        <v>6.4645452267602099E-2</v>
      </c>
      <c r="J8" s="8">
        <f>VLOOKUP($A8,'[1]5Y區隔'!$B$202:$R$226,J$4,FALSE)/VLOOKUP($A8,'[1]5Y區隔'!$B$202:$R$226,2,FALSE)</f>
        <v>0.10674016537208719</v>
      </c>
      <c r="K8" s="8">
        <f>VLOOKUP($A8,'[1]5Y區隔'!$B$202:$R$226,K$4,FALSE)/VLOOKUP($A8,'[1]5Y區隔'!$B$202:$R$226,2,FALSE)</f>
        <v>0.11726384364820847</v>
      </c>
      <c r="L8" s="8">
        <f>VLOOKUP($A8,'[1]5Y區隔'!$B$202:$R$226,L$4,FALSE)/VLOOKUP($A8,'[1]5Y區隔'!$B$202:$R$226,2,FALSE)</f>
        <v>8.9701829115509904E-2</v>
      </c>
      <c r="M8" s="8">
        <f>VLOOKUP($A8,'[1]5Y區隔'!$B$202:$R$226,M$4,FALSE)/VLOOKUP($A8,'[1]5Y區隔'!$B$202:$R$226,2,FALSE)</f>
        <v>9.2207466800300675E-2</v>
      </c>
      <c r="N8" s="8">
        <f>VLOOKUP($A8,'[1]5Y區隔'!$B$202:$R$226,N$4,FALSE)/VLOOKUP($A8,'[1]5Y區隔'!$B$202:$R$226,2,FALSE)</f>
        <v>8.5943372588323727E-2</v>
      </c>
      <c r="O8" s="8">
        <f>VLOOKUP($A8,'[1]5Y區隔'!$B$202:$R$226,O$4,FALSE)/VLOOKUP($A8,'[1]5Y區隔'!$B$202:$R$226,2,FALSE)</f>
        <v>9.0704084189426215E-2</v>
      </c>
      <c r="P8" s="8">
        <f>VLOOKUP($A8,'[1]5Y區隔'!$B$202:$R$226,P$4,FALSE)/VLOOKUP($A8,'[1]5Y區隔'!$B$202:$R$226,2,FALSE)</f>
        <v>0.10172889000250564</v>
      </c>
      <c r="Q8" s="8">
        <f>VLOOKUP($A8,'[1]5Y區隔'!$B$202:$R$226,Q$4,FALSE)/VLOOKUP($A8,'[1]5Y區隔'!$B$202:$R$226,2,FALSE)</f>
        <v>6.7151089952392884E-2</v>
      </c>
      <c r="R8" s="8">
        <f>VLOOKUP($A8,'[1]5Y區隔'!$B$202:$R$226,R$4,FALSE)/VLOOKUP($A8,'[1]5Y區隔'!$B$202:$R$226,2,FALSE)</f>
        <v>4.735655224254573E-2</v>
      </c>
      <c r="S8" s="8">
        <f>VLOOKUP($A8,'[1]5Y區隔'!$B$202:$R$226,S$4,FALSE)/VLOOKUP($A8,'[1]5Y區隔'!$B$202:$R$226,2,FALSE)</f>
        <v>3.7083437734903531E-2</v>
      </c>
      <c r="T8" s="8">
        <f>VLOOKUP($A8,'[1]5Y區隔'!$B$202:$R$226,T$4,FALSE)/VLOOKUP($A8,'[1]5Y區隔'!$B$202:$R$226,2,FALSE)</f>
        <v>2.4805813079428713E-2</v>
      </c>
      <c r="U8" s="8">
        <f>VLOOKUP($A8,'[1]5Y區隔'!$B$202:$R$226,U$4,FALSE)/VLOOKUP($A8,'[1]5Y區隔'!$B$202:$R$226,2,FALSE)</f>
        <v>1.1275369581558507E-2</v>
      </c>
      <c r="V8" s="8">
        <f>VLOOKUP($A8,'[1]5Y區隔'!$B$202:$R$226,V$4,FALSE)/VLOOKUP($A8,'[1]5Y區隔'!$B$202:$R$226,2,FALSE)</f>
        <v>7.5169130543723374E-3</v>
      </c>
      <c r="W8" s="9">
        <f t="shared" si="6"/>
        <v>47.247557003257327</v>
      </c>
      <c r="X8" s="10">
        <f t="shared" si="7"/>
        <v>-0.18506609503394073</v>
      </c>
      <c r="Y8" s="11">
        <v>25</v>
      </c>
      <c r="Z8" s="12">
        <f>CORREL(I$6:I$56,$G$6:$G$56)</f>
        <v>7.5541903571085103E-2</v>
      </c>
      <c r="AA8" s="12">
        <f>CORREL(I$6:I$56,$F$6:$F$56)</f>
        <v>-7.298321164716351E-2</v>
      </c>
      <c r="AB8" s="12">
        <f>CORREL(I$6:I$56,$E$6:$E$56)</f>
        <v>7.7068746058286189E-2</v>
      </c>
    </row>
    <row r="9" spans="1:28" x14ac:dyDescent="0.25">
      <c r="A9" t="s">
        <v>129</v>
      </c>
      <c r="B9">
        <f>VLOOKUP($A9,工作表2!$W$6:$Z$134,2,FALSE)</f>
        <v>804</v>
      </c>
      <c r="C9">
        <f>VLOOKUP($A9,工作表2!$W$6:$Z$134,3,FALSE)</f>
        <v>1316</v>
      </c>
      <c r="D9">
        <f>VLOOKUP($A9,工作表2!$W$6:$Z$134,4,FALSE)</f>
        <v>2266</v>
      </c>
      <c r="E9" s="6">
        <f t="shared" si="3"/>
        <v>0.35481023830538394</v>
      </c>
      <c r="F9" s="6">
        <f t="shared" si="4"/>
        <v>0.58075904677846424</v>
      </c>
      <c r="G9" s="7">
        <f t="shared" si="5"/>
        <v>-0.2259488084730803</v>
      </c>
      <c r="H9" s="8">
        <f>VLOOKUP($A9,'[1]5Y區隔'!$B$202:$R$226,H$4,FALSE)/VLOOKUP($A9,'[1]5Y區隔'!$B$202:$R$226,2,FALSE)</f>
        <v>6.159191408717625E-2</v>
      </c>
      <c r="I9" s="8">
        <f>VLOOKUP($A9,'[1]5Y區隔'!$B$202:$R$226,I$4,FALSE)/VLOOKUP($A9,'[1]5Y區隔'!$B$202:$R$226,2,FALSE)</f>
        <v>7.8648136449778902E-2</v>
      </c>
      <c r="J9" s="8">
        <f>VLOOKUP($A9,'[1]5Y區隔'!$B$202:$R$226,J$4,FALSE)/VLOOKUP($A9,'[1]5Y區隔'!$B$202:$R$226,2,FALSE)</f>
        <v>0.10644346178142768</v>
      </c>
      <c r="K9" s="8">
        <f>VLOOKUP($A9,'[1]5Y區隔'!$B$202:$R$226,K$4,FALSE)/VLOOKUP($A9,'[1]5Y區隔'!$B$202:$R$226,2,FALSE)</f>
        <v>0.14024005053695515</v>
      </c>
      <c r="L9" s="8">
        <f>VLOOKUP($A9,'[1]5Y區隔'!$B$202:$R$226,L$4,FALSE)/VLOOKUP($A9,'[1]5Y區隔'!$B$202:$R$226,2,FALSE)</f>
        <v>8.7492103600758056E-2</v>
      </c>
      <c r="M9" s="8">
        <f>VLOOKUP($A9,'[1]5Y區隔'!$B$202:$R$226,M$4,FALSE)/VLOOKUP($A9,'[1]5Y區隔'!$B$202:$R$226,2,FALSE)</f>
        <v>8.1174984207201512E-2</v>
      </c>
      <c r="N9" s="8">
        <f>VLOOKUP($A9,'[1]5Y區隔'!$B$202:$R$226,N$4,FALSE)/VLOOKUP($A9,'[1]5Y區隔'!$B$202:$R$226,2,FALSE)</f>
        <v>8.4649399873657619E-2</v>
      </c>
      <c r="O9" s="8">
        <f>VLOOKUP($A9,'[1]5Y區隔'!$B$202:$R$226,O$4,FALSE)/VLOOKUP($A9,'[1]5Y區隔'!$B$202:$R$226,2,FALSE)</f>
        <v>8.1806696146557167E-2</v>
      </c>
      <c r="P9" s="8">
        <f>VLOOKUP($A9,'[1]5Y區隔'!$B$202:$R$226,P$4,FALSE)/VLOOKUP($A9,'[1]5Y區隔'!$B$202:$R$226,2,FALSE)</f>
        <v>9.2861655085281117E-2</v>
      </c>
      <c r="Q9" s="8">
        <f>VLOOKUP($A9,'[1]5Y區隔'!$B$202:$R$226,Q$4,FALSE)/VLOOKUP($A9,'[1]5Y區隔'!$B$202:$R$226,2,FALSE)</f>
        <v>6.5066329753632343E-2</v>
      </c>
      <c r="R9" s="8">
        <f>VLOOKUP($A9,'[1]5Y區隔'!$B$202:$R$226,R$4,FALSE)/VLOOKUP($A9,'[1]5Y區隔'!$B$202:$R$226,2,FALSE)</f>
        <v>3.9166140240050537E-2</v>
      </c>
      <c r="S9" s="8">
        <f>VLOOKUP($A9,'[1]5Y區隔'!$B$202:$R$226,S$4,FALSE)/VLOOKUP($A9,'[1]5Y區隔'!$B$202:$R$226,2,FALSE)</f>
        <v>3.3480732785849655E-2</v>
      </c>
      <c r="T9" s="8">
        <f>VLOOKUP($A9,'[1]5Y區隔'!$B$202:$R$226,T$4,FALSE)/VLOOKUP($A9,'[1]5Y區隔'!$B$202:$R$226,2,FALSE)</f>
        <v>2.4952621604548326E-2</v>
      </c>
      <c r="U9" s="8">
        <f>VLOOKUP($A9,'[1]5Y區隔'!$B$202:$R$226,U$4,FALSE)/VLOOKUP($A9,'[1]5Y區隔'!$B$202:$R$226,2,FALSE)</f>
        <v>1.4845230574857865E-2</v>
      </c>
      <c r="V9" s="8">
        <f>VLOOKUP($A9,'[1]5Y區隔'!$B$202:$R$226,V$4,FALSE)/VLOOKUP($A9,'[1]5Y區隔'!$B$202:$R$226,2,FALSE)</f>
        <v>7.5805432722678458E-3</v>
      </c>
      <c r="W9" s="9">
        <f t="shared" si="6"/>
        <v>46.178142766898297</v>
      </c>
      <c r="X9" s="10">
        <f t="shared" si="7"/>
        <v>-0.2259488084730803</v>
      </c>
      <c r="Y9" s="11">
        <v>30</v>
      </c>
      <c r="Z9" s="12">
        <f>CORREL(J$6:J$56,$G$6:$G$56)</f>
        <v>0.39043754562330946</v>
      </c>
      <c r="AA9" s="12">
        <f>CORREL(J$6:J$56,$F$6:$F$56)</f>
        <v>-0.4285328773602492</v>
      </c>
      <c r="AB9" s="12">
        <f>CORREL(J$6:J$56,$E$6:$E$56)</f>
        <v>0.34364946142907249</v>
      </c>
    </row>
    <row r="10" spans="1:28" x14ac:dyDescent="0.25">
      <c r="A10" t="s">
        <v>130</v>
      </c>
      <c r="B10">
        <f>VLOOKUP($A10,工作表2!$W$6:$Z$134,2,FALSE)</f>
        <v>1174</v>
      </c>
      <c r="C10">
        <f>VLOOKUP($A10,工作表2!$W$6:$Z$134,3,FALSE)</f>
        <v>1854</v>
      </c>
      <c r="D10">
        <f>VLOOKUP($A10,工作表2!$W$6:$Z$134,4,FALSE)</f>
        <v>3231</v>
      </c>
      <c r="E10" s="6">
        <f t="shared" si="3"/>
        <v>0.36335499845249147</v>
      </c>
      <c r="F10" s="6">
        <f t="shared" si="4"/>
        <v>0.57381615598885793</v>
      </c>
      <c r="G10" s="7">
        <f t="shared" si="5"/>
        <v>-0.21046115753636646</v>
      </c>
      <c r="H10" s="8">
        <f>VLOOKUP($A10,'[1]5Y區隔'!$B$202:$R$226,H$4,FALSE)/VLOOKUP($A10,'[1]5Y區隔'!$B$202:$R$226,2,FALSE)</f>
        <v>6.6695539194456477E-2</v>
      </c>
      <c r="I10" s="8">
        <f>VLOOKUP($A10,'[1]5Y區隔'!$B$202:$R$226,I$4,FALSE)/VLOOKUP($A10,'[1]5Y區隔'!$B$202:$R$226,2,FALSE)</f>
        <v>6.9077522737115635E-2</v>
      </c>
      <c r="J10" s="8">
        <f>VLOOKUP($A10,'[1]5Y區隔'!$B$202:$R$226,J$4,FALSE)/VLOOKUP($A10,'[1]5Y區隔'!$B$202:$R$226,2,FALSE)</f>
        <v>0.11022087483759203</v>
      </c>
      <c r="K10" s="8">
        <f>VLOOKUP($A10,'[1]5Y區隔'!$B$202:$R$226,K$4,FALSE)/VLOOKUP($A10,'[1]5Y區隔'!$B$202:$R$226,2,FALSE)</f>
        <v>0.11520138588133391</v>
      </c>
      <c r="L10" s="8">
        <f>VLOOKUP($A10,'[1]5Y區隔'!$B$202:$R$226,L$4,FALSE)/VLOOKUP($A10,'[1]5Y區隔'!$B$202:$R$226,2,FALSE)</f>
        <v>8.3152880034647034E-2</v>
      </c>
      <c r="M10" s="8">
        <f>VLOOKUP($A10,'[1]5Y區隔'!$B$202:$R$226,M$4,FALSE)/VLOOKUP($A10,'[1]5Y區隔'!$B$202:$R$226,2,FALSE)</f>
        <v>8.5318319618882629E-2</v>
      </c>
      <c r="N10" s="8">
        <f>VLOOKUP($A10,'[1]5Y區隔'!$B$202:$R$226,N$4,FALSE)/VLOOKUP($A10,'[1]5Y區隔'!$B$202:$R$226,2,FALSE)</f>
        <v>8.791684711996535E-2</v>
      </c>
      <c r="O10" s="8">
        <f>VLOOKUP($A10,'[1]5Y區隔'!$B$202:$R$226,O$4,FALSE)/VLOOKUP($A10,'[1]5Y區隔'!$B$202:$R$226,2,FALSE)</f>
        <v>8.921611087050671E-2</v>
      </c>
      <c r="P10" s="8">
        <f>VLOOKUP($A10,'[1]5Y區隔'!$B$202:$R$226,P$4,FALSE)/VLOOKUP($A10,'[1]5Y區隔'!$B$202:$R$226,2,FALSE)</f>
        <v>8.9649198787353834E-2</v>
      </c>
      <c r="Q10" s="8">
        <f>VLOOKUP($A10,'[1]5Y區隔'!$B$202:$R$226,Q$4,FALSE)/VLOOKUP($A10,'[1]5Y區隔'!$B$202:$R$226,2,FALSE)</f>
        <v>6.8860978778692072E-2</v>
      </c>
      <c r="R10" s="8">
        <f>VLOOKUP($A10,'[1]5Y區隔'!$B$202:$R$226,R$4,FALSE)/VLOOKUP($A10,'[1]5Y區隔'!$B$202:$R$226,2,FALSE)</f>
        <v>4.4608055435253355E-2</v>
      </c>
      <c r="S10" s="8">
        <f>VLOOKUP($A10,'[1]5Y區隔'!$B$202:$R$226,S$4,FALSE)/VLOOKUP($A10,'[1]5Y區隔'!$B$202:$R$226,2,FALSE)</f>
        <v>4.5907319185794715E-2</v>
      </c>
      <c r="T10" s="8">
        <f>VLOOKUP($A10,'[1]5Y區隔'!$B$202:$R$226,T$4,FALSE)/VLOOKUP($A10,'[1]5Y區隔'!$B$202:$R$226,2,FALSE)</f>
        <v>2.5119099177132957E-2</v>
      </c>
      <c r="U10" s="8">
        <f>VLOOKUP($A10,'[1]5Y區隔'!$B$202:$R$226,U$4,FALSE)/VLOOKUP($A10,'[1]5Y區隔'!$B$202:$R$226,2,FALSE)</f>
        <v>1.2559549588566478E-2</v>
      </c>
      <c r="V10" s="8">
        <f>VLOOKUP($A10,'[1]5Y區隔'!$B$202:$R$226,V$4,FALSE)/VLOOKUP($A10,'[1]5Y區隔'!$B$202:$R$226,2,FALSE)</f>
        <v>6.4963187527067997E-3</v>
      </c>
      <c r="W10" s="9">
        <f t="shared" si="6"/>
        <v>46.949978345604151</v>
      </c>
      <c r="X10" s="10">
        <f t="shared" si="7"/>
        <v>-0.21046115753636646</v>
      </c>
      <c r="Y10" s="11">
        <v>35</v>
      </c>
      <c r="Z10" s="12">
        <f>CORREL(K$6:K$56,$G$6:$G$56)</f>
        <v>-0.20205621569241555</v>
      </c>
      <c r="AA10" s="12">
        <f>CORREL(K$6:K$56,$F$6:$F$56)</f>
        <v>0.13789234671373354</v>
      </c>
      <c r="AB10" s="12">
        <f>CORREL(K$6:K$56,$E$6:$E$56)</f>
        <v>-0.26721258245104168</v>
      </c>
    </row>
    <row r="11" spans="1:28" x14ac:dyDescent="0.25">
      <c r="A11" t="s">
        <v>131</v>
      </c>
      <c r="B11">
        <f>VLOOKUP($A11,工作表2!$W$6:$Z$134,2,FALSE)</f>
        <v>1017</v>
      </c>
      <c r="C11">
        <f>VLOOKUP($A11,工作表2!$W$6:$Z$134,3,FALSE)</f>
        <v>1447</v>
      </c>
      <c r="D11">
        <f>VLOOKUP($A11,工作表2!$W$6:$Z$134,4,FALSE)</f>
        <v>2604</v>
      </c>
      <c r="E11" s="6">
        <f t="shared" si="3"/>
        <v>0.39055299539170507</v>
      </c>
      <c r="F11" s="6">
        <f t="shared" si="4"/>
        <v>0.55568356374807992</v>
      </c>
      <c r="G11" s="7">
        <f t="shared" si="5"/>
        <v>-0.16513056835637485</v>
      </c>
      <c r="H11" s="8">
        <f>VLOOKUP($A11,'[1]5Y區隔'!$B$202:$R$226,H$4,FALSE)/VLOOKUP($A11,'[1]5Y區隔'!$B$202:$R$226,2,FALSE)</f>
        <v>6.8287635799275742E-2</v>
      </c>
      <c r="I11" s="8">
        <f>VLOOKUP($A11,'[1]5Y區隔'!$B$202:$R$226,I$4,FALSE)/VLOOKUP($A11,'[1]5Y區隔'!$B$202:$R$226,2,FALSE)</f>
        <v>7.1391619244697363E-2</v>
      </c>
      <c r="J11" s="8">
        <f>VLOOKUP($A11,'[1]5Y區隔'!$B$202:$R$226,J$4,FALSE)/VLOOKUP($A11,'[1]5Y區隔'!$B$202:$R$226,2,FALSE)</f>
        <v>9.5706156233833425E-2</v>
      </c>
      <c r="K11" s="8">
        <f>VLOOKUP($A11,'[1]5Y區隔'!$B$202:$R$226,K$4,FALSE)/VLOOKUP($A11,'[1]5Y區隔'!$B$202:$R$226,2,FALSE)</f>
        <v>0.11821003621314019</v>
      </c>
      <c r="L11" s="8">
        <f>VLOOKUP($A11,'[1]5Y區隔'!$B$202:$R$226,L$4,FALSE)/VLOOKUP($A11,'[1]5Y區隔'!$B$202:$R$226,2,FALSE)</f>
        <v>8.8980858768753238E-2</v>
      </c>
      <c r="M11" s="8">
        <f>VLOOKUP($A11,'[1]5Y區隔'!$B$202:$R$226,M$4,FALSE)/VLOOKUP($A11,'[1]5Y區隔'!$B$202:$R$226,2,FALSE)</f>
        <v>8.4842214174857739E-2</v>
      </c>
      <c r="N11" s="8">
        <f>VLOOKUP($A11,'[1]5Y區隔'!$B$202:$R$226,N$4,FALSE)/VLOOKUP($A11,'[1]5Y區隔'!$B$202:$R$226,2,FALSE)</f>
        <v>0.10036213140196586</v>
      </c>
      <c r="O11" s="8">
        <f>VLOOKUP($A11,'[1]5Y區隔'!$B$202:$R$226,O$4,FALSE)/VLOOKUP($A11,'[1]5Y區隔'!$B$202:$R$226,2,FALSE)</f>
        <v>9.5964821520951885E-2</v>
      </c>
      <c r="P11" s="8">
        <f>VLOOKUP($A11,'[1]5Y區隔'!$B$202:$R$226,P$4,FALSE)/VLOOKUP($A11,'[1]5Y區隔'!$B$202:$R$226,2,FALSE)</f>
        <v>8.7687532333160886E-2</v>
      </c>
      <c r="Q11" s="8">
        <f>VLOOKUP($A11,'[1]5Y區隔'!$B$202:$R$226,Q$4,FALSE)/VLOOKUP($A11,'[1]5Y區隔'!$B$202:$R$226,2,FALSE)</f>
        <v>7.0098292809105012E-2</v>
      </c>
      <c r="R11" s="8">
        <f>VLOOKUP($A11,'[1]5Y區隔'!$B$202:$R$226,R$4,FALSE)/VLOOKUP($A11,'[1]5Y區隔'!$B$202:$R$226,2,FALSE)</f>
        <v>3.6730470770822553E-2</v>
      </c>
      <c r="S11" s="8">
        <f>VLOOKUP($A11,'[1]5Y區隔'!$B$202:$R$226,S$4,FALSE)/VLOOKUP($A11,'[1]5Y區隔'!$B$202:$R$226,2,FALSE)</f>
        <v>3.6730470770822553E-2</v>
      </c>
      <c r="T11" s="8">
        <f>VLOOKUP($A11,'[1]5Y區隔'!$B$202:$R$226,T$4,FALSE)/VLOOKUP($A11,'[1]5Y區隔'!$B$202:$R$226,2,FALSE)</f>
        <v>2.2762545266425245E-2</v>
      </c>
      <c r="U11" s="8">
        <f>VLOOKUP($A11,'[1]5Y區隔'!$B$202:$R$226,U$4,FALSE)/VLOOKUP($A11,'[1]5Y區隔'!$B$202:$R$226,2,FALSE)</f>
        <v>1.4485256078634247E-2</v>
      </c>
      <c r="V11" s="8">
        <f>VLOOKUP($A11,'[1]5Y區隔'!$B$202:$R$226,V$4,FALSE)/VLOOKUP($A11,'[1]5Y區隔'!$B$202:$R$226,2,FALSE)</f>
        <v>7.7599586135540608E-3</v>
      </c>
      <c r="W11" s="9">
        <f t="shared" si="6"/>
        <v>46.726590791515783</v>
      </c>
      <c r="X11" s="10">
        <f t="shared" si="7"/>
        <v>-0.16513056835637485</v>
      </c>
      <c r="Y11" s="11">
        <v>40</v>
      </c>
      <c r="Z11" s="12">
        <f>CORREL(L$6:L$56,$G$6:$G$56)</f>
        <v>4.151716294803106E-2</v>
      </c>
      <c r="AA11" s="12">
        <f>CORREL(L$6:L$56,$F$6:$F$56)</f>
        <v>-4.7908006341193646E-2</v>
      </c>
      <c r="AB11" s="12">
        <f>CORREL(L$6:L$56,$E$6:$E$56)</f>
        <v>3.4048789762193332E-2</v>
      </c>
    </row>
    <row r="12" spans="1:28" x14ac:dyDescent="0.25">
      <c r="A12" t="s">
        <v>132</v>
      </c>
      <c r="B12">
        <f>VLOOKUP($A12,工作表2!$W$6:$Z$134,2,FALSE)</f>
        <v>1319</v>
      </c>
      <c r="C12">
        <f>VLOOKUP($A12,工作表2!$W$6:$Z$134,3,FALSE)</f>
        <v>1821</v>
      </c>
      <c r="D12">
        <f>VLOOKUP($A12,工作表2!$W$6:$Z$134,4,FALSE)</f>
        <v>3354</v>
      </c>
      <c r="E12" s="6">
        <f t="shared" si="3"/>
        <v>0.3932617769827072</v>
      </c>
      <c r="F12" s="6">
        <f t="shared" si="4"/>
        <v>0.54293381037567079</v>
      </c>
      <c r="G12" s="7">
        <f t="shared" si="5"/>
        <v>-0.14967203339296359</v>
      </c>
      <c r="H12" s="8">
        <f>VLOOKUP($A12,'[1]5Y區隔'!$B$202:$R$226,H$4,FALSE)/VLOOKUP($A12,'[1]5Y區隔'!$B$202:$R$226,2,FALSE)</f>
        <v>6.13877224555089E-2</v>
      </c>
      <c r="I12" s="8">
        <f>VLOOKUP($A12,'[1]5Y區隔'!$B$202:$R$226,I$4,FALSE)/VLOOKUP($A12,'[1]5Y區隔'!$B$202:$R$226,2,FALSE)</f>
        <v>7.3785242951409716E-2</v>
      </c>
      <c r="J12" s="8">
        <f>VLOOKUP($A12,'[1]5Y區隔'!$B$202:$R$226,J$4,FALSE)/VLOOKUP($A12,'[1]5Y區隔'!$B$202:$R$226,2,FALSE)</f>
        <v>0.11377724455108978</v>
      </c>
      <c r="K12" s="8">
        <f>VLOOKUP($A12,'[1]5Y區隔'!$B$202:$R$226,K$4,FALSE)/VLOOKUP($A12,'[1]5Y區隔'!$B$202:$R$226,2,FALSE)</f>
        <v>0.13737252549490103</v>
      </c>
      <c r="L12" s="8">
        <f>VLOOKUP($A12,'[1]5Y區隔'!$B$202:$R$226,L$4,FALSE)/VLOOKUP($A12,'[1]5Y區隔'!$B$202:$R$226,2,FALSE)</f>
        <v>9.738052389522095E-2</v>
      </c>
      <c r="M12" s="8">
        <f>VLOOKUP($A12,'[1]5Y區隔'!$B$202:$R$226,M$4,FALSE)/VLOOKUP($A12,'[1]5Y區隔'!$B$202:$R$226,2,FALSE)</f>
        <v>0.10297940411917617</v>
      </c>
      <c r="N12" s="8">
        <f>VLOOKUP($A12,'[1]5Y區隔'!$B$202:$R$226,N$4,FALSE)/VLOOKUP($A12,'[1]5Y區隔'!$B$202:$R$226,2,FALSE)</f>
        <v>8.9982003599280144E-2</v>
      </c>
      <c r="O12" s="8">
        <f>VLOOKUP($A12,'[1]5Y區隔'!$B$202:$R$226,O$4,FALSE)/VLOOKUP($A12,'[1]5Y區隔'!$B$202:$R$226,2,FALSE)</f>
        <v>7.9984003199360124E-2</v>
      </c>
      <c r="P12" s="8">
        <f>VLOOKUP($A12,'[1]5Y區隔'!$B$202:$R$226,P$4,FALSE)/VLOOKUP($A12,'[1]5Y區隔'!$B$202:$R$226,2,FALSE)</f>
        <v>8.6382723455308938E-2</v>
      </c>
      <c r="Q12" s="8">
        <f>VLOOKUP($A12,'[1]5Y區隔'!$B$202:$R$226,Q$4,FALSE)/VLOOKUP($A12,'[1]5Y區隔'!$B$202:$R$226,2,FALSE)</f>
        <v>5.7588482303539294E-2</v>
      </c>
      <c r="R12" s="8">
        <f>VLOOKUP($A12,'[1]5Y區隔'!$B$202:$R$226,R$4,FALSE)/VLOOKUP($A12,'[1]5Y區隔'!$B$202:$R$226,2,FALSE)</f>
        <v>3.6992601479704061E-2</v>
      </c>
      <c r="S12" s="8">
        <f>VLOOKUP($A12,'[1]5Y區隔'!$B$202:$R$226,S$4,FALSE)/VLOOKUP($A12,'[1]5Y區隔'!$B$202:$R$226,2,FALSE)</f>
        <v>3.0993801239752049E-2</v>
      </c>
      <c r="T12" s="8">
        <f>VLOOKUP($A12,'[1]5Y區隔'!$B$202:$R$226,T$4,FALSE)/VLOOKUP($A12,'[1]5Y區隔'!$B$202:$R$226,2,FALSE)</f>
        <v>1.8396320735852831E-2</v>
      </c>
      <c r="U12" s="8">
        <f>VLOOKUP($A12,'[1]5Y區隔'!$B$202:$R$226,U$4,FALSE)/VLOOKUP($A12,'[1]5Y區隔'!$B$202:$R$226,2,FALSE)</f>
        <v>7.7984403119376123E-3</v>
      </c>
      <c r="V12" s="8">
        <f>VLOOKUP($A12,'[1]5Y區隔'!$B$202:$R$226,V$4,FALSE)/VLOOKUP($A12,'[1]5Y區隔'!$B$202:$R$226,2,FALSE)</f>
        <v>5.1989602079584082E-3</v>
      </c>
      <c r="W12" s="9">
        <f t="shared" si="6"/>
        <v>45.163967206558688</v>
      </c>
      <c r="X12" s="10">
        <f t="shared" si="7"/>
        <v>-0.14967203339296359</v>
      </c>
      <c r="Y12" s="11">
        <v>45</v>
      </c>
      <c r="Z12" s="12">
        <f>CORREL(M$6:M$56,$G$6:$G$56)</f>
        <v>0.29683945550077895</v>
      </c>
      <c r="AA12" s="12">
        <f>CORREL(M$6:M$56,$F$6:$F$56)</f>
        <v>-0.28266709458166595</v>
      </c>
      <c r="AB12" s="12">
        <f>CORREL(M$6:M$56,$E$6:$E$56)</f>
        <v>0.30722678599696568</v>
      </c>
    </row>
    <row r="13" spans="1:28" x14ac:dyDescent="0.25">
      <c r="A13" t="s">
        <v>133</v>
      </c>
      <c r="B13">
        <f>VLOOKUP($A13,工作表2!$W$6:$Z$134,2,FALSE)</f>
        <v>1199</v>
      </c>
      <c r="C13">
        <f>VLOOKUP($A13,工作表2!$W$6:$Z$134,3,FALSE)</f>
        <v>1819</v>
      </c>
      <c r="D13">
        <f>VLOOKUP($A13,工作表2!$W$6:$Z$134,4,FALSE)</f>
        <v>3208</v>
      </c>
      <c r="E13" s="6">
        <f t="shared" si="3"/>
        <v>0.37375311720698257</v>
      </c>
      <c r="F13" s="6">
        <f t="shared" si="4"/>
        <v>0.56701995012468831</v>
      </c>
      <c r="G13" s="7">
        <f t="shared" si="5"/>
        <v>-0.19326683291770574</v>
      </c>
      <c r="H13" s="8">
        <f>VLOOKUP($A13,'[1]5Y區隔'!$B$202:$R$226,H$4,FALSE)/VLOOKUP($A13,'[1]5Y區隔'!$B$202:$R$226,2,FALSE)</f>
        <v>6.4780168381665101E-2</v>
      </c>
      <c r="I13" s="8">
        <f>VLOOKUP($A13,'[1]5Y區隔'!$B$202:$R$226,I$4,FALSE)/VLOOKUP($A13,'[1]5Y區隔'!$B$202:$R$226,2,FALSE)</f>
        <v>6.641721234798878E-2</v>
      </c>
      <c r="J13" s="8">
        <f>VLOOKUP($A13,'[1]5Y區隔'!$B$202:$R$226,J$4,FALSE)/VLOOKUP($A13,'[1]5Y區隔'!$B$202:$R$226,2,FALSE)</f>
        <v>0.10009354536950421</v>
      </c>
      <c r="K13" s="8">
        <f>VLOOKUP($A13,'[1]5Y區隔'!$B$202:$R$226,K$4,FALSE)/VLOOKUP($A13,'[1]5Y區隔'!$B$202:$R$226,2,FALSE)</f>
        <v>0.1225444340505145</v>
      </c>
      <c r="L13" s="8">
        <f>VLOOKUP($A13,'[1]5Y區隔'!$B$202:$R$226,L$4,FALSE)/VLOOKUP($A13,'[1]5Y區隔'!$B$202:$R$226,2,FALSE)</f>
        <v>0.10173058933582788</v>
      </c>
      <c r="M13" s="8">
        <f>VLOOKUP($A13,'[1]5Y區隔'!$B$202:$R$226,M$4,FALSE)/VLOOKUP($A13,'[1]5Y區隔'!$B$202:$R$226,2,FALSE)</f>
        <v>9.5884003741814786E-2</v>
      </c>
      <c r="N13" s="8">
        <f>VLOOKUP($A13,'[1]5Y區隔'!$B$202:$R$226,N$4,FALSE)/VLOOKUP($A13,'[1]5Y區隔'!$B$202:$R$226,2,FALSE)</f>
        <v>9.7754911131898978E-2</v>
      </c>
      <c r="O13" s="8">
        <f>VLOOKUP($A13,'[1]5Y區隔'!$B$202:$R$226,O$4,FALSE)/VLOOKUP($A13,'[1]5Y區隔'!$B$202:$R$226,2,FALSE)</f>
        <v>8.1384471468662303E-2</v>
      </c>
      <c r="P13" s="8">
        <f>VLOOKUP($A13,'[1]5Y區隔'!$B$202:$R$226,P$4,FALSE)/VLOOKUP($A13,'[1]5Y區隔'!$B$202:$R$226,2,FALSE)</f>
        <v>7.9981290926099152E-2</v>
      </c>
      <c r="Q13" s="8">
        <f>VLOOKUP($A13,'[1]5Y區隔'!$B$202:$R$226,Q$4,FALSE)/VLOOKUP($A13,'[1]5Y區隔'!$B$202:$R$226,2,FALSE)</f>
        <v>5.8231992516370443E-2</v>
      </c>
      <c r="R13" s="8">
        <f>VLOOKUP($A13,'[1]5Y區隔'!$B$202:$R$226,R$4,FALSE)/VLOOKUP($A13,'[1]5Y區隔'!$B$202:$R$226,2,FALSE)</f>
        <v>4.4667913938260057E-2</v>
      </c>
      <c r="S13" s="8">
        <f>VLOOKUP($A13,'[1]5Y區隔'!$B$202:$R$226,S$4,FALSE)/VLOOKUP($A13,'[1]5Y區隔'!$B$202:$R$226,2,FALSE)</f>
        <v>3.8119738072965391E-2</v>
      </c>
      <c r="T13" s="8">
        <f>VLOOKUP($A13,'[1]5Y區隔'!$B$202:$R$226,T$4,FALSE)/VLOOKUP($A13,'[1]5Y區隔'!$B$202:$R$226,2,FALSE)</f>
        <v>2.7362020579981289E-2</v>
      </c>
      <c r="U13" s="8">
        <f>VLOOKUP($A13,'[1]5Y區隔'!$B$202:$R$226,U$4,FALSE)/VLOOKUP($A13,'[1]5Y區隔'!$B$202:$R$226,2,FALSE)</f>
        <v>1.2394761459307764E-2</v>
      </c>
      <c r="V13" s="8">
        <f>VLOOKUP($A13,'[1]5Y區隔'!$B$202:$R$226,V$4,FALSE)/VLOOKUP($A13,'[1]5Y區隔'!$B$202:$R$226,2,FALSE)</f>
        <v>8.6529466791393818E-3</v>
      </c>
      <c r="W13" s="9">
        <f t="shared" si="6"/>
        <v>46.586763330215163</v>
      </c>
      <c r="X13" s="10">
        <f t="shared" si="7"/>
        <v>-0.19326683291770574</v>
      </c>
      <c r="Y13" s="11">
        <v>50</v>
      </c>
      <c r="Z13" s="12">
        <f>CORREL(N$6:N$56,$G$6:$G$56)</f>
        <v>-0.23210962217873782</v>
      </c>
      <c r="AA13" s="12">
        <f>CORREL(N$6:N$56,$F$6:$F$56)</f>
        <v>0.26023290421004519</v>
      </c>
      <c r="AB13" s="12">
        <f>CORREL(N$6:N$56,$E$6:$E$56)</f>
        <v>-0.19846012635511751</v>
      </c>
    </row>
    <row r="14" spans="1:28" x14ac:dyDescent="0.25">
      <c r="A14" t="s">
        <v>134</v>
      </c>
      <c r="B14">
        <f>VLOOKUP($A14,工作表2!$W$6:$Z$134,2,FALSE)</f>
        <v>1252</v>
      </c>
      <c r="C14">
        <f>VLOOKUP($A14,工作表2!$W$6:$Z$134,3,FALSE)</f>
        <v>1750</v>
      </c>
      <c r="D14">
        <f>VLOOKUP($A14,工作表2!$W$6:$Z$134,4,FALSE)</f>
        <v>3133</v>
      </c>
      <c r="E14" s="6">
        <f t="shared" si="3"/>
        <v>0.39961698052984362</v>
      </c>
      <c r="F14" s="6">
        <f t="shared" si="4"/>
        <v>0.55857006064474946</v>
      </c>
      <c r="G14" s="7">
        <f t="shared" si="5"/>
        <v>-0.15895308011490583</v>
      </c>
      <c r="H14" s="8">
        <f>VLOOKUP($A14,'[1]5Y區隔'!$B$202:$R$226,H$4,FALSE)/VLOOKUP($A14,'[1]5Y區隔'!$B$202:$R$226,2,FALSE)</f>
        <v>6.4768683274021355E-2</v>
      </c>
      <c r="I14" s="8">
        <f>VLOOKUP($A14,'[1]5Y區隔'!$B$202:$R$226,I$4,FALSE)/VLOOKUP($A14,'[1]5Y區隔'!$B$202:$R$226,2,FALSE)</f>
        <v>8.0664294187425864E-2</v>
      </c>
      <c r="J14" s="8">
        <f>VLOOKUP($A14,'[1]5Y區隔'!$B$202:$R$226,J$4,FALSE)/VLOOKUP($A14,'[1]5Y區隔'!$B$202:$R$226,2,FALSE)</f>
        <v>0.10581257413997627</v>
      </c>
      <c r="K14" s="8">
        <f>VLOOKUP($A14,'[1]5Y區隔'!$B$202:$R$226,K$4,FALSE)/VLOOKUP($A14,'[1]5Y區隔'!$B$202:$R$226,2,FALSE)</f>
        <v>0.11055753262158956</v>
      </c>
      <c r="L14" s="8">
        <f>VLOOKUP($A14,'[1]5Y區隔'!$B$202:$R$226,L$4,FALSE)/VLOOKUP($A14,'[1]5Y區隔'!$B$202:$R$226,2,FALSE)</f>
        <v>9.2052194543297744E-2</v>
      </c>
      <c r="M14" s="8">
        <f>VLOOKUP($A14,'[1]5Y區隔'!$B$202:$R$226,M$4,FALSE)/VLOOKUP($A14,'[1]5Y區隔'!$B$202:$R$226,2,FALSE)</f>
        <v>9.1103202846975095E-2</v>
      </c>
      <c r="N14" s="8">
        <f>VLOOKUP($A14,'[1]5Y區隔'!$B$202:$R$226,N$4,FALSE)/VLOOKUP($A14,'[1]5Y區隔'!$B$202:$R$226,2,FALSE)</f>
        <v>8.8018979833926453E-2</v>
      </c>
      <c r="O14" s="8">
        <f>VLOOKUP($A14,'[1]5Y區隔'!$B$202:$R$226,O$4,FALSE)/VLOOKUP($A14,'[1]5Y區隔'!$B$202:$R$226,2,FALSE)</f>
        <v>8.706998813760379E-2</v>
      </c>
      <c r="P14" s="8">
        <f>VLOOKUP($A14,'[1]5Y區隔'!$B$202:$R$226,P$4,FALSE)/VLOOKUP($A14,'[1]5Y區隔'!$B$202:$R$226,2,FALSE)</f>
        <v>8.5172004744958479E-2</v>
      </c>
      <c r="Q14" s="8">
        <f>VLOOKUP($A14,'[1]5Y區隔'!$B$202:$R$226,Q$4,FALSE)/VLOOKUP($A14,'[1]5Y區隔'!$B$202:$R$226,2,FALSE)</f>
        <v>6.6429418742585997E-2</v>
      </c>
      <c r="R14" s="8">
        <f>VLOOKUP($A14,'[1]5Y區隔'!$B$202:$R$226,R$4,FALSE)/VLOOKUP($A14,'[1]5Y區隔'!$B$202:$R$226,2,FALSE)</f>
        <v>4.5314353499406879E-2</v>
      </c>
      <c r="S14" s="8">
        <f>VLOOKUP($A14,'[1]5Y區隔'!$B$202:$R$226,S$4,FALSE)/VLOOKUP($A14,'[1]5Y區隔'!$B$202:$R$226,2,FALSE)</f>
        <v>3.582443653618031E-2</v>
      </c>
      <c r="T14" s="8">
        <f>VLOOKUP($A14,'[1]5Y區隔'!$B$202:$R$226,T$4,FALSE)/VLOOKUP($A14,'[1]5Y區隔'!$B$202:$R$226,2,FALSE)</f>
        <v>2.3724792408066429E-2</v>
      </c>
      <c r="U14" s="8">
        <f>VLOOKUP($A14,'[1]5Y區隔'!$B$202:$R$226,U$4,FALSE)/VLOOKUP($A14,'[1]5Y區隔'!$B$202:$R$226,2,FALSE)</f>
        <v>1.3997627520759193E-2</v>
      </c>
      <c r="V14" s="8">
        <f>VLOOKUP($A14,'[1]5Y區隔'!$B$202:$R$226,V$4,FALSE)/VLOOKUP($A14,'[1]5Y區隔'!$B$202:$R$226,2,FALSE)</f>
        <v>9.4899169632265724E-3</v>
      </c>
      <c r="W14" s="9">
        <f t="shared" si="6"/>
        <v>46.556346381969163</v>
      </c>
      <c r="X14" s="10">
        <f t="shared" si="7"/>
        <v>-0.15895308011490583</v>
      </c>
      <c r="Y14" s="11">
        <v>55</v>
      </c>
      <c r="Z14" s="12">
        <f>CORREL(O$6:O$56,$G$6:$G$56)</f>
        <v>0.10334242508552542</v>
      </c>
      <c r="AA14" s="12">
        <f>CORREL(O$6:O$56,$F$6:$F$56)</f>
        <v>-6.4986513568330531E-2</v>
      </c>
      <c r="AB14" s="12">
        <f>CORREL(O$6:O$56,$E$6:$E$56)</f>
        <v>0.14256856674715063</v>
      </c>
    </row>
    <row r="15" spans="1:28" x14ac:dyDescent="0.25">
      <c r="A15" t="s">
        <v>135</v>
      </c>
      <c r="B15">
        <f>VLOOKUP($A15,工作表2!$W$6:$Z$134,2,FALSE)</f>
        <v>1087</v>
      </c>
      <c r="C15">
        <f>VLOOKUP($A15,工作表2!$W$6:$Z$134,3,FALSE)</f>
        <v>1229</v>
      </c>
      <c r="D15">
        <f>VLOOKUP($A15,工作表2!$W$6:$Z$134,4,FALSE)</f>
        <v>2449</v>
      </c>
      <c r="E15" s="6">
        <f t="shared" si="3"/>
        <v>0.44385463454471213</v>
      </c>
      <c r="F15" s="6">
        <f t="shared" si="4"/>
        <v>0.50183748468762757</v>
      </c>
      <c r="G15" s="7">
        <f t="shared" si="5"/>
        <v>-5.7982850142915432E-2</v>
      </c>
      <c r="H15" s="8">
        <f>VLOOKUP($A15,'[1]5Y區隔'!$B$202:$R$226,H$4,FALSE)/VLOOKUP($A15,'[1]5Y區隔'!$B$202:$R$226,2,FALSE)</f>
        <v>6.6740515092772082E-2</v>
      </c>
      <c r="I15" s="8">
        <f>VLOOKUP($A15,'[1]5Y區隔'!$B$202:$R$226,I$4,FALSE)/VLOOKUP($A15,'[1]5Y區隔'!$B$202:$R$226,2,FALSE)</f>
        <v>7.2279147050678477E-2</v>
      </c>
      <c r="J15" s="8">
        <f>VLOOKUP($A15,'[1]5Y區隔'!$B$202:$R$226,J$4,FALSE)/VLOOKUP($A15,'[1]5Y區隔'!$B$202:$R$226,2,FALSE)</f>
        <v>0.10218775962337302</v>
      </c>
      <c r="K15" s="8">
        <f>VLOOKUP($A15,'[1]5Y區隔'!$B$202:$R$226,K$4,FALSE)/VLOOKUP($A15,'[1]5Y區隔'!$B$202:$R$226,2,FALSE)</f>
        <v>0.10218775962337302</v>
      </c>
      <c r="L15" s="8">
        <f>VLOOKUP($A15,'[1]5Y區隔'!$B$202:$R$226,L$4,FALSE)/VLOOKUP($A15,'[1]5Y區隔'!$B$202:$R$226,2,FALSE)</f>
        <v>9.0002769315978948E-2</v>
      </c>
      <c r="M15" s="8">
        <f>VLOOKUP($A15,'[1]5Y區隔'!$B$202:$R$226,M$4,FALSE)/VLOOKUP($A15,'[1]5Y區隔'!$B$202:$R$226,2,FALSE)</f>
        <v>9.8033785654943223E-2</v>
      </c>
      <c r="N15" s="8">
        <f>VLOOKUP($A15,'[1]5Y區隔'!$B$202:$R$226,N$4,FALSE)/VLOOKUP($A15,'[1]5Y區隔'!$B$202:$R$226,2,FALSE)</f>
        <v>9.6649127665466628E-2</v>
      </c>
      <c r="O15" s="8">
        <f>VLOOKUP($A15,'[1]5Y區隔'!$B$202:$R$226,O$4,FALSE)/VLOOKUP($A15,'[1]5Y區隔'!$B$202:$R$226,2,FALSE)</f>
        <v>9.6095264469675992E-2</v>
      </c>
      <c r="P15" s="8">
        <f>VLOOKUP($A15,'[1]5Y區隔'!$B$202:$R$226,P$4,FALSE)/VLOOKUP($A15,'[1]5Y區隔'!$B$202:$R$226,2,FALSE)</f>
        <v>8.9171974522292988E-2</v>
      </c>
      <c r="Q15" s="8">
        <f>VLOOKUP($A15,'[1]5Y區隔'!$B$202:$R$226,Q$4,FALSE)/VLOOKUP($A15,'[1]5Y區隔'!$B$202:$R$226,2,FALSE)</f>
        <v>6.5078925505400162E-2</v>
      </c>
      <c r="R15" s="8">
        <f>VLOOKUP($A15,'[1]5Y區隔'!$B$202:$R$226,R$4,FALSE)/VLOOKUP($A15,'[1]5Y區隔'!$B$202:$R$226,2,FALSE)</f>
        <v>4.5416782054832454E-2</v>
      </c>
      <c r="S15" s="8">
        <f>VLOOKUP($A15,'[1]5Y區隔'!$B$202:$R$226,S$4,FALSE)/VLOOKUP($A15,'[1]5Y區隔'!$B$202:$R$226,2,FALSE)</f>
        <v>3.1016338964275823E-2</v>
      </c>
      <c r="T15" s="8">
        <f>VLOOKUP($A15,'[1]5Y區隔'!$B$202:$R$226,T$4,FALSE)/VLOOKUP($A15,'[1]5Y區隔'!$B$202:$R$226,2,FALSE)</f>
        <v>2.6031570202160067E-2</v>
      </c>
      <c r="U15" s="8">
        <f>VLOOKUP($A15,'[1]5Y區隔'!$B$202:$R$226,U$4,FALSE)/VLOOKUP($A15,'[1]5Y區隔'!$B$202:$R$226,2,FALSE)</f>
        <v>1.1354195513708113E-2</v>
      </c>
      <c r="V15" s="8">
        <f>VLOOKUP($A15,'[1]5Y區隔'!$B$202:$R$226,V$4,FALSE)/VLOOKUP($A15,'[1]5Y區隔'!$B$202:$R$226,2,FALSE)</f>
        <v>7.7540847410689558E-3</v>
      </c>
      <c r="W15" s="9">
        <f t="shared" si="6"/>
        <v>46.744669066740514</v>
      </c>
      <c r="X15" s="10">
        <f t="shared" si="7"/>
        <v>-5.7982850142915432E-2</v>
      </c>
      <c r="Y15" s="11">
        <v>60</v>
      </c>
      <c r="Z15" s="12">
        <f>CORREL(P$6:P$56,$G$6:$G$56)</f>
        <v>0.23893460193639887</v>
      </c>
      <c r="AA15" s="12">
        <f>CORREL(P$6:P$56,$F$6:$F$56)</f>
        <v>-0.24652605466709376</v>
      </c>
      <c r="AB15" s="12">
        <f>CORREL(P$6:P$56,$E$6:$E$56)</f>
        <v>0.22705269039193965</v>
      </c>
    </row>
    <row r="16" spans="1:28" x14ac:dyDescent="0.25">
      <c r="A16" t="s">
        <v>136</v>
      </c>
      <c r="B16">
        <f>VLOOKUP($A16,工作表2!$W$6:$Z$134,2,FALSE)</f>
        <v>2090</v>
      </c>
      <c r="C16">
        <f>VLOOKUP($A16,工作表2!$W$6:$Z$134,3,FALSE)</f>
        <v>3286</v>
      </c>
      <c r="D16">
        <f>VLOOKUP($A16,工作表2!$W$6:$Z$134,4,FALSE)</f>
        <v>5644</v>
      </c>
      <c r="E16" s="6">
        <f t="shared" si="3"/>
        <v>0.37030474840538624</v>
      </c>
      <c r="F16" s="6">
        <f t="shared" si="4"/>
        <v>0.58221119773210483</v>
      </c>
      <c r="G16" s="7">
        <f t="shared" si="5"/>
        <v>-0.21190644932671859</v>
      </c>
      <c r="H16" s="8">
        <f>VLOOKUP($A16,'[1]5Y區隔'!$B$202:$R$226,H$4,FALSE)/VLOOKUP($A16,'[1]5Y區隔'!$B$202:$R$226,2,FALSE)</f>
        <v>6.3321236390939811E-2</v>
      </c>
      <c r="I16" s="8">
        <f>VLOOKUP($A16,'[1]5Y區隔'!$B$202:$R$226,I$4,FALSE)/VLOOKUP($A16,'[1]5Y區隔'!$B$202:$R$226,2,FALSE)</f>
        <v>6.8827430859717181E-2</v>
      </c>
      <c r="J16" s="8">
        <f>VLOOKUP($A16,'[1]5Y區隔'!$B$202:$R$226,J$4,FALSE)/VLOOKUP($A16,'[1]5Y區隔'!$B$202:$R$226,2,FALSE)</f>
        <v>9.9236641221374045E-2</v>
      </c>
      <c r="K16" s="8">
        <f>VLOOKUP($A16,'[1]5Y區隔'!$B$202:$R$226,K$4,FALSE)/VLOOKUP($A16,'[1]5Y區隔'!$B$202:$R$226,2,FALSE)</f>
        <v>0.1196345889125266</v>
      </c>
      <c r="L16" s="8">
        <f>VLOOKUP($A16,'[1]5Y區隔'!$B$202:$R$226,L$4,FALSE)/VLOOKUP($A16,'[1]5Y區隔'!$B$202:$R$226,2,FALSE)</f>
        <v>0.10999874859216618</v>
      </c>
      <c r="M16" s="8">
        <f>VLOOKUP($A16,'[1]5Y區隔'!$B$202:$R$226,M$4,FALSE)/VLOOKUP($A16,'[1]5Y區隔'!$B$202:$R$226,2,FALSE)</f>
        <v>9.5857840070078845E-2</v>
      </c>
      <c r="N16" s="8">
        <f>VLOOKUP($A16,'[1]5Y區隔'!$B$202:$R$226,N$4,FALSE)/VLOOKUP($A16,'[1]5Y區隔'!$B$202:$R$226,2,FALSE)</f>
        <v>9.1477912651733204E-2</v>
      </c>
      <c r="O16" s="8">
        <f>VLOOKUP($A16,'[1]5Y區隔'!$B$202:$R$226,O$4,FALSE)/VLOOKUP($A16,'[1]5Y區隔'!$B$202:$R$226,2,FALSE)</f>
        <v>9.6483543986985359E-2</v>
      </c>
      <c r="P16" s="8">
        <f>VLOOKUP($A16,'[1]5Y區隔'!$B$202:$R$226,P$4,FALSE)/VLOOKUP($A16,'[1]5Y區隔'!$B$202:$R$226,2,FALSE)</f>
        <v>8.3218620948567135E-2</v>
      </c>
      <c r="Q16" s="8">
        <f>VLOOKUP($A16,'[1]5Y區隔'!$B$202:$R$226,Q$4,FALSE)/VLOOKUP($A16,'[1]5Y區隔'!$B$202:$R$226,2,FALSE)</f>
        <v>5.6063070954824178E-2</v>
      </c>
      <c r="R16" s="8">
        <f>VLOOKUP($A16,'[1]5Y區隔'!$B$202:$R$226,R$4,FALSE)/VLOOKUP($A16,'[1]5Y區隔'!$B$202:$R$226,2,FALSE)</f>
        <v>3.9043924414966839E-2</v>
      </c>
      <c r="S16" s="8">
        <f>VLOOKUP($A16,'[1]5Y區隔'!$B$202:$R$226,S$4,FALSE)/VLOOKUP($A16,'[1]5Y區隔'!$B$202:$R$226,2,FALSE)</f>
        <v>3.2286322112376427E-2</v>
      </c>
      <c r="T16" s="8">
        <f>VLOOKUP($A16,'[1]5Y區隔'!$B$202:$R$226,T$4,FALSE)/VLOOKUP($A16,'[1]5Y區隔'!$B$202:$R$226,2,FALSE)</f>
        <v>2.6029282943311225E-2</v>
      </c>
      <c r="U16" s="8">
        <f>VLOOKUP($A16,'[1]5Y區隔'!$B$202:$R$226,U$4,FALSE)/VLOOKUP($A16,'[1]5Y區隔'!$B$202:$R$226,2,FALSE)</f>
        <v>1.2013515204605181E-2</v>
      </c>
      <c r="V16" s="8">
        <f>VLOOKUP($A16,'[1]5Y區隔'!$B$202:$R$226,V$4,FALSE)/VLOOKUP($A16,'[1]5Y區隔'!$B$202:$R$226,2,FALSE)</f>
        <v>6.5073207358278063E-3</v>
      </c>
      <c r="W16" s="9">
        <f t="shared" si="6"/>
        <v>46.226379677136777</v>
      </c>
      <c r="X16" s="10">
        <f t="shared" si="7"/>
        <v>-0.21190644932671859</v>
      </c>
      <c r="Y16" s="11">
        <v>65</v>
      </c>
      <c r="Z16" s="12">
        <f>CORREL(Q$6:Q$56,$G$6:$G$56)</f>
        <v>0.13274312328074378</v>
      </c>
      <c r="AA16" s="12">
        <f>CORREL(Q$6:Q$56,$F$6:$F$56)</f>
        <v>-0.12494493848017439</v>
      </c>
      <c r="AB16" s="12">
        <f>CORREL(Q$6:Q$56,$E$6:$E$56)</f>
        <v>0.13894429637954878</v>
      </c>
    </row>
    <row r="17" spans="1:28" x14ac:dyDescent="0.25">
      <c r="A17" t="s">
        <v>137</v>
      </c>
      <c r="B17">
        <f>VLOOKUP($A17,工作表2!$W$6:$Z$134,2,FALSE)</f>
        <v>1006</v>
      </c>
      <c r="C17">
        <f>VLOOKUP($A17,工作表2!$W$6:$Z$134,3,FALSE)</f>
        <v>1242</v>
      </c>
      <c r="D17">
        <f>VLOOKUP($A17,工作表2!$W$6:$Z$134,4,FALSE)</f>
        <v>2390</v>
      </c>
      <c r="E17" s="6">
        <f t="shared" si="3"/>
        <v>0.42092050209205023</v>
      </c>
      <c r="F17" s="6">
        <f t="shared" si="4"/>
        <v>0.51966527196652723</v>
      </c>
      <c r="G17" s="7">
        <f t="shared" si="5"/>
        <v>-9.8744769874477001E-2</v>
      </c>
      <c r="H17" s="8">
        <f>VLOOKUP($A17,'[1]5Y區隔'!$B$202:$R$226,H$4,FALSE)/VLOOKUP($A17,'[1]5Y區隔'!$B$202:$R$226,2,FALSE)</f>
        <v>5.6304985337243402E-2</v>
      </c>
      <c r="I17" s="8">
        <f>VLOOKUP($A17,'[1]5Y區隔'!$B$202:$R$226,I$4,FALSE)/VLOOKUP($A17,'[1]5Y區隔'!$B$202:$R$226,2,FALSE)</f>
        <v>7.331378299120235E-2</v>
      </c>
      <c r="J17" s="8">
        <f>VLOOKUP($A17,'[1]5Y區隔'!$B$202:$R$226,J$4,FALSE)/VLOOKUP($A17,'[1]5Y區隔'!$B$202:$R$226,2,FALSE)</f>
        <v>0.11143695014662756</v>
      </c>
      <c r="K17" s="8">
        <f>VLOOKUP($A17,'[1]5Y區隔'!$B$202:$R$226,K$4,FALSE)/VLOOKUP($A17,'[1]5Y區隔'!$B$202:$R$226,2,FALSE)</f>
        <v>0.12492668621700879</v>
      </c>
      <c r="L17" s="8">
        <f>VLOOKUP($A17,'[1]5Y區隔'!$B$202:$R$226,L$4,FALSE)/VLOOKUP($A17,'[1]5Y區隔'!$B$202:$R$226,2,FALSE)</f>
        <v>9.1202346041055718E-2</v>
      </c>
      <c r="M17" s="8">
        <f>VLOOKUP($A17,'[1]5Y區隔'!$B$202:$R$226,M$4,FALSE)/VLOOKUP($A17,'[1]5Y區隔'!$B$202:$R$226,2,FALSE)</f>
        <v>9.6480938416422288E-2</v>
      </c>
      <c r="N17" s="8">
        <f>VLOOKUP($A17,'[1]5Y區隔'!$B$202:$R$226,N$4,FALSE)/VLOOKUP($A17,'[1]5Y區隔'!$B$202:$R$226,2,FALSE)</f>
        <v>8.4750733137829909E-2</v>
      </c>
      <c r="O17" s="8">
        <f>VLOOKUP($A17,'[1]5Y區隔'!$B$202:$R$226,O$4,FALSE)/VLOOKUP($A17,'[1]5Y區隔'!$B$202:$R$226,2,FALSE)</f>
        <v>8.0645161290322578E-2</v>
      </c>
      <c r="P17" s="8">
        <f>VLOOKUP($A17,'[1]5Y區隔'!$B$202:$R$226,P$4,FALSE)/VLOOKUP($A17,'[1]5Y區隔'!$B$202:$R$226,2,FALSE)</f>
        <v>8.7390029325513194E-2</v>
      </c>
      <c r="Q17" s="8">
        <f>VLOOKUP($A17,'[1]5Y區隔'!$B$202:$R$226,Q$4,FALSE)/VLOOKUP($A17,'[1]5Y區隔'!$B$202:$R$226,2,FALSE)</f>
        <v>6.7155425219941348E-2</v>
      </c>
      <c r="R17" s="8">
        <f>VLOOKUP($A17,'[1]5Y區隔'!$B$202:$R$226,R$4,FALSE)/VLOOKUP($A17,'[1]5Y區隔'!$B$202:$R$226,2,FALSE)</f>
        <v>4.0762463343108506E-2</v>
      </c>
      <c r="S17" s="8">
        <f>VLOOKUP($A17,'[1]5Y區隔'!$B$202:$R$226,S$4,FALSE)/VLOOKUP($A17,'[1]5Y區隔'!$B$202:$R$226,2,FALSE)</f>
        <v>4.1055718475073312E-2</v>
      </c>
      <c r="T17" s="8">
        <f>VLOOKUP($A17,'[1]5Y區隔'!$B$202:$R$226,T$4,FALSE)/VLOOKUP($A17,'[1]5Y區隔'!$B$202:$R$226,2,FALSE)</f>
        <v>2.3167155425219941E-2</v>
      </c>
      <c r="U17" s="8">
        <f>VLOOKUP($A17,'[1]5Y區隔'!$B$202:$R$226,U$4,FALSE)/VLOOKUP($A17,'[1]5Y區隔'!$B$202:$R$226,2,FALSE)</f>
        <v>1.2023460410557185E-2</v>
      </c>
      <c r="V17" s="8">
        <f>VLOOKUP($A17,'[1]5Y區隔'!$B$202:$R$226,V$4,FALSE)/VLOOKUP($A17,'[1]5Y區隔'!$B$202:$R$226,2,FALSE)</f>
        <v>9.3841642228739003E-3</v>
      </c>
      <c r="W17" s="9">
        <f t="shared" si="6"/>
        <v>46.598240469208207</v>
      </c>
      <c r="X17" s="10">
        <f t="shared" si="7"/>
        <v>-9.8744769874477001E-2</v>
      </c>
      <c r="Y17" s="11">
        <v>70</v>
      </c>
      <c r="Z17" s="12">
        <f>CORREL(R$6:R$56,$G$6:$G$56)</f>
        <v>-0.11914889192054748</v>
      </c>
      <c r="AA17" s="12">
        <f>CORREL(R$6:R$56,$F$6:$F$56)</f>
        <v>0.16835951496694918</v>
      </c>
      <c r="AB17" s="12">
        <f>CORREL(R$6:R$56,$E$6:$E$56)</f>
        <v>-6.4825015791611679E-2</v>
      </c>
    </row>
    <row r="18" spans="1:28" x14ac:dyDescent="0.25">
      <c r="A18" t="s">
        <v>138</v>
      </c>
      <c r="B18">
        <f>VLOOKUP($A18,工作表2!$W$6:$Z$134,2,FALSE)</f>
        <v>1619</v>
      </c>
      <c r="C18">
        <f>VLOOKUP($A18,工作表2!$W$6:$Z$134,3,FALSE)</f>
        <v>1978</v>
      </c>
      <c r="D18">
        <f>VLOOKUP($A18,工作表2!$W$6:$Z$134,4,FALSE)</f>
        <v>3847</v>
      </c>
      <c r="E18" s="6">
        <f t="shared" si="3"/>
        <v>0.42084741356901484</v>
      </c>
      <c r="F18" s="6">
        <f t="shared" si="4"/>
        <v>0.51416688328567717</v>
      </c>
      <c r="G18" s="7">
        <f t="shared" si="5"/>
        <v>-9.3319469716662329E-2</v>
      </c>
      <c r="H18" s="8">
        <f>VLOOKUP($A18,'[1]5Y區隔'!$B$202:$R$226,H$4,FALSE)/VLOOKUP($A18,'[1]5Y區隔'!$B$202:$R$226,2,FALSE)</f>
        <v>6.8089804931910192E-2</v>
      </c>
      <c r="I18" s="8">
        <f>VLOOKUP($A18,'[1]5Y區隔'!$B$202:$R$226,I$4,FALSE)/VLOOKUP($A18,'[1]5Y區隔'!$B$202:$R$226,2,FALSE)</f>
        <v>7.6923076923076927E-2</v>
      </c>
      <c r="J18" s="8">
        <f>VLOOKUP($A18,'[1]5Y區隔'!$B$202:$R$226,J$4,FALSE)/VLOOKUP($A18,'[1]5Y區隔'!$B$202:$R$226,2,FALSE)</f>
        <v>0.10986382039013617</v>
      </c>
      <c r="K18" s="8">
        <f>VLOOKUP($A18,'[1]5Y區隔'!$B$202:$R$226,K$4,FALSE)/VLOOKUP($A18,'[1]5Y區隔'!$B$202:$R$226,2,FALSE)</f>
        <v>0.11998527788001473</v>
      </c>
      <c r="L18" s="8">
        <f>VLOOKUP($A18,'[1]5Y區隔'!$B$202:$R$226,L$4,FALSE)/VLOOKUP($A18,'[1]5Y區隔'!$B$202:$R$226,2,FALSE)</f>
        <v>0.10839160839160839</v>
      </c>
      <c r="M18" s="8">
        <f>VLOOKUP($A18,'[1]5Y區隔'!$B$202:$R$226,M$4,FALSE)/VLOOKUP($A18,'[1]5Y區隔'!$B$202:$R$226,2,FALSE)</f>
        <v>9.6981965403018039E-2</v>
      </c>
      <c r="N18" s="8">
        <f>VLOOKUP($A18,'[1]5Y區隔'!$B$202:$R$226,N$4,FALSE)/VLOOKUP($A18,'[1]5Y區隔'!$B$202:$R$226,2,FALSE)</f>
        <v>7.7843209422156792E-2</v>
      </c>
      <c r="O18" s="8">
        <f>VLOOKUP($A18,'[1]5Y區隔'!$B$202:$R$226,O$4,FALSE)/VLOOKUP($A18,'[1]5Y區隔'!$B$202:$R$226,2,FALSE)</f>
        <v>9.3669488406330506E-2</v>
      </c>
      <c r="P18" s="8">
        <f>VLOOKUP($A18,'[1]5Y區隔'!$B$202:$R$226,P$4,FALSE)/VLOOKUP($A18,'[1]5Y區隔'!$B$202:$R$226,2,FALSE)</f>
        <v>9.2013249907986747E-2</v>
      </c>
      <c r="Q18" s="8">
        <f>VLOOKUP($A18,'[1]5Y區隔'!$B$202:$R$226,Q$4,FALSE)/VLOOKUP($A18,'[1]5Y區隔'!$B$202:$R$226,2,FALSE)</f>
        <v>5.373573794626426E-2</v>
      </c>
      <c r="R18" s="8">
        <f>VLOOKUP($A18,'[1]5Y區隔'!$B$202:$R$226,R$4,FALSE)/VLOOKUP($A18,'[1]5Y區隔'!$B$202:$R$226,2,FALSE)</f>
        <v>3.2756716967243284E-2</v>
      </c>
      <c r="S18" s="8">
        <f>VLOOKUP($A18,'[1]5Y區隔'!$B$202:$R$226,S$4,FALSE)/VLOOKUP($A18,'[1]5Y區隔'!$B$202:$R$226,2,FALSE)</f>
        <v>3.1468531468531472E-2</v>
      </c>
      <c r="T18" s="8">
        <f>VLOOKUP($A18,'[1]5Y區隔'!$B$202:$R$226,T$4,FALSE)/VLOOKUP($A18,'[1]5Y區隔'!$B$202:$R$226,2,FALSE)</f>
        <v>2.1347073978652927E-2</v>
      </c>
      <c r="U18" s="8">
        <f>VLOOKUP($A18,'[1]5Y區隔'!$B$202:$R$226,U$4,FALSE)/VLOOKUP($A18,'[1]5Y區隔'!$B$202:$R$226,2,FALSE)</f>
        <v>1.0305483989694516E-2</v>
      </c>
      <c r="V18" s="8">
        <f>VLOOKUP($A18,'[1]5Y區隔'!$B$202:$R$226,V$4,FALSE)/VLOOKUP($A18,'[1]5Y區隔'!$B$202:$R$226,2,FALSE)</f>
        <v>6.6249539933750457E-3</v>
      </c>
      <c r="W18" s="9">
        <f t="shared" si="6"/>
        <v>45.370813397129176</v>
      </c>
      <c r="X18" s="10">
        <f t="shared" si="7"/>
        <v>-9.3319469716662329E-2</v>
      </c>
      <c r="Y18" s="11">
        <v>75</v>
      </c>
      <c r="Z18" s="12">
        <f>CORREL(S$6:S$56,$G$6:$G$56)</f>
        <v>-0.23238320154695213</v>
      </c>
      <c r="AA18" s="12">
        <f>CORREL(S$6:S$56,$F$6:$F$56)</f>
        <v>0.25112979616063558</v>
      </c>
      <c r="AB18" s="12">
        <f>CORREL(S$6:S$56,$E$6:$E$56)</f>
        <v>-0.20871989295462892</v>
      </c>
    </row>
    <row r="19" spans="1:28" x14ac:dyDescent="0.25">
      <c r="A19" t="s">
        <v>139</v>
      </c>
      <c r="B19">
        <f>VLOOKUP($A19,工作表2!$W$6:$Z$134,2,FALSE)</f>
        <v>780</v>
      </c>
      <c r="C19">
        <f>VLOOKUP($A19,工作表2!$W$6:$Z$134,3,FALSE)</f>
        <v>934</v>
      </c>
      <c r="D19">
        <f>VLOOKUP($A19,工作表2!$W$6:$Z$134,4,FALSE)</f>
        <v>1799</v>
      </c>
      <c r="E19" s="6">
        <f t="shared" si="3"/>
        <v>0.43357420789327406</v>
      </c>
      <c r="F19" s="6">
        <f t="shared" si="4"/>
        <v>0.51917732073374101</v>
      </c>
      <c r="G19" s="7">
        <f t="shared" si="5"/>
        <v>-8.5603112840466955E-2</v>
      </c>
      <c r="H19" s="8">
        <f>VLOOKUP($A19,'[1]5Y區隔'!$B$202:$R$226,H$4,FALSE)/VLOOKUP($A19,'[1]5Y區隔'!$B$202:$R$226,2,FALSE)</f>
        <v>6.097560975609756E-2</v>
      </c>
      <c r="I19" s="8">
        <f>VLOOKUP($A19,'[1]5Y區隔'!$B$202:$R$226,I$4,FALSE)/VLOOKUP($A19,'[1]5Y區隔'!$B$202:$R$226,2,FALSE)</f>
        <v>7.5203252032520332E-2</v>
      </c>
      <c r="J19" s="8">
        <f>VLOOKUP($A19,'[1]5Y區隔'!$B$202:$R$226,J$4,FALSE)/VLOOKUP($A19,'[1]5Y區隔'!$B$202:$R$226,2,FALSE)</f>
        <v>0.10121951219512196</v>
      </c>
      <c r="K19" s="8">
        <f>VLOOKUP($A19,'[1]5Y區隔'!$B$202:$R$226,K$4,FALSE)/VLOOKUP($A19,'[1]5Y區隔'!$B$202:$R$226,2,FALSE)</f>
        <v>0.11219512195121951</v>
      </c>
      <c r="L19" s="8">
        <f>VLOOKUP($A19,'[1]5Y區隔'!$B$202:$R$226,L$4,FALSE)/VLOOKUP($A19,'[1]5Y區隔'!$B$202:$R$226,2,FALSE)</f>
        <v>8.6178861788617889E-2</v>
      </c>
      <c r="M19" s="8">
        <f>VLOOKUP($A19,'[1]5Y區隔'!$B$202:$R$226,M$4,FALSE)/VLOOKUP($A19,'[1]5Y區隔'!$B$202:$R$226,2,FALSE)</f>
        <v>9.5934959349593493E-2</v>
      </c>
      <c r="N19" s="8">
        <f>VLOOKUP($A19,'[1]5Y區隔'!$B$202:$R$226,N$4,FALSE)/VLOOKUP($A19,'[1]5Y區隔'!$B$202:$R$226,2,FALSE)</f>
        <v>8.6178861788617889E-2</v>
      </c>
      <c r="O19" s="8">
        <f>VLOOKUP($A19,'[1]5Y區隔'!$B$202:$R$226,O$4,FALSE)/VLOOKUP($A19,'[1]5Y區隔'!$B$202:$R$226,2,FALSE)</f>
        <v>8.3739837398373984E-2</v>
      </c>
      <c r="P19" s="8">
        <f>VLOOKUP($A19,'[1]5Y區隔'!$B$202:$R$226,P$4,FALSE)/VLOOKUP($A19,'[1]5Y區隔'!$B$202:$R$226,2,FALSE)</f>
        <v>9.0243902439024387E-2</v>
      </c>
      <c r="Q19" s="8">
        <f>VLOOKUP($A19,'[1]5Y區隔'!$B$202:$R$226,Q$4,FALSE)/VLOOKUP($A19,'[1]5Y區隔'!$B$202:$R$226,2,FALSE)</f>
        <v>6.7886178861788618E-2</v>
      </c>
      <c r="R19" s="8">
        <f>VLOOKUP($A19,'[1]5Y區隔'!$B$202:$R$226,R$4,FALSE)/VLOOKUP($A19,'[1]5Y區隔'!$B$202:$R$226,2,FALSE)</f>
        <v>5.4878048780487805E-2</v>
      </c>
      <c r="S19" s="8">
        <f>VLOOKUP($A19,'[1]5Y區隔'!$B$202:$R$226,S$4,FALSE)/VLOOKUP($A19,'[1]5Y區隔'!$B$202:$R$226,2,FALSE)</f>
        <v>4.8373983739837395E-2</v>
      </c>
      <c r="T19" s="8">
        <f>VLOOKUP($A19,'[1]5Y區隔'!$B$202:$R$226,T$4,FALSE)/VLOOKUP($A19,'[1]5Y區隔'!$B$202:$R$226,2,FALSE)</f>
        <v>2.3983739837398373E-2</v>
      </c>
      <c r="U19" s="8">
        <f>VLOOKUP($A19,'[1]5Y區隔'!$B$202:$R$226,U$4,FALSE)/VLOOKUP($A19,'[1]5Y區隔'!$B$202:$R$226,2,FALSE)</f>
        <v>9.3495934959349596E-3</v>
      </c>
      <c r="V19" s="8">
        <f>VLOOKUP($A19,'[1]5Y區隔'!$B$202:$R$226,V$4,FALSE)/VLOOKUP($A19,'[1]5Y區隔'!$B$202:$R$226,2,FALSE)</f>
        <v>3.6585365853658539E-3</v>
      </c>
      <c r="W19" s="9">
        <f t="shared" si="6"/>
        <v>47.081300813008134</v>
      </c>
      <c r="X19" s="10">
        <f t="shared" si="7"/>
        <v>-8.5603112840466955E-2</v>
      </c>
      <c r="Y19" s="11">
        <v>80</v>
      </c>
      <c r="Z19" s="12">
        <f>CORREL(T$6:T$56,$G$6:$G$56)</f>
        <v>-0.5406280129747969</v>
      </c>
      <c r="AA19" s="12">
        <f>CORREL(T$6:T$56,$F$6:$F$56)</f>
        <v>0.55612418186119361</v>
      </c>
      <c r="AB19" s="12">
        <f>CORREL(T$6:T$56,$E$6:$E$56)</f>
        <v>-0.51553401788535236</v>
      </c>
    </row>
    <row r="20" spans="1:28" x14ac:dyDescent="0.25">
      <c r="A20" t="s">
        <v>140</v>
      </c>
      <c r="B20">
        <f>VLOOKUP($A20,工作表2!$W$6:$Z$134,2,FALSE)</f>
        <v>694</v>
      </c>
      <c r="C20">
        <f>VLOOKUP($A20,工作表2!$W$6:$Z$134,3,FALSE)</f>
        <v>1029</v>
      </c>
      <c r="D20">
        <f>VLOOKUP($A20,工作表2!$W$6:$Z$134,4,FALSE)</f>
        <v>1824</v>
      </c>
      <c r="E20" s="6">
        <f t="shared" si="3"/>
        <v>0.38048245614035087</v>
      </c>
      <c r="F20" s="6">
        <f t="shared" si="4"/>
        <v>0.56414473684210531</v>
      </c>
      <c r="G20" s="7">
        <f t="shared" si="5"/>
        <v>-0.18366228070175444</v>
      </c>
      <c r="H20" s="8">
        <f>VLOOKUP($A20,'[1]5Y區隔'!$B$202:$R$226,H$4,FALSE)/VLOOKUP($A20,'[1]5Y區隔'!$B$202:$R$226,2,FALSE)</f>
        <v>7.9389312977099238E-2</v>
      </c>
      <c r="I20" s="8">
        <f>VLOOKUP($A20,'[1]5Y區隔'!$B$202:$R$226,I$4,FALSE)/VLOOKUP($A20,'[1]5Y區隔'!$B$202:$R$226,2,FALSE)</f>
        <v>6.3740458015267176E-2</v>
      </c>
      <c r="J20" s="8">
        <f>VLOOKUP($A20,'[1]5Y區隔'!$B$202:$R$226,J$4,FALSE)/VLOOKUP($A20,'[1]5Y區隔'!$B$202:$R$226,2,FALSE)</f>
        <v>9.8091603053435117E-2</v>
      </c>
      <c r="K20" s="8">
        <f>VLOOKUP($A20,'[1]5Y區隔'!$B$202:$R$226,K$4,FALSE)/VLOOKUP($A20,'[1]5Y區隔'!$B$202:$R$226,2,FALSE)</f>
        <v>0.10839694656488549</v>
      </c>
      <c r="L20" s="8">
        <f>VLOOKUP($A20,'[1]5Y區隔'!$B$202:$R$226,L$4,FALSE)/VLOOKUP($A20,'[1]5Y區隔'!$B$202:$R$226,2,FALSE)</f>
        <v>9.0839694656488543E-2</v>
      </c>
      <c r="M20" s="8">
        <f>VLOOKUP($A20,'[1]5Y區隔'!$B$202:$R$226,M$4,FALSE)/VLOOKUP($A20,'[1]5Y區隔'!$B$202:$R$226,2,FALSE)</f>
        <v>9.2366412213740465E-2</v>
      </c>
      <c r="N20" s="8">
        <f>VLOOKUP($A20,'[1]5Y區隔'!$B$202:$R$226,N$4,FALSE)/VLOOKUP($A20,'[1]5Y區隔'!$B$202:$R$226,2,FALSE)</f>
        <v>9.1221374045801523E-2</v>
      </c>
      <c r="O20" s="8">
        <f>VLOOKUP($A20,'[1]5Y區隔'!$B$202:$R$226,O$4,FALSE)/VLOOKUP($A20,'[1]5Y區隔'!$B$202:$R$226,2,FALSE)</f>
        <v>8.3587786259541982E-2</v>
      </c>
      <c r="P20" s="8">
        <f>VLOOKUP($A20,'[1]5Y區隔'!$B$202:$R$226,P$4,FALSE)/VLOOKUP($A20,'[1]5Y區隔'!$B$202:$R$226,2,FALSE)</f>
        <v>7.9007633587786258E-2</v>
      </c>
      <c r="Q20" s="8">
        <f>VLOOKUP($A20,'[1]5Y區隔'!$B$202:$R$226,Q$4,FALSE)/VLOOKUP($A20,'[1]5Y區隔'!$B$202:$R$226,2,FALSE)</f>
        <v>6.6030534351145032E-2</v>
      </c>
      <c r="R20" s="8">
        <f>VLOOKUP($A20,'[1]5Y區隔'!$B$202:$R$226,R$4,FALSE)/VLOOKUP($A20,'[1]5Y區隔'!$B$202:$R$226,2,FALSE)</f>
        <v>5.3816793893129773E-2</v>
      </c>
      <c r="S20" s="8">
        <f>VLOOKUP($A20,'[1]5Y區隔'!$B$202:$R$226,S$4,FALSE)/VLOOKUP($A20,'[1]5Y區隔'!$B$202:$R$226,2,FALSE)</f>
        <v>3.8167938931297711E-2</v>
      </c>
      <c r="T20" s="8">
        <f>VLOOKUP($A20,'[1]5Y區隔'!$B$202:$R$226,T$4,FALSE)/VLOOKUP($A20,'[1]5Y區隔'!$B$202:$R$226,2,FALSE)</f>
        <v>3.2061068702290078E-2</v>
      </c>
      <c r="U20" s="8">
        <f>VLOOKUP($A20,'[1]5Y區隔'!$B$202:$R$226,U$4,FALSE)/VLOOKUP($A20,'[1]5Y區隔'!$B$202:$R$226,2,FALSE)</f>
        <v>1.5648854961832062E-2</v>
      </c>
      <c r="V20" s="8">
        <f>VLOOKUP($A20,'[1]5Y區隔'!$B$202:$R$226,V$4,FALSE)/VLOOKUP($A20,'[1]5Y區隔'!$B$202:$R$226,2,FALSE)</f>
        <v>7.6335877862595417E-3</v>
      </c>
      <c r="W20" s="9">
        <f t="shared" si="6"/>
        <v>47.11068702290077</v>
      </c>
      <c r="X20" s="10">
        <f t="shared" si="7"/>
        <v>-0.18366228070175444</v>
      </c>
      <c r="Y20" s="11">
        <v>85</v>
      </c>
      <c r="Z20" s="12">
        <f>CORREL(U$6:U$56,$G$6:$G$56)</f>
        <v>-0.42192579417200482</v>
      </c>
      <c r="AA20" s="12">
        <f>CORREL(U$6:U$56,$F$6:$F$56)</f>
        <v>0.42632045878279318</v>
      </c>
      <c r="AB20" s="12">
        <f>CORREL(U$6:U$56,$E$6:$E$56)</f>
        <v>-0.41054465739170642</v>
      </c>
    </row>
    <row r="21" spans="1:28" x14ac:dyDescent="0.25">
      <c r="A21" t="s">
        <v>141</v>
      </c>
      <c r="B21">
        <f>VLOOKUP($A21,工作表2!$W$6:$Z$134,2,FALSE)</f>
        <v>1173</v>
      </c>
      <c r="C21">
        <f>VLOOKUP($A21,工作表2!$W$6:$Z$134,3,FALSE)</f>
        <v>1639</v>
      </c>
      <c r="D21">
        <f>VLOOKUP($A21,工作表2!$W$6:$Z$134,4,FALSE)</f>
        <v>2983</v>
      </c>
      <c r="E21" s="6">
        <f t="shared" si="3"/>
        <v>0.39322829366409656</v>
      </c>
      <c r="F21" s="6">
        <f t="shared" si="4"/>
        <v>0.5494468655715723</v>
      </c>
      <c r="G21" s="7">
        <f t="shared" si="5"/>
        <v>-0.15621857190747573</v>
      </c>
      <c r="H21" s="8">
        <f>VLOOKUP($A21,'[1]5Y區隔'!$B$202:$R$226,H$4,FALSE)/VLOOKUP($A21,'[1]5Y區隔'!$B$202:$R$226,2,FALSE)</f>
        <v>6.7915690866510545E-2</v>
      </c>
      <c r="I21" s="8">
        <f>VLOOKUP($A21,'[1]5Y區隔'!$B$202:$R$226,I$4,FALSE)/VLOOKUP($A21,'[1]5Y區隔'!$B$202:$R$226,2,FALSE)</f>
        <v>7.9859484777517559E-2</v>
      </c>
      <c r="J21" s="8">
        <f>VLOOKUP($A21,'[1]5Y區隔'!$B$202:$R$226,J$4,FALSE)/VLOOKUP($A21,'[1]5Y區隔'!$B$202:$R$226,2,FALSE)</f>
        <v>0.10866510538641687</v>
      </c>
      <c r="K21" s="8">
        <f>VLOOKUP($A21,'[1]5Y區隔'!$B$202:$R$226,K$4,FALSE)/VLOOKUP($A21,'[1]5Y區隔'!$B$202:$R$226,2,FALSE)</f>
        <v>0.10749414519906324</v>
      </c>
      <c r="L21" s="8">
        <f>VLOOKUP($A21,'[1]5Y區隔'!$B$202:$R$226,L$4,FALSE)/VLOOKUP($A21,'[1]5Y區隔'!$B$202:$R$226,2,FALSE)</f>
        <v>8.8056206088992978E-2</v>
      </c>
      <c r="M21" s="8">
        <f>VLOOKUP($A21,'[1]5Y區隔'!$B$202:$R$226,M$4,FALSE)/VLOOKUP($A21,'[1]5Y區隔'!$B$202:$R$226,2,FALSE)</f>
        <v>9.0163934426229511E-2</v>
      </c>
      <c r="N21" s="8">
        <f>VLOOKUP($A21,'[1]5Y區隔'!$B$202:$R$226,N$4,FALSE)/VLOOKUP($A21,'[1]5Y區隔'!$B$202:$R$226,2,FALSE)</f>
        <v>9.531615925058548E-2</v>
      </c>
      <c r="O21" s="8">
        <f>VLOOKUP($A21,'[1]5Y區隔'!$B$202:$R$226,O$4,FALSE)/VLOOKUP($A21,'[1]5Y區隔'!$B$202:$R$226,2,FALSE)</f>
        <v>9.0866510538641684E-2</v>
      </c>
      <c r="P21" s="8">
        <f>VLOOKUP($A21,'[1]5Y區隔'!$B$202:$R$226,P$4,FALSE)/VLOOKUP($A21,'[1]5Y區隔'!$B$202:$R$226,2,FALSE)</f>
        <v>8.6885245901639346E-2</v>
      </c>
      <c r="Q21" s="8">
        <f>VLOOKUP($A21,'[1]5Y區隔'!$B$202:$R$226,Q$4,FALSE)/VLOOKUP($A21,'[1]5Y區隔'!$B$202:$R$226,2,FALSE)</f>
        <v>6.1358313817330208E-2</v>
      </c>
      <c r="R21" s="8">
        <f>VLOOKUP($A21,'[1]5Y區隔'!$B$202:$R$226,R$4,FALSE)/VLOOKUP($A21,'[1]5Y區隔'!$B$202:$R$226,2,FALSE)</f>
        <v>3.8875878220140513E-2</v>
      </c>
      <c r="S21" s="8">
        <f>VLOOKUP($A21,'[1]5Y區隔'!$B$202:$R$226,S$4,FALSE)/VLOOKUP($A21,'[1]5Y區隔'!$B$202:$R$226,2,FALSE)</f>
        <v>4.0515222482435595E-2</v>
      </c>
      <c r="T21" s="8">
        <f>VLOOKUP($A21,'[1]5Y區隔'!$B$202:$R$226,T$4,FALSE)/VLOOKUP($A21,'[1]5Y區隔'!$B$202:$R$226,2,FALSE)</f>
        <v>2.5995316159250586E-2</v>
      </c>
      <c r="U21" s="8">
        <f>VLOOKUP($A21,'[1]5Y區隔'!$B$202:$R$226,U$4,FALSE)/VLOOKUP($A21,'[1]5Y區隔'!$B$202:$R$226,2,FALSE)</f>
        <v>1.1475409836065573E-2</v>
      </c>
      <c r="V21" s="8">
        <f>VLOOKUP($A21,'[1]5Y區隔'!$B$202:$R$226,V$4,FALSE)/VLOOKUP($A21,'[1]5Y區隔'!$B$202:$R$226,2,FALSE)</f>
        <v>6.5573770491803279E-3</v>
      </c>
      <c r="W21" s="9">
        <f t="shared" si="6"/>
        <v>46.326697892271667</v>
      </c>
      <c r="X21" s="10">
        <f t="shared" si="7"/>
        <v>-0.15621857190747573</v>
      </c>
      <c r="Y21" s="11">
        <v>90</v>
      </c>
      <c r="Z21" s="12">
        <f>CORREL(V$6:V$56,$G$6:$G$56)</f>
        <v>6.7808954803505447E-2</v>
      </c>
      <c r="AA21" s="12">
        <f>CORREL(V$6:V$56,$F$6:$F$56)</f>
        <v>-5.8914676666163658E-2</v>
      </c>
      <c r="AB21" s="12">
        <f>CORREL(V$6:V$56,$E$6:$E$56)</f>
        <v>7.6208915110260442E-2</v>
      </c>
    </row>
    <row r="22" spans="1:28" x14ac:dyDescent="0.25">
      <c r="A22" t="s">
        <v>142</v>
      </c>
      <c r="B22">
        <f>VLOOKUP($A22,工作表2!$W$6:$Z$134,2,FALSE)</f>
        <v>696</v>
      </c>
      <c r="C22">
        <f>VLOOKUP($A22,工作表2!$W$6:$Z$134,3,FALSE)</f>
        <v>1122</v>
      </c>
      <c r="D22">
        <f>VLOOKUP($A22,工作表2!$W$6:$Z$134,4,FALSE)</f>
        <v>1911</v>
      </c>
      <c r="E22" s="6">
        <f t="shared" si="3"/>
        <v>0.36420722135007849</v>
      </c>
      <c r="F22" s="6">
        <f t="shared" si="4"/>
        <v>0.58712715855572994</v>
      </c>
      <c r="G22" s="7">
        <f t="shared" si="5"/>
        <v>-0.22291993720565145</v>
      </c>
      <c r="H22" s="8">
        <f>VLOOKUP($A22,'[1]5Y區隔'!$B$202:$R$226,H$4,FALSE)/VLOOKUP($A22,'[1]5Y區隔'!$B$202:$R$226,2,FALSE)</f>
        <v>6.9865642994241847E-2</v>
      </c>
      <c r="I22" s="8">
        <f>VLOOKUP($A22,'[1]5Y區隔'!$B$202:$R$226,I$4,FALSE)/VLOOKUP($A22,'[1]5Y區隔'!$B$202:$R$226,2,FALSE)</f>
        <v>7.4088291746641069E-2</v>
      </c>
      <c r="J22" s="8">
        <f>VLOOKUP($A22,'[1]5Y區隔'!$B$202:$R$226,J$4,FALSE)/VLOOKUP($A22,'[1]5Y區隔'!$B$202:$R$226,2,FALSE)</f>
        <v>8.4069097888675628E-2</v>
      </c>
      <c r="K22" s="8">
        <f>VLOOKUP($A22,'[1]5Y區隔'!$B$202:$R$226,K$4,FALSE)/VLOOKUP($A22,'[1]5Y區隔'!$B$202:$R$226,2,FALSE)</f>
        <v>0.11900191938579655</v>
      </c>
      <c r="L22" s="8">
        <f>VLOOKUP($A22,'[1]5Y區隔'!$B$202:$R$226,L$4,FALSE)/VLOOKUP($A22,'[1]5Y區隔'!$B$202:$R$226,2,FALSE)</f>
        <v>9.827255278310941E-2</v>
      </c>
      <c r="M22" s="8">
        <f>VLOOKUP($A22,'[1]5Y區隔'!$B$202:$R$226,M$4,FALSE)/VLOOKUP($A22,'[1]5Y區隔'!$B$202:$R$226,2,FALSE)</f>
        <v>8.8675623800383879E-2</v>
      </c>
      <c r="N22" s="8">
        <f>VLOOKUP($A22,'[1]5Y區隔'!$B$202:$R$226,N$4,FALSE)/VLOOKUP($A22,'[1]5Y區隔'!$B$202:$R$226,2,FALSE)</f>
        <v>9.1362763915547027E-2</v>
      </c>
      <c r="O22" s="8">
        <f>VLOOKUP($A22,'[1]5Y區隔'!$B$202:$R$226,O$4,FALSE)/VLOOKUP($A22,'[1]5Y區隔'!$B$202:$R$226,2,FALSE)</f>
        <v>9.5969289827255277E-2</v>
      </c>
      <c r="P22" s="8">
        <f>VLOOKUP($A22,'[1]5Y區隔'!$B$202:$R$226,P$4,FALSE)/VLOOKUP($A22,'[1]5Y區隔'!$B$202:$R$226,2,FALSE)</f>
        <v>9.1746641074856042E-2</v>
      </c>
      <c r="Q22" s="8">
        <f>VLOOKUP($A22,'[1]5Y區隔'!$B$202:$R$226,Q$4,FALSE)/VLOOKUP($A22,'[1]5Y區隔'!$B$202:$R$226,2,FALSE)</f>
        <v>5.9884836852207295E-2</v>
      </c>
      <c r="R22" s="8">
        <f>VLOOKUP($A22,'[1]5Y區隔'!$B$202:$R$226,R$4,FALSE)/VLOOKUP($A22,'[1]5Y區隔'!$B$202:$R$226,2,FALSE)</f>
        <v>4.6449136276391557E-2</v>
      </c>
      <c r="S22" s="8">
        <f>VLOOKUP($A22,'[1]5Y區隔'!$B$202:$R$226,S$4,FALSE)/VLOOKUP($A22,'[1]5Y區隔'!$B$202:$R$226,2,FALSE)</f>
        <v>3.6852207293666027E-2</v>
      </c>
      <c r="T22" s="8">
        <f>VLOOKUP($A22,'[1]5Y區隔'!$B$202:$R$226,T$4,FALSE)/VLOOKUP($A22,'[1]5Y區隔'!$B$202:$R$226,2,FALSE)</f>
        <v>2.7639155470249518E-2</v>
      </c>
      <c r="U22" s="8">
        <f>VLOOKUP($A22,'[1]5Y區隔'!$B$202:$R$226,U$4,FALSE)/VLOOKUP($A22,'[1]5Y區隔'!$B$202:$R$226,2,FALSE)</f>
        <v>1.1132437619961612E-2</v>
      </c>
      <c r="V22" s="8">
        <f>VLOOKUP($A22,'[1]5Y區隔'!$B$202:$R$226,V$4,FALSE)/VLOOKUP($A22,'[1]5Y區隔'!$B$202:$R$226,2,FALSE)</f>
        <v>4.9904030710172746E-3</v>
      </c>
      <c r="W22" s="9">
        <f t="shared" si="6"/>
        <v>46.723608445297508</v>
      </c>
      <c r="X22" s="10">
        <f t="shared" si="7"/>
        <v>-0.22291993720565145</v>
      </c>
    </row>
    <row r="23" spans="1:28" x14ac:dyDescent="0.25">
      <c r="A23" t="s">
        <v>143</v>
      </c>
      <c r="B23">
        <f>VLOOKUP($A23,工作表2!$W$6:$Z$134,2,FALSE)</f>
        <v>1046</v>
      </c>
      <c r="C23">
        <f>VLOOKUP($A23,工作表2!$W$6:$Z$134,3,FALSE)</f>
        <v>1490</v>
      </c>
      <c r="D23">
        <f>VLOOKUP($A23,工作表2!$W$6:$Z$134,4,FALSE)</f>
        <v>2699</v>
      </c>
      <c r="E23" s="6">
        <f t="shared" si="3"/>
        <v>0.3875509447943683</v>
      </c>
      <c r="F23" s="6">
        <f t="shared" si="4"/>
        <v>0.55205631715450165</v>
      </c>
      <c r="G23" s="7">
        <f t="shared" si="5"/>
        <v>-0.16450537236013335</v>
      </c>
      <c r="H23" s="8">
        <f>VLOOKUP($A23,'[1]5Y區隔'!$B$202:$R$226,H$4,FALSE)/VLOOKUP($A23,'[1]5Y區隔'!$B$202:$R$226,2,FALSE)</f>
        <v>7.4230060542247955E-2</v>
      </c>
      <c r="I23" s="8">
        <f>VLOOKUP($A23,'[1]5Y區隔'!$B$202:$R$226,I$4,FALSE)/VLOOKUP($A23,'[1]5Y區隔'!$B$202:$R$226,2,FALSE)</f>
        <v>8.2126875493550938E-2</v>
      </c>
      <c r="J23" s="8">
        <f>VLOOKUP($A23,'[1]5Y區隔'!$B$202:$R$226,J$4,FALSE)/VLOOKUP($A23,'[1]5Y區隔'!$B$202:$R$226,2,FALSE)</f>
        <v>0.10713345617267701</v>
      </c>
      <c r="K23" s="8">
        <f>VLOOKUP($A23,'[1]5Y區隔'!$B$202:$R$226,K$4,FALSE)/VLOOKUP($A23,'[1]5Y區隔'!$B$202:$R$226,2,FALSE)</f>
        <v>0.12266385891023954</v>
      </c>
      <c r="L23" s="8">
        <f>VLOOKUP($A23,'[1]5Y區隔'!$B$202:$R$226,L$4,FALSE)/VLOOKUP($A23,'[1]5Y區隔'!$B$202:$R$226,2,FALSE)</f>
        <v>7.8441695182942875E-2</v>
      </c>
      <c r="M23" s="8">
        <f>VLOOKUP($A23,'[1]5Y區隔'!$B$202:$R$226,M$4,FALSE)/VLOOKUP($A23,'[1]5Y區隔'!$B$202:$R$226,2,FALSE)</f>
        <v>8.7917873124506454E-2</v>
      </c>
      <c r="N23" s="8">
        <f>VLOOKUP($A23,'[1]5Y區隔'!$B$202:$R$226,N$4,FALSE)/VLOOKUP($A23,'[1]5Y區隔'!$B$202:$R$226,2,FALSE)</f>
        <v>9.6604369570939722E-2</v>
      </c>
      <c r="O23" s="8">
        <f>VLOOKUP($A23,'[1]5Y區隔'!$B$202:$R$226,O$4,FALSE)/VLOOKUP($A23,'[1]5Y區隔'!$B$202:$R$226,2,FALSE)</f>
        <v>9.1076599105027634E-2</v>
      </c>
      <c r="P23" s="8">
        <f>VLOOKUP($A23,'[1]5Y區隔'!$B$202:$R$226,P$4,FALSE)/VLOOKUP($A23,'[1]5Y區隔'!$B$202:$R$226,2,FALSE)</f>
        <v>9.370887075546197E-2</v>
      </c>
      <c r="Q23" s="8">
        <f>VLOOKUP($A23,'[1]5Y區隔'!$B$202:$R$226,Q$4,FALSE)/VLOOKUP($A23,'[1]5Y區隔'!$B$202:$R$226,2,FALSE)</f>
        <v>5.4224795998947091E-2</v>
      </c>
      <c r="R23" s="8">
        <f>VLOOKUP($A23,'[1]5Y區隔'!$B$202:$R$226,R$4,FALSE)/VLOOKUP($A23,'[1]5Y區隔'!$B$202:$R$226,2,FALSE)</f>
        <v>3.2903395630429058E-2</v>
      </c>
      <c r="S23" s="8">
        <f>VLOOKUP($A23,'[1]5Y區隔'!$B$202:$R$226,S$4,FALSE)/VLOOKUP($A23,'[1]5Y區隔'!$B$202:$R$226,2,FALSE)</f>
        <v>3.264016846538563E-2</v>
      </c>
      <c r="T23" s="8">
        <f>VLOOKUP($A23,'[1]5Y區隔'!$B$202:$R$226,T$4,FALSE)/VLOOKUP($A23,'[1]5Y區隔'!$B$202:$R$226,2,FALSE)</f>
        <v>2.5006580679126086E-2</v>
      </c>
      <c r="U23" s="8">
        <f>VLOOKUP($A23,'[1]5Y區隔'!$B$202:$R$226,U$4,FALSE)/VLOOKUP($A23,'[1]5Y區隔'!$B$202:$R$226,2,FALSE)</f>
        <v>1.4740721242432218E-2</v>
      </c>
      <c r="V23" s="8">
        <f>VLOOKUP($A23,'[1]5Y區隔'!$B$202:$R$226,V$4,FALSE)/VLOOKUP($A23,'[1]5Y區隔'!$B$202:$R$226,2,FALSE)</f>
        <v>6.5806791260858118E-3</v>
      </c>
      <c r="W23" s="9">
        <f t="shared" si="6"/>
        <v>45.722558568044221</v>
      </c>
      <c r="X23" s="10">
        <f t="shared" si="7"/>
        <v>-0.16450537236013335</v>
      </c>
    </row>
    <row r="24" spans="1:28" x14ac:dyDescent="0.25">
      <c r="A24" t="s">
        <v>144</v>
      </c>
      <c r="B24">
        <f>VLOOKUP($A24,工作表2!$W$6:$Z$134,2,FALSE)</f>
        <v>918</v>
      </c>
      <c r="C24">
        <f>VLOOKUP($A24,工作表2!$W$6:$Z$134,3,FALSE)</f>
        <v>1280</v>
      </c>
      <c r="D24">
        <f>VLOOKUP($A24,工作表2!$W$6:$Z$134,4,FALSE)</f>
        <v>2305</v>
      </c>
      <c r="E24" s="6">
        <f t="shared" si="3"/>
        <v>0.39826464208242951</v>
      </c>
      <c r="F24" s="6">
        <f t="shared" si="4"/>
        <v>0.55531453362255967</v>
      </c>
      <c r="G24" s="7">
        <f t="shared" si="5"/>
        <v>-0.15704989154013016</v>
      </c>
      <c r="H24" s="8">
        <f>VLOOKUP($A24,'[1]5Y區隔'!$B$202:$R$226,H$4,FALSE)/VLOOKUP($A24,'[1]5Y區隔'!$B$202:$R$226,2,FALSE)</f>
        <v>5.7861961598339388E-2</v>
      </c>
      <c r="I24" s="8">
        <f>VLOOKUP($A24,'[1]5Y區隔'!$B$202:$R$226,I$4,FALSE)/VLOOKUP($A24,'[1]5Y區隔'!$B$202:$R$226,2,FALSE)</f>
        <v>6.564608199273482E-2</v>
      </c>
      <c r="J24" s="8">
        <f>VLOOKUP($A24,'[1]5Y區隔'!$B$202:$R$226,J$4,FALSE)/VLOOKUP($A24,'[1]5Y區隔'!$B$202:$R$226,2,FALSE)</f>
        <v>9.2631032693305651E-2</v>
      </c>
      <c r="K24" s="8">
        <f>VLOOKUP($A24,'[1]5Y區隔'!$B$202:$R$226,K$4,FALSE)/VLOOKUP($A24,'[1]5Y區隔'!$B$202:$R$226,2,FALSE)</f>
        <v>0.10197197716658017</v>
      </c>
      <c r="L24" s="8">
        <f>VLOOKUP($A24,'[1]5Y區隔'!$B$202:$R$226,L$4,FALSE)/VLOOKUP($A24,'[1]5Y區隔'!$B$202:$R$226,2,FALSE)</f>
        <v>7.394914374675661E-2</v>
      </c>
      <c r="M24" s="8">
        <f>VLOOKUP($A24,'[1]5Y區隔'!$B$202:$R$226,M$4,FALSE)/VLOOKUP($A24,'[1]5Y區隔'!$B$202:$R$226,2,FALSE)</f>
        <v>9.6004151530877005E-2</v>
      </c>
      <c r="N24" s="8">
        <f>VLOOKUP($A24,'[1]5Y區隔'!$B$202:$R$226,N$4,FALSE)/VLOOKUP($A24,'[1]5Y區隔'!$B$202:$R$226,2,FALSE)</f>
        <v>0.10378827192527244</v>
      </c>
      <c r="O24" s="8">
        <f>VLOOKUP($A24,'[1]5Y區隔'!$B$202:$R$226,O$4,FALSE)/VLOOKUP($A24,'[1]5Y區隔'!$B$202:$R$226,2,FALSE)</f>
        <v>0.10897768552153607</v>
      </c>
      <c r="P24" s="8">
        <f>VLOOKUP($A24,'[1]5Y區隔'!$B$202:$R$226,P$4,FALSE)/VLOOKUP($A24,'[1]5Y區隔'!$B$202:$R$226,2,FALSE)</f>
        <v>9.5485210171250653E-2</v>
      </c>
      <c r="Q24" s="8">
        <f>VLOOKUP($A24,'[1]5Y區隔'!$B$202:$R$226,Q$4,FALSE)/VLOOKUP($A24,'[1]5Y區隔'!$B$202:$R$226,2,FALSE)</f>
        <v>6.7981318111053457E-2</v>
      </c>
      <c r="R24" s="8">
        <f>VLOOKUP($A24,'[1]5Y區隔'!$B$202:$R$226,R$4,FALSE)/VLOOKUP($A24,'[1]5Y區隔'!$B$202:$R$226,2,FALSE)</f>
        <v>3.8661131292163989E-2</v>
      </c>
      <c r="S24" s="8">
        <f>VLOOKUP($A24,'[1]5Y區隔'!$B$202:$R$226,S$4,FALSE)/VLOOKUP($A24,'[1]5Y區隔'!$B$202:$R$226,2,FALSE)</f>
        <v>3.8142189932537623E-2</v>
      </c>
      <c r="T24" s="8">
        <f>VLOOKUP($A24,'[1]5Y區隔'!$B$202:$R$226,T$4,FALSE)/VLOOKUP($A24,'[1]5Y區隔'!$B$202:$R$226,2,FALSE)</f>
        <v>2.6466009340944473E-2</v>
      </c>
      <c r="U24" s="8">
        <f>VLOOKUP($A24,'[1]5Y區隔'!$B$202:$R$226,U$4,FALSE)/VLOOKUP($A24,'[1]5Y區隔'!$B$202:$R$226,2,FALSE)</f>
        <v>1.5568240788790867E-2</v>
      </c>
      <c r="V24" s="8">
        <f>VLOOKUP($A24,'[1]5Y區隔'!$B$202:$R$226,V$4,FALSE)/VLOOKUP($A24,'[1]5Y區隔'!$B$202:$R$226,2,FALSE)</f>
        <v>1.6865594187856773E-2</v>
      </c>
      <c r="W24" s="9">
        <f t="shared" si="6"/>
        <v>48.281006746237679</v>
      </c>
      <c r="X24" s="10">
        <f t="shared" si="7"/>
        <v>-0.15704989154013016</v>
      </c>
    </row>
    <row r="25" spans="1:28" x14ac:dyDescent="0.25">
      <c r="A25" t="s">
        <v>145</v>
      </c>
      <c r="B25">
        <f>VLOOKUP($A25,工作表2!$W$6:$Z$134,2,FALSE)</f>
        <v>1327</v>
      </c>
      <c r="C25">
        <f>VLOOKUP($A25,工作表2!$W$6:$Z$134,3,FALSE)</f>
        <v>1816</v>
      </c>
      <c r="D25">
        <f>VLOOKUP($A25,工作表2!$W$6:$Z$134,4,FALSE)</f>
        <v>3324</v>
      </c>
      <c r="E25" s="6">
        <f t="shared" si="3"/>
        <v>0.39921780986762934</v>
      </c>
      <c r="F25" s="6">
        <f t="shared" si="4"/>
        <v>0.54632972322503004</v>
      </c>
      <c r="G25" s="7">
        <f t="shared" si="5"/>
        <v>-0.1471119133574007</v>
      </c>
      <c r="H25" s="8">
        <f>VLOOKUP($A25,'[1]5Y區隔'!$B$202:$R$226,H$4,FALSE)/VLOOKUP($A25,'[1]5Y區隔'!$B$202:$R$226,2,FALSE)</f>
        <v>5.9834500318268619E-2</v>
      </c>
      <c r="I25" s="8">
        <f>VLOOKUP($A25,'[1]5Y區隔'!$B$202:$R$226,I$4,FALSE)/VLOOKUP($A25,'[1]5Y區隔'!$B$202:$R$226,2,FALSE)</f>
        <v>6.980691703798006E-2</v>
      </c>
      <c r="J25" s="8">
        <f>VLOOKUP($A25,'[1]5Y區隔'!$B$202:$R$226,J$4,FALSE)/VLOOKUP($A25,'[1]5Y區隔'!$B$202:$R$226,2,FALSE)</f>
        <v>0.109484404837683</v>
      </c>
      <c r="K25" s="8">
        <f>VLOOKUP($A25,'[1]5Y區隔'!$B$202:$R$226,K$4,FALSE)/VLOOKUP($A25,'[1]5Y區隔'!$B$202:$R$226,2,FALSE)</f>
        <v>0.11309144918311055</v>
      </c>
      <c r="L25" s="8">
        <f>VLOOKUP($A25,'[1]5Y區隔'!$B$202:$R$226,L$4,FALSE)/VLOOKUP($A25,'[1]5Y區隔'!$B$202:$R$226,2,FALSE)</f>
        <v>9.1449183110545298E-2</v>
      </c>
      <c r="M25" s="8">
        <f>VLOOKUP($A25,'[1]5Y區隔'!$B$202:$R$226,M$4,FALSE)/VLOOKUP($A25,'[1]5Y區隔'!$B$202:$R$226,2,FALSE)</f>
        <v>9.654148100997241E-2</v>
      </c>
      <c r="N25" s="8">
        <f>VLOOKUP($A25,'[1]5Y區隔'!$B$202:$R$226,N$4,FALSE)/VLOOKUP($A25,'[1]5Y區隔'!$B$202:$R$226,2,FALSE)</f>
        <v>0.10205813706768513</v>
      </c>
      <c r="O25" s="8">
        <f>VLOOKUP($A25,'[1]5Y區隔'!$B$202:$R$226,O$4,FALSE)/VLOOKUP($A25,'[1]5Y區隔'!$B$202:$R$226,2,FALSE)</f>
        <v>9.1237004031402502E-2</v>
      </c>
      <c r="P25" s="8">
        <f>VLOOKUP($A25,'[1]5Y區隔'!$B$202:$R$226,P$4,FALSE)/VLOOKUP($A25,'[1]5Y區隔'!$B$202:$R$226,2,FALSE)</f>
        <v>8.5295989815404205E-2</v>
      </c>
      <c r="Q25" s="8">
        <f>VLOOKUP($A25,'[1]5Y區隔'!$B$202:$R$226,Q$4,FALSE)/VLOOKUP($A25,'[1]5Y區隔'!$B$202:$R$226,2,FALSE)</f>
        <v>5.3681307023127518E-2</v>
      </c>
      <c r="R25" s="8">
        <f>VLOOKUP($A25,'[1]5Y區隔'!$B$202:$R$226,R$4,FALSE)/VLOOKUP($A25,'[1]5Y區隔'!$B$202:$R$226,2,FALSE)</f>
        <v>4.3072353065987695E-2</v>
      </c>
      <c r="S25" s="8">
        <f>VLOOKUP($A25,'[1]5Y區隔'!$B$202:$R$226,S$4,FALSE)/VLOOKUP($A25,'[1]5Y區隔'!$B$202:$R$226,2,FALSE)</f>
        <v>3.9677487799702947E-2</v>
      </c>
      <c r="T25" s="8">
        <f>VLOOKUP($A25,'[1]5Y區隔'!$B$202:$R$226,T$4,FALSE)/VLOOKUP($A25,'[1]5Y區隔'!$B$202:$R$226,2,FALSE)</f>
        <v>2.3764056863993209E-2</v>
      </c>
      <c r="U25" s="8">
        <f>VLOOKUP($A25,'[1]5Y區隔'!$B$202:$R$226,U$4,FALSE)/VLOOKUP($A25,'[1]5Y區隔'!$B$202:$R$226,2,FALSE)</f>
        <v>1.4428177381710164E-2</v>
      </c>
      <c r="V25" s="8">
        <f>VLOOKUP($A25,'[1]5Y區隔'!$B$202:$R$226,V$4,FALSE)/VLOOKUP($A25,'[1]5Y區隔'!$B$202:$R$226,2,FALSE)</f>
        <v>6.5775514534266921E-3</v>
      </c>
      <c r="W25" s="9">
        <f t="shared" si="6"/>
        <v>46.62529174623382</v>
      </c>
      <c r="X25" s="10">
        <f t="shared" si="7"/>
        <v>-0.1471119133574007</v>
      </c>
    </row>
    <row r="26" spans="1:28" x14ac:dyDescent="0.25">
      <c r="A26" t="s">
        <v>146</v>
      </c>
      <c r="B26">
        <f>VLOOKUP($A26,工作表2!$W$6:$Z$134,2,FALSE)</f>
        <v>1558</v>
      </c>
      <c r="C26">
        <f>VLOOKUP($A26,工作表2!$W$6:$Z$134,3,FALSE)</f>
        <v>2437</v>
      </c>
      <c r="D26">
        <f>VLOOKUP($A26,工作表2!$W$6:$Z$134,4,FALSE)</f>
        <v>4194</v>
      </c>
      <c r="E26" s="6">
        <f t="shared" si="3"/>
        <v>0.3714830710538865</v>
      </c>
      <c r="F26" s="6">
        <f t="shared" si="4"/>
        <v>0.58106819265617549</v>
      </c>
      <c r="G26" s="7">
        <f t="shared" si="5"/>
        <v>-0.20958512160228898</v>
      </c>
      <c r="H26" s="8">
        <f>VLOOKUP($A26,'[1]5Y區隔'!$B$202:$R$226,H$4,FALSE)/VLOOKUP($A26,'[1]5Y區隔'!$B$202:$R$226,2,FALSE)</f>
        <v>6.6407629812787E-2</v>
      </c>
      <c r="I26" s="8">
        <f>VLOOKUP($A26,'[1]5Y區隔'!$B$202:$R$226,I$4,FALSE)/VLOOKUP($A26,'[1]5Y區隔'!$B$202:$R$226,2,FALSE)</f>
        <v>7.276580713528788E-2</v>
      </c>
      <c r="J26" s="8">
        <f>VLOOKUP($A26,'[1]5Y區隔'!$B$202:$R$226,J$4,FALSE)/VLOOKUP($A26,'[1]5Y區隔'!$B$202:$R$226,2,FALSE)</f>
        <v>0.10685270222536206</v>
      </c>
      <c r="K26" s="8">
        <f>VLOOKUP($A26,'[1]5Y區隔'!$B$202:$R$226,K$4,FALSE)/VLOOKUP($A26,'[1]5Y區隔'!$B$202:$R$226,2,FALSE)</f>
        <v>0.11674320028258565</v>
      </c>
      <c r="L26" s="8">
        <f>VLOOKUP($A26,'[1]5Y區隔'!$B$202:$R$226,L$4,FALSE)/VLOOKUP($A26,'[1]5Y區隔'!$B$202:$R$226,2,FALSE)</f>
        <v>7.9300600494524906E-2</v>
      </c>
      <c r="M26" s="8">
        <f>VLOOKUP($A26,'[1]5Y區隔'!$B$202:$R$226,M$4,FALSE)/VLOOKUP($A26,'[1]5Y區隔'!$B$202:$R$226,2,FALSE)</f>
        <v>8.3892617449664433E-2</v>
      </c>
      <c r="N26" s="8">
        <f>VLOOKUP($A26,'[1]5Y區隔'!$B$202:$R$226,N$4,FALSE)/VLOOKUP($A26,'[1]5Y區隔'!$B$202:$R$226,2,FALSE)</f>
        <v>9.7492052278346869E-2</v>
      </c>
      <c r="O26" s="8">
        <f>VLOOKUP($A26,'[1]5Y區隔'!$B$202:$R$226,O$4,FALSE)/VLOOKUP($A26,'[1]5Y區隔'!$B$202:$R$226,2,FALSE)</f>
        <v>9.7138820204874604E-2</v>
      </c>
      <c r="P26" s="8">
        <f>VLOOKUP($A26,'[1]5Y區隔'!$B$202:$R$226,P$4,FALSE)/VLOOKUP($A26,'[1]5Y區隔'!$B$202:$R$226,2,FALSE)</f>
        <v>8.3362769339456022E-2</v>
      </c>
      <c r="Q26" s="8">
        <f>VLOOKUP($A26,'[1]5Y區隔'!$B$202:$R$226,Q$4,FALSE)/VLOOKUP($A26,'[1]5Y區隔'!$B$202:$R$226,2,FALSE)</f>
        <v>5.84599081596609E-2</v>
      </c>
      <c r="R26" s="8">
        <f>VLOOKUP($A26,'[1]5Y區隔'!$B$202:$R$226,R$4,FALSE)/VLOOKUP($A26,'[1]5Y區隔'!$B$202:$R$226,2,FALSE)</f>
        <v>4.0621688449311195E-2</v>
      </c>
      <c r="S26" s="8">
        <f>VLOOKUP($A26,'[1]5Y區隔'!$B$202:$R$226,S$4,FALSE)/VLOOKUP($A26,'[1]5Y區隔'!$B$202:$R$226,2,FALSE)</f>
        <v>4.662663369833981E-2</v>
      </c>
      <c r="T26" s="8">
        <f>VLOOKUP($A26,'[1]5Y區隔'!$B$202:$R$226,T$4,FALSE)/VLOOKUP($A26,'[1]5Y區隔'!$B$202:$R$226,2,FALSE)</f>
        <v>3.002472624514306E-2</v>
      </c>
      <c r="U26" s="8">
        <f>VLOOKUP($A26,'[1]5Y區隔'!$B$202:$R$226,U$4,FALSE)/VLOOKUP($A26,'[1]5Y區隔'!$B$202:$R$226,2,FALSE)</f>
        <v>1.4659131049099258E-2</v>
      </c>
      <c r="V26" s="8">
        <f>VLOOKUP($A26,'[1]5Y區隔'!$B$202:$R$226,V$4,FALSE)/VLOOKUP($A26,'[1]5Y區隔'!$B$202:$R$226,2,FALSE)</f>
        <v>5.6517131755563403E-3</v>
      </c>
      <c r="W26" s="9">
        <f t="shared" si="6"/>
        <v>46.90215471564818</v>
      </c>
      <c r="X26" s="10">
        <f t="shared" si="7"/>
        <v>-0.20958512160228898</v>
      </c>
    </row>
    <row r="27" spans="1:28" x14ac:dyDescent="0.25">
      <c r="A27" t="s">
        <v>147</v>
      </c>
      <c r="B27">
        <f>VLOOKUP($A27,工作表2!$W$6:$Z$134,2,FALSE)</f>
        <v>1900</v>
      </c>
      <c r="C27">
        <f>VLOOKUP($A27,工作表2!$W$6:$Z$134,3,FALSE)</f>
        <v>2749</v>
      </c>
      <c r="D27">
        <f>VLOOKUP($A27,工作表2!$W$6:$Z$134,4,FALSE)</f>
        <v>4933</v>
      </c>
      <c r="E27" s="6">
        <f t="shared" si="3"/>
        <v>0.38516115953780661</v>
      </c>
      <c r="F27" s="6">
        <f t="shared" si="4"/>
        <v>0.55726738293127909</v>
      </c>
      <c r="G27" s="7">
        <f t="shared" si="5"/>
        <v>-0.17210622339347248</v>
      </c>
      <c r="H27" s="8">
        <f>VLOOKUP($A27,'[1]5Y區隔'!$B$202:$R$226,H$4,FALSE)/VLOOKUP($A27,'[1]5Y區隔'!$B$202:$R$226,2,FALSE)</f>
        <v>6.3126252505010014E-2</v>
      </c>
      <c r="I27" s="8">
        <f>VLOOKUP($A27,'[1]5Y區隔'!$B$202:$R$226,I$4,FALSE)/VLOOKUP($A27,'[1]5Y區隔'!$B$202:$R$226,2,FALSE)</f>
        <v>8.0160320641282562E-2</v>
      </c>
      <c r="J27" s="8">
        <f>VLOOKUP($A27,'[1]5Y區隔'!$B$202:$R$226,J$4,FALSE)/VLOOKUP($A27,'[1]5Y區隔'!$B$202:$R$226,2,FALSE)</f>
        <v>0.10349269968508445</v>
      </c>
      <c r="K27" s="8">
        <f>VLOOKUP($A27,'[1]5Y區隔'!$B$202:$R$226,K$4,FALSE)/VLOOKUP($A27,'[1]5Y區隔'!$B$202:$R$226,2,FALSE)</f>
        <v>0.11422845691382766</v>
      </c>
      <c r="L27" s="8">
        <f>VLOOKUP($A27,'[1]5Y區隔'!$B$202:$R$226,L$4,FALSE)/VLOOKUP($A27,'[1]5Y區隔'!$B$202:$R$226,2,FALSE)</f>
        <v>9.3186372745490978E-2</v>
      </c>
      <c r="M27" s="8">
        <f>VLOOKUP($A27,'[1]5Y區隔'!$B$202:$R$226,M$4,FALSE)/VLOOKUP($A27,'[1]5Y區隔'!$B$202:$R$226,2,FALSE)</f>
        <v>8.6458631548811907E-2</v>
      </c>
      <c r="N27" s="8">
        <f>VLOOKUP($A27,'[1]5Y區隔'!$B$202:$R$226,N$4,FALSE)/VLOOKUP($A27,'[1]5Y區隔'!$B$202:$R$226,2,FALSE)</f>
        <v>8.8176352705410826E-2</v>
      </c>
      <c r="O27" s="8">
        <f>VLOOKUP($A27,'[1]5Y區隔'!$B$202:$R$226,O$4,FALSE)/VLOOKUP($A27,'[1]5Y區隔'!$B$202:$R$226,2,FALSE)</f>
        <v>9.0466647580876039E-2</v>
      </c>
      <c r="P27" s="8">
        <f>VLOOKUP($A27,'[1]5Y區隔'!$B$202:$R$226,P$4,FALSE)/VLOOKUP($A27,'[1]5Y區隔'!$B$202:$R$226,2,FALSE)</f>
        <v>8.5742914400229034E-2</v>
      </c>
      <c r="Q27" s="8">
        <f>VLOOKUP($A27,'[1]5Y區隔'!$B$202:$R$226,Q$4,FALSE)/VLOOKUP($A27,'[1]5Y區隔'!$B$202:$R$226,2,FALSE)</f>
        <v>5.8402519324363009E-2</v>
      </c>
      <c r="R27" s="8">
        <f>VLOOKUP($A27,'[1]5Y區隔'!$B$202:$R$226,R$4,FALSE)/VLOOKUP($A27,'[1]5Y區隔'!$B$202:$R$226,2,FALSE)</f>
        <v>4.3229315774405953E-2</v>
      </c>
      <c r="S27" s="8">
        <f>VLOOKUP($A27,'[1]5Y區隔'!$B$202:$R$226,S$4,FALSE)/VLOOKUP($A27,'[1]5Y區隔'!$B$202:$R$226,2,FALSE)</f>
        <v>4.2513598625823074E-2</v>
      </c>
      <c r="T27" s="8">
        <f>VLOOKUP($A27,'[1]5Y區隔'!$B$202:$R$226,T$4,FALSE)/VLOOKUP($A27,'[1]5Y區隔'!$B$202:$R$226,2,FALSE)</f>
        <v>2.7769825365015745E-2</v>
      </c>
      <c r="U27" s="8">
        <f>VLOOKUP($A27,'[1]5Y區隔'!$B$202:$R$226,U$4,FALSE)/VLOOKUP($A27,'[1]5Y區隔'!$B$202:$R$226,2,FALSE)</f>
        <v>1.5888920698539939E-2</v>
      </c>
      <c r="V27" s="8">
        <f>VLOOKUP($A27,'[1]5Y區隔'!$B$202:$R$226,V$4,FALSE)/VLOOKUP($A27,'[1]5Y區隔'!$B$202:$R$226,2,FALSE)</f>
        <v>7.1571714858288003E-3</v>
      </c>
      <c r="W27" s="9">
        <f t="shared" si="6"/>
        <v>46.743486973947896</v>
      </c>
      <c r="X27" s="10">
        <f t="shared" si="7"/>
        <v>-0.17210622339347248</v>
      </c>
    </row>
    <row r="28" spans="1:28" x14ac:dyDescent="0.25">
      <c r="A28" t="s">
        <v>148</v>
      </c>
      <c r="B28">
        <f>VLOOKUP($A28,工作表2!$W$6:$Z$134,2,FALSE)</f>
        <v>1393</v>
      </c>
      <c r="C28">
        <f>VLOOKUP($A28,工作表2!$W$6:$Z$134,3,FALSE)</f>
        <v>2169</v>
      </c>
      <c r="D28">
        <f>VLOOKUP($A28,工作表2!$W$6:$Z$134,4,FALSE)</f>
        <v>3744</v>
      </c>
      <c r="E28" s="6">
        <f t="shared" si="3"/>
        <v>0.37206196581196582</v>
      </c>
      <c r="F28" s="6">
        <f t="shared" si="4"/>
        <v>0.57932692307692313</v>
      </c>
      <c r="G28" s="7">
        <f t="shared" si="5"/>
        <v>-0.20726495726495731</v>
      </c>
      <c r="H28" s="8">
        <f>VLOOKUP($A28,'[1]5Y區隔'!$B$202:$R$226,H$4,FALSE)/VLOOKUP($A28,'[1]5Y區隔'!$B$202:$R$226,2,FALSE)</f>
        <v>7.1862149990209512E-2</v>
      </c>
      <c r="I28" s="8">
        <f>VLOOKUP($A28,'[1]5Y區隔'!$B$202:$R$226,I$4,FALSE)/VLOOKUP($A28,'[1]5Y區隔'!$B$202:$R$226,2,FALSE)</f>
        <v>7.7344820834149203E-2</v>
      </c>
      <c r="J28" s="8">
        <f>VLOOKUP($A28,'[1]5Y區隔'!$B$202:$R$226,J$4,FALSE)/VLOOKUP($A28,'[1]5Y區隔'!$B$202:$R$226,2,FALSE)</f>
        <v>0.1074995104758175</v>
      </c>
      <c r="K28" s="8">
        <f>VLOOKUP($A28,'[1]5Y區隔'!$B$202:$R$226,K$4,FALSE)/VLOOKUP($A28,'[1]5Y區隔'!$B$202:$R$226,2,FALSE)</f>
        <v>0.11278637164675935</v>
      </c>
      <c r="L28" s="8">
        <f>VLOOKUP($A28,'[1]5Y區隔'!$B$202:$R$226,L$4,FALSE)/VLOOKUP($A28,'[1]5Y區隔'!$B$202:$R$226,2,FALSE)</f>
        <v>9.3009594673976889E-2</v>
      </c>
      <c r="M28" s="8">
        <f>VLOOKUP($A28,'[1]5Y區隔'!$B$202:$R$226,M$4,FALSE)/VLOOKUP($A28,'[1]5Y區隔'!$B$202:$R$226,2,FALSE)</f>
        <v>8.458977873506951E-2</v>
      </c>
      <c r="N28" s="8">
        <f>VLOOKUP($A28,'[1]5Y區隔'!$B$202:$R$226,N$4,FALSE)/VLOOKUP($A28,'[1]5Y區隔'!$B$202:$R$226,2,FALSE)</f>
        <v>8.6743685138045826E-2</v>
      </c>
      <c r="O28" s="8">
        <f>VLOOKUP($A28,'[1]5Y區隔'!$B$202:$R$226,O$4,FALSE)/VLOOKUP($A28,'[1]5Y區隔'!$B$202:$R$226,2,FALSE)</f>
        <v>9.203054630898766E-2</v>
      </c>
      <c r="P28" s="8">
        <f>VLOOKUP($A28,'[1]5Y區隔'!$B$202:$R$226,P$4,FALSE)/VLOOKUP($A28,'[1]5Y區隔'!$B$202:$R$226,2,FALSE)</f>
        <v>8.6156256119052282E-2</v>
      </c>
      <c r="Q28" s="8">
        <f>VLOOKUP($A28,'[1]5Y區隔'!$B$202:$R$226,Q$4,FALSE)/VLOOKUP($A28,'[1]5Y區隔'!$B$202:$R$226,2,FALSE)</f>
        <v>5.8742901899353828E-2</v>
      </c>
      <c r="R28" s="8">
        <f>VLOOKUP($A28,'[1]5Y區隔'!$B$202:$R$226,R$4,FALSE)/VLOOKUP($A28,'[1]5Y區隔'!$B$202:$R$226,2,FALSE)</f>
        <v>4.0924221656549832E-2</v>
      </c>
      <c r="S28" s="8">
        <f>VLOOKUP($A28,'[1]5Y區隔'!$B$202:$R$226,S$4,FALSE)/VLOOKUP($A28,'[1]5Y區隔'!$B$202:$R$226,2,FALSE)</f>
        <v>4.0336792637556296E-2</v>
      </c>
      <c r="T28" s="8">
        <f>VLOOKUP($A28,'[1]5Y區隔'!$B$202:$R$226,T$4,FALSE)/VLOOKUP($A28,'[1]5Y區隔'!$B$202:$R$226,2,FALSE)</f>
        <v>2.8588212257685531E-2</v>
      </c>
      <c r="U28" s="8">
        <f>VLOOKUP($A28,'[1]5Y區隔'!$B$202:$R$226,U$4,FALSE)/VLOOKUP($A28,'[1]5Y區隔'!$B$202:$R$226,2,FALSE)</f>
        <v>1.5273154493831995E-2</v>
      </c>
      <c r="V28" s="8">
        <f>VLOOKUP($A28,'[1]5Y區隔'!$B$202:$R$226,V$4,FALSE)/VLOOKUP($A28,'[1]5Y區隔'!$B$202:$R$226,2,FALSE)</f>
        <v>4.1120031329547682E-3</v>
      </c>
      <c r="W28" s="9">
        <f t="shared" si="6"/>
        <v>46.302134325435674</v>
      </c>
      <c r="X28" s="10">
        <f t="shared" si="7"/>
        <v>-0.20726495726495731</v>
      </c>
    </row>
    <row r="29" spans="1:28" x14ac:dyDescent="0.25">
      <c r="A29" t="s">
        <v>149</v>
      </c>
      <c r="B29">
        <f>VLOOKUP($A29,工作表2!$W$6:$Z$134,2,FALSE)</f>
        <v>1772</v>
      </c>
      <c r="C29">
        <f>VLOOKUP($A29,工作表2!$W$6:$Z$134,3,FALSE)</f>
        <v>2092</v>
      </c>
      <c r="D29">
        <f>VLOOKUP($A29,工作表2!$W$6:$Z$134,4,FALSE)</f>
        <v>4135</v>
      </c>
      <c r="E29" s="6">
        <f t="shared" si="3"/>
        <v>0.42853688029020554</v>
      </c>
      <c r="F29" s="6">
        <f t="shared" si="4"/>
        <v>0.50592503022974611</v>
      </c>
      <c r="G29" s="7">
        <f t="shared" si="5"/>
        <v>-7.7388149939540574E-2</v>
      </c>
      <c r="H29" s="8">
        <f>VLOOKUP($A29,'[1]5Y區隔'!$B$202:$R$226,H$4,FALSE)/VLOOKUP($A29,'[1]5Y區隔'!$B$202:$R$226,2,FALSE)</f>
        <v>7.1795780889913133E-2</v>
      </c>
      <c r="I29" s="8">
        <f>VLOOKUP($A29,'[1]5Y區隔'!$B$202:$R$226,I$4,FALSE)/VLOOKUP($A29,'[1]5Y區隔'!$B$202:$R$226,2,FALSE)</f>
        <v>7.1086686757667078E-2</v>
      </c>
      <c r="J29" s="8">
        <f>VLOOKUP($A29,'[1]5Y區隔'!$B$202:$R$226,J$4,FALSE)/VLOOKUP($A29,'[1]5Y區隔'!$B$202:$R$226,2,FALSE)</f>
        <v>0.11239141996099983</v>
      </c>
      <c r="K29" s="8">
        <f>VLOOKUP($A29,'[1]5Y區隔'!$B$202:$R$226,K$4,FALSE)/VLOOKUP($A29,'[1]5Y區隔'!$B$202:$R$226,2,FALSE)</f>
        <v>0.11487324942386101</v>
      </c>
      <c r="L29" s="8">
        <f>VLOOKUP($A29,'[1]5Y區隔'!$B$202:$R$226,L$4,FALSE)/VLOOKUP($A29,'[1]5Y區隔'!$B$202:$R$226,2,FALSE)</f>
        <v>9.0409501861372102E-2</v>
      </c>
      <c r="M29" s="8">
        <f>VLOOKUP($A29,'[1]5Y區隔'!$B$202:$R$226,M$4,FALSE)/VLOOKUP($A29,'[1]5Y區隔'!$B$202:$R$226,2,FALSE)</f>
        <v>0.10015954617975537</v>
      </c>
      <c r="N29" s="8">
        <f>VLOOKUP($A29,'[1]5Y區隔'!$B$202:$R$226,N$4,FALSE)/VLOOKUP($A29,'[1]5Y區隔'!$B$202:$R$226,2,FALSE)</f>
        <v>9.2359510725048749E-2</v>
      </c>
      <c r="O29" s="8">
        <f>VLOOKUP($A29,'[1]5Y區隔'!$B$202:$R$226,O$4,FALSE)/VLOOKUP($A29,'[1]5Y區隔'!$B$202:$R$226,2,FALSE)</f>
        <v>8.7041304733203331E-2</v>
      </c>
      <c r="P29" s="8">
        <f>VLOOKUP($A29,'[1]5Y區隔'!$B$202:$R$226,P$4,FALSE)/VLOOKUP($A29,'[1]5Y區隔'!$B$202:$R$226,2,FALSE)</f>
        <v>8.7927672398510903E-2</v>
      </c>
      <c r="Q29" s="8">
        <f>VLOOKUP($A29,'[1]5Y區隔'!$B$202:$R$226,Q$4,FALSE)/VLOOKUP($A29,'[1]5Y區隔'!$B$202:$R$226,2,FALSE)</f>
        <v>5.9918454174791705E-2</v>
      </c>
      <c r="R29" s="8">
        <f>VLOOKUP($A29,'[1]5Y區隔'!$B$202:$R$226,R$4,FALSE)/VLOOKUP($A29,'[1]5Y區隔'!$B$202:$R$226,2,FALSE)</f>
        <v>3.2972877149441589E-2</v>
      </c>
      <c r="S29" s="8">
        <f>VLOOKUP($A29,'[1]5Y區隔'!$B$202:$R$226,S$4,FALSE)/VLOOKUP($A29,'[1]5Y區隔'!$B$202:$R$226,2,FALSE)</f>
        <v>3.9177450806594578E-2</v>
      </c>
      <c r="T29" s="8">
        <f>VLOOKUP($A29,'[1]5Y區隔'!$B$202:$R$226,T$4,FALSE)/VLOOKUP($A29,'[1]5Y區隔'!$B$202:$R$226,2,FALSE)</f>
        <v>2.0209182769012585E-2</v>
      </c>
      <c r="U29" s="8">
        <f>VLOOKUP($A29,'[1]5Y區隔'!$B$202:$R$226,U$4,FALSE)/VLOOKUP($A29,'[1]5Y區隔'!$B$202:$R$226,2,FALSE)</f>
        <v>1.2054600248182947E-2</v>
      </c>
      <c r="V29" s="8">
        <f>VLOOKUP($A29,'[1]5Y區隔'!$B$202:$R$226,V$4,FALSE)/VLOOKUP($A29,'[1]5Y區隔'!$B$202:$R$226,2,FALSE)</f>
        <v>7.6227619216450984E-3</v>
      </c>
      <c r="W29" s="9">
        <f t="shared" si="6"/>
        <v>45.878390356319791</v>
      </c>
      <c r="X29" s="10">
        <f t="shared" si="7"/>
        <v>-7.7388149939540574E-2</v>
      </c>
    </row>
    <row r="30" spans="1:28" x14ac:dyDescent="0.25">
      <c r="A30" t="s">
        <v>150</v>
      </c>
      <c r="B30">
        <f>VLOOKUP($A30,工作表2!$W$6:$Z$134,2,FALSE)</f>
        <v>876</v>
      </c>
      <c r="C30">
        <f>VLOOKUP($A30,工作表2!$W$6:$Z$134,3,FALSE)</f>
        <v>1612</v>
      </c>
      <c r="D30">
        <f>VLOOKUP($A30,工作表2!$W$6:$Z$134,4,FALSE)</f>
        <v>2633</v>
      </c>
      <c r="E30" s="6">
        <f t="shared" si="3"/>
        <v>0.33270034181541969</v>
      </c>
      <c r="F30" s="6">
        <f t="shared" si="4"/>
        <v>0.61222939612609195</v>
      </c>
      <c r="G30" s="7">
        <f t="shared" si="5"/>
        <v>-0.27952905431067226</v>
      </c>
      <c r="H30" s="8">
        <f>VLOOKUP($A30,'[1]5Y區隔'!$B$202:$R$226,H$4,FALSE)/VLOOKUP($A30,'[1]5Y區隔'!$B$202:$R$226,2,FALSE)</f>
        <v>6.738470035901685E-2</v>
      </c>
      <c r="I30" s="8">
        <f>VLOOKUP($A30,'[1]5Y區隔'!$B$202:$R$226,I$4,FALSE)/VLOOKUP($A30,'[1]5Y區隔'!$B$202:$R$226,2,FALSE)</f>
        <v>6.6556199944766636E-2</v>
      </c>
      <c r="J30" s="8">
        <f>VLOOKUP($A30,'[1]5Y區隔'!$B$202:$R$226,J$4,FALSE)/VLOOKUP($A30,'[1]5Y區隔'!$B$202:$R$226,2,FALSE)</f>
        <v>9.1411212372272857E-2</v>
      </c>
      <c r="K30" s="8">
        <f>VLOOKUP($A30,'[1]5Y區隔'!$B$202:$R$226,K$4,FALSE)/VLOOKUP($A30,'[1]5Y區隔'!$B$202:$R$226,2,FALSE)</f>
        <v>0.11654239160452913</v>
      </c>
      <c r="L30" s="8">
        <f>VLOOKUP($A30,'[1]5Y區隔'!$B$202:$R$226,L$4,FALSE)/VLOOKUP($A30,'[1]5Y區隔'!$B$202:$R$226,2,FALSE)</f>
        <v>8.7544877105771884E-2</v>
      </c>
      <c r="M30" s="8">
        <f>VLOOKUP($A30,'[1]5Y區隔'!$B$202:$R$226,M$4,FALSE)/VLOOKUP($A30,'[1]5Y區隔'!$B$202:$R$226,2,FALSE)</f>
        <v>9.2515879591273123E-2</v>
      </c>
      <c r="N30" s="8">
        <f>VLOOKUP($A30,'[1]5Y區隔'!$B$202:$R$226,N$4,FALSE)/VLOOKUP($A30,'[1]5Y區隔'!$B$202:$R$226,2,FALSE)</f>
        <v>9.6934548467274229E-2</v>
      </c>
      <c r="O30" s="8">
        <f>VLOOKUP($A30,'[1]5Y區隔'!$B$202:$R$226,O$4,FALSE)/VLOOKUP($A30,'[1]5Y區隔'!$B$202:$R$226,2,FALSE)</f>
        <v>8.008837337752002E-2</v>
      </c>
      <c r="P30" s="8">
        <f>VLOOKUP($A30,'[1]5Y區隔'!$B$202:$R$226,P$4,FALSE)/VLOOKUP($A30,'[1]5Y區隔'!$B$202:$R$226,2,FALSE)</f>
        <v>8.5611709472521405E-2</v>
      </c>
      <c r="Q30" s="8">
        <f>VLOOKUP($A30,'[1]5Y區隔'!$B$202:$R$226,Q$4,FALSE)/VLOOKUP($A30,'[1]5Y區隔'!$B$202:$R$226,2,FALSE)</f>
        <v>6.628003314001657E-2</v>
      </c>
      <c r="R30" s="8">
        <f>VLOOKUP($A30,'[1]5Y區隔'!$B$202:$R$226,R$4,FALSE)/VLOOKUP($A30,'[1]5Y區隔'!$B$202:$R$226,2,FALSE)</f>
        <v>4.5567522783761395E-2</v>
      </c>
      <c r="S30" s="8">
        <f>VLOOKUP($A30,'[1]5Y區隔'!$B$202:$R$226,S$4,FALSE)/VLOOKUP($A30,'[1]5Y區隔'!$B$202:$R$226,2,FALSE)</f>
        <v>4.5567522783761395E-2</v>
      </c>
      <c r="T30" s="8">
        <f>VLOOKUP($A30,'[1]5Y區隔'!$B$202:$R$226,T$4,FALSE)/VLOOKUP($A30,'[1]5Y區隔'!$B$202:$R$226,2,FALSE)</f>
        <v>3.3416183374758351E-2</v>
      </c>
      <c r="U30" s="8">
        <f>VLOOKUP($A30,'[1]5Y區隔'!$B$202:$R$226,U$4,FALSE)/VLOOKUP($A30,'[1]5Y區隔'!$B$202:$R$226,2,FALSE)</f>
        <v>1.463684065175366E-2</v>
      </c>
      <c r="V30" s="8">
        <f>VLOOKUP($A30,'[1]5Y區隔'!$B$202:$R$226,V$4,FALSE)/VLOOKUP($A30,'[1]5Y區隔'!$B$202:$R$226,2,FALSE)</f>
        <v>9.9420049710024858E-3</v>
      </c>
      <c r="W30" s="9">
        <f t="shared" si="6"/>
        <v>47.613918806959397</v>
      </c>
      <c r="X30" s="10">
        <f t="shared" si="7"/>
        <v>-0.27952905431067226</v>
      </c>
    </row>
  </sheetData>
  <phoneticPr fontId="2" type="noConversion"/>
  <conditionalFormatting sqref="A6:A30">
    <cfRule type="duplicateValues" dxfId="0" priority="8"/>
  </conditionalFormatting>
  <conditionalFormatting sqref="G6:G30">
    <cfRule type="colorScale" priority="7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1:V1">
    <cfRule type="colorScale" priority="4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3:V3">
    <cfRule type="colorScale" priority="6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H2:V2">
    <cfRule type="colorScale" priority="5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Z7:Z21">
    <cfRule type="colorScale" priority="1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AB7:AB21">
    <cfRule type="colorScale" priority="3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AA7:AA21">
    <cfRule type="colorScale" priority="2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K1" workbookViewId="0">
      <selection activeCell="W6" sqref="W6:Z6"/>
    </sheetView>
  </sheetViews>
  <sheetFormatPr defaultRowHeight="16.5" x14ac:dyDescent="0.25"/>
  <sheetData>
    <row r="1" spans="1:26" x14ac:dyDescent="0.25">
      <c r="A1" s="14" t="s">
        <v>105</v>
      </c>
      <c r="B1" s="14" t="s">
        <v>106</v>
      </c>
      <c r="C1" s="14" t="s">
        <v>107</v>
      </c>
      <c r="D1" s="17" t="s">
        <v>108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14" t="s">
        <v>109</v>
      </c>
      <c r="S1" s="14" t="s">
        <v>110</v>
      </c>
      <c r="T1" s="14" t="s">
        <v>111</v>
      </c>
    </row>
    <row r="2" spans="1:26" x14ac:dyDescent="0.25">
      <c r="A2" s="15"/>
      <c r="B2" s="15"/>
      <c r="C2" s="15"/>
      <c r="D2" s="14" t="s">
        <v>112</v>
      </c>
      <c r="E2" s="14" t="s">
        <v>113</v>
      </c>
      <c r="F2" s="14" t="s">
        <v>114</v>
      </c>
      <c r="G2" s="14" t="s">
        <v>115</v>
      </c>
      <c r="H2" s="14" t="s">
        <v>116</v>
      </c>
      <c r="I2" s="14" t="s">
        <v>117</v>
      </c>
      <c r="J2" s="14" t="s">
        <v>118</v>
      </c>
      <c r="K2" s="14" t="s">
        <v>119</v>
      </c>
      <c r="L2" s="14" t="s">
        <v>120</v>
      </c>
      <c r="M2" s="14" t="s">
        <v>121</v>
      </c>
      <c r="N2" s="14" t="s">
        <v>122</v>
      </c>
      <c r="O2" s="14" t="s">
        <v>123</v>
      </c>
      <c r="P2" s="14" t="s">
        <v>124</v>
      </c>
      <c r="Q2" s="14" t="s">
        <v>125</v>
      </c>
      <c r="R2" s="15"/>
      <c r="S2" s="15"/>
      <c r="T2" s="15"/>
    </row>
    <row r="3" spans="1:26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6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6" x14ac:dyDescent="0.25">
      <c r="A5" s="1" t="s">
        <v>0</v>
      </c>
      <c r="B5" s="1" t="s">
        <v>1</v>
      </c>
      <c r="C5" s="1" t="s">
        <v>1</v>
      </c>
      <c r="D5" s="2">
        <v>9341</v>
      </c>
      <c r="E5" s="2">
        <v>616</v>
      </c>
      <c r="F5" s="2">
        <v>6920</v>
      </c>
      <c r="G5" s="2">
        <v>1465</v>
      </c>
      <c r="H5" s="2">
        <v>10576</v>
      </c>
      <c r="I5" s="2">
        <v>10303</v>
      </c>
      <c r="J5" s="2">
        <v>5925</v>
      </c>
      <c r="K5" s="2">
        <v>11166</v>
      </c>
      <c r="L5" s="2">
        <v>4100</v>
      </c>
      <c r="M5" s="2">
        <v>2980</v>
      </c>
      <c r="N5" s="2">
        <v>2804</v>
      </c>
      <c r="O5" s="2">
        <v>1359</v>
      </c>
      <c r="P5" s="2">
        <v>5575</v>
      </c>
      <c r="Q5" s="2">
        <v>190</v>
      </c>
      <c r="R5" s="2">
        <v>75336</v>
      </c>
      <c r="S5" s="2">
        <v>104196</v>
      </c>
      <c r="T5" s="3">
        <v>72.300003051757813</v>
      </c>
    </row>
    <row r="6" spans="1:26" x14ac:dyDescent="0.25">
      <c r="A6" s="1" t="s">
        <v>2</v>
      </c>
      <c r="B6" s="1" t="s">
        <v>3</v>
      </c>
      <c r="C6" s="1" t="s">
        <v>4</v>
      </c>
      <c r="D6" s="2">
        <v>110</v>
      </c>
      <c r="E6" s="2">
        <v>8</v>
      </c>
      <c r="F6" s="2">
        <v>71</v>
      </c>
      <c r="G6" s="2">
        <v>19</v>
      </c>
      <c r="H6" s="2">
        <v>144</v>
      </c>
      <c r="I6" s="2">
        <v>106</v>
      </c>
      <c r="J6" s="2">
        <v>81</v>
      </c>
      <c r="K6" s="2">
        <v>122</v>
      </c>
      <c r="L6" s="2">
        <v>48</v>
      </c>
      <c r="M6" s="2">
        <v>37</v>
      </c>
      <c r="N6" s="2">
        <v>34</v>
      </c>
      <c r="O6" s="2">
        <v>18</v>
      </c>
      <c r="P6" s="2">
        <v>58</v>
      </c>
      <c r="Q6" s="2">
        <v>3</v>
      </c>
      <c r="R6" s="2">
        <v>884</v>
      </c>
      <c r="S6" s="2">
        <v>1203</v>
      </c>
      <c r="T6" s="3">
        <v>73.480003356933594</v>
      </c>
      <c r="U6" s="4">
        <f>SUM(D6,G6,J6,L6,M6,P6)</f>
        <v>353</v>
      </c>
      <c r="V6" s="4">
        <f>SUM(F6,H6,I6,K6,N6)</f>
        <v>477</v>
      </c>
      <c r="W6" t="str">
        <f>$B6</f>
        <v>玉泉里</v>
      </c>
      <c r="X6" s="5">
        <f>IF($B6=$B5,"",SUMPRODUCT(($B$6:$B$168=$B6)*U$6:U$168))</f>
        <v>778</v>
      </c>
      <c r="Y6" s="5">
        <f t="shared" ref="Y6" si="0">IF($B6=$B5,"",SUMPRODUCT(($B$6:$B$168=$B6)*V$6:V$168))</f>
        <v>984</v>
      </c>
      <c r="Z6" s="5">
        <f>IF($B6=$B5,"",SUMPRODUCT(($B$6:$B$168=$B6)*R$6:R$168))</f>
        <v>1875</v>
      </c>
    </row>
    <row r="7" spans="1:26" x14ac:dyDescent="0.25">
      <c r="A7" s="1" t="s">
        <v>2</v>
      </c>
      <c r="B7" s="1" t="s">
        <v>3</v>
      </c>
      <c r="C7" s="1" t="s">
        <v>5</v>
      </c>
      <c r="D7" s="2">
        <v>136</v>
      </c>
      <c r="E7" s="2">
        <v>11</v>
      </c>
      <c r="F7" s="2">
        <v>68</v>
      </c>
      <c r="G7" s="2">
        <v>14</v>
      </c>
      <c r="H7" s="2">
        <v>153</v>
      </c>
      <c r="I7" s="2">
        <v>106</v>
      </c>
      <c r="J7" s="2">
        <v>115</v>
      </c>
      <c r="K7" s="2">
        <v>146</v>
      </c>
      <c r="L7" s="2">
        <v>41</v>
      </c>
      <c r="M7" s="2">
        <v>47</v>
      </c>
      <c r="N7" s="2">
        <v>34</v>
      </c>
      <c r="O7" s="2">
        <v>21</v>
      </c>
      <c r="P7" s="2">
        <v>72</v>
      </c>
      <c r="Q7" s="2">
        <v>4</v>
      </c>
      <c r="R7" s="2">
        <v>991</v>
      </c>
      <c r="S7" s="2">
        <v>1343</v>
      </c>
      <c r="T7" s="3">
        <v>73.790000915527344</v>
      </c>
      <c r="U7" s="4">
        <f t="shared" ref="U7:U70" si="1">SUM(D7,G7,J7,L7,M7,P7)</f>
        <v>425</v>
      </c>
      <c r="V7" s="4">
        <f t="shared" ref="V7:V70" si="2">SUM(F7,H7,I7,K7,N7)</f>
        <v>507</v>
      </c>
      <c r="W7" t="str">
        <f t="shared" ref="W7:W70" si="3">$B7</f>
        <v>玉泉里</v>
      </c>
      <c r="X7" s="5" t="str">
        <f t="shared" ref="X7:X70" si="4">IF($B7=$B6,"",SUMPRODUCT(($B$6:$B$168=$B7)*U$6:U$168))</f>
        <v/>
      </c>
      <c r="Y7" s="5" t="str">
        <f t="shared" ref="Y7:Y70" si="5">IF($B7=$B6,"",SUMPRODUCT(($B$6:$B$168=$B7)*V$6:V$168))</f>
        <v/>
      </c>
      <c r="Z7" s="5" t="str">
        <f t="shared" ref="Z7:Z70" si="6">IF($B7=$B6,"",SUMPRODUCT(($B$6:$B$168=$B7)*R$6:R$168))</f>
        <v/>
      </c>
    </row>
    <row r="8" spans="1:26" x14ac:dyDescent="0.25">
      <c r="A8" s="1" t="s">
        <v>2</v>
      </c>
      <c r="B8" s="1" t="s">
        <v>6</v>
      </c>
      <c r="C8" s="1" t="s">
        <v>7</v>
      </c>
      <c r="D8" s="2">
        <v>131</v>
      </c>
      <c r="E8" s="2">
        <v>9</v>
      </c>
      <c r="F8" s="2">
        <v>56</v>
      </c>
      <c r="G8" s="2">
        <v>28</v>
      </c>
      <c r="H8" s="2">
        <v>125</v>
      </c>
      <c r="I8" s="2">
        <v>153</v>
      </c>
      <c r="J8" s="2">
        <v>82</v>
      </c>
      <c r="K8" s="2">
        <v>113</v>
      </c>
      <c r="L8" s="2">
        <v>38</v>
      </c>
      <c r="M8" s="2">
        <v>50</v>
      </c>
      <c r="N8" s="2">
        <v>31</v>
      </c>
      <c r="O8" s="2">
        <v>26</v>
      </c>
      <c r="P8" s="2">
        <v>75</v>
      </c>
      <c r="Q8" s="2">
        <v>5</v>
      </c>
      <c r="R8" s="2">
        <v>959</v>
      </c>
      <c r="S8" s="2">
        <v>1414</v>
      </c>
      <c r="T8" s="3">
        <v>67.819999694824219</v>
      </c>
      <c r="U8" s="4">
        <f t="shared" si="1"/>
        <v>404</v>
      </c>
      <c r="V8" s="4">
        <f t="shared" si="2"/>
        <v>478</v>
      </c>
      <c r="W8" t="str">
        <f t="shared" si="3"/>
        <v>建明里</v>
      </c>
      <c r="X8" s="5">
        <f t="shared" si="4"/>
        <v>836</v>
      </c>
      <c r="Y8" s="5">
        <f t="shared" si="5"/>
        <v>1084</v>
      </c>
      <c r="Z8" s="5">
        <f t="shared" si="6"/>
        <v>2052</v>
      </c>
    </row>
    <row r="9" spans="1:26" x14ac:dyDescent="0.25">
      <c r="A9" s="1" t="s">
        <v>2</v>
      </c>
      <c r="B9" s="1" t="s">
        <v>6</v>
      </c>
      <c r="C9" s="1" t="s">
        <v>8</v>
      </c>
      <c r="D9" s="2">
        <v>151</v>
      </c>
      <c r="E9" s="2">
        <v>10</v>
      </c>
      <c r="F9" s="2">
        <v>120</v>
      </c>
      <c r="G9" s="2">
        <v>21</v>
      </c>
      <c r="H9" s="2">
        <v>156</v>
      </c>
      <c r="I9" s="2">
        <v>136</v>
      </c>
      <c r="J9" s="2">
        <v>111</v>
      </c>
      <c r="K9" s="2">
        <v>167</v>
      </c>
      <c r="L9" s="2">
        <v>49</v>
      </c>
      <c r="M9" s="2">
        <v>40</v>
      </c>
      <c r="N9" s="2">
        <v>27</v>
      </c>
      <c r="O9" s="2">
        <v>19</v>
      </c>
      <c r="P9" s="2">
        <v>60</v>
      </c>
      <c r="Q9" s="2">
        <v>2</v>
      </c>
      <c r="R9" s="2">
        <v>1093</v>
      </c>
      <c r="S9" s="2">
        <v>1501</v>
      </c>
      <c r="T9" s="3">
        <v>72.819999694824219</v>
      </c>
      <c r="U9" s="4">
        <f t="shared" si="1"/>
        <v>432</v>
      </c>
      <c r="V9" s="4">
        <f t="shared" si="2"/>
        <v>606</v>
      </c>
      <c r="W9" t="str">
        <f t="shared" si="3"/>
        <v>建明里</v>
      </c>
      <c r="X9" s="5" t="str">
        <f t="shared" si="4"/>
        <v/>
      </c>
      <c r="Y9" s="5" t="str">
        <f t="shared" si="5"/>
        <v/>
      </c>
      <c r="Z9" s="5" t="str">
        <f t="shared" si="6"/>
        <v/>
      </c>
    </row>
    <row r="10" spans="1:26" x14ac:dyDescent="0.25">
      <c r="A10" s="1" t="s">
        <v>2</v>
      </c>
      <c r="B10" s="1" t="s">
        <v>9</v>
      </c>
      <c r="C10" s="1" t="s">
        <v>10</v>
      </c>
      <c r="D10" s="2">
        <v>105</v>
      </c>
      <c r="E10" s="2">
        <v>11</v>
      </c>
      <c r="F10" s="2">
        <v>45</v>
      </c>
      <c r="G10" s="2">
        <v>16</v>
      </c>
      <c r="H10" s="2">
        <v>78</v>
      </c>
      <c r="I10" s="2">
        <v>132</v>
      </c>
      <c r="J10" s="2">
        <v>63</v>
      </c>
      <c r="K10" s="2">
        <v>121</v>
      </c>
      <c r="L10" s="2">
        <v>29</v>
      </c>
      <c r="M10" s="2">
        <v>43</v>
      </c>
      <c r="N10" s="2">
        <v>16</v>
      </c>
      <c r="O10" s="2">
        <v>11</v>
      </c>
      <c r="P10" s="2">
        <v>47</v>
      </c>
      <c r="Q10" s="2">
        <v>2</v>
      </c>
      <c r="R10" s="2">
        <v>735</v>
      </c>
      <c r="S10" s="2">
        <v>1111</v>
      </c>
      <c r="T10" s="3">
        <v>66.160003662109375</v>
      </c>
      <c r="U10" s="4">
        <f t="shared" si="1"/>
        <v>303</v>
      </c>
      <c r="V10" s="4">
        <f t="shared" si="2"/>
        <v>392</v>
      </c>
      <c r="W10" t="str">
        <f t="shared" si="3"/>
        <v>建功里</v>
      </c>
      <c r="X10" s="5">
        <f t="shared" si="4"/>
        <v>1072</v>
      </c>
      <c r="Y10" s="5">
        <f t="shared" si="5"/>
        <v>1590</v>
      </c>
      <c r="Z10" s="5">
        <f t="shared" si="6"/>
        <v>2799</v>
      </c>
    </row>
    <row r="11" spans="1:26" x14ac:dyDescent="0.25">
      <c r="A11" s="1" t="s">
        <v>2</v>
      </c>
      <c r="B11" s="1" t="s">
        <v>9</v>
      </c>
      <c r="C11" s="1" t="s">
        <v>11</v>
      </c>
      <c r="D11" s="2">
        <v>109</v>
      </c>
      <c r="E11" s="2">
        <v>5</v>
      </c>
      <c r="F11" s="2">
        <v>72</v>
      </c>
      <c r="G11" s="2">
        <v>13</v>
      </c>
      <c r="H11" s="2">
        <v>97</v>
      </c>
      <c r="I11" s="2">
        <v>109</v>
      </c>
      <c r="J11" s="2">
        <v>63</v>
      </c>
      <c r="K11" s="2">
        <v>139</v>
      </c>
      <c r="L11" s="2">
        <v>20</v>
      </c>
      <c r="M11" s="2">
        <v>74</v>
      </c>
      <c r="N11" s="2">
        <v>19</v>
      </c>
      <c r="O11" s="2">
        <v>20</v>
      </c>
      <c r="P11" s="2">
        <v>90</v>
      </c>
      <c r="Q11" s="2">
        <v>4</v>
      </c>
      <c r="R11" s="2">
        <v>855</v>
      </c>
      <c r="S11" s="2">
        <v>1208</v>
      </c>
      <c r="T11" s="3">
        <v>70.779998779296875</v>
      </c>
      <c r="U11" s="4">
        <f t="shared" si="1"/>
        <v>369</v>
      </c>
      <c r="V11" s="4">
        <f t="shared" si="2"/>
        <v>436</v>
      </c>
      <c r="W11" t="str">
        <f t="shared" si="3"/>
        <v>建功里</v>
      </c>
      <c r="X11" s="5" t="str">
        <f t="shared" si="4"/>
        <v/>
      </c>
      <c r="Y11" s="5" t="str">
        <f t="shared" si="5"/>
        <v/>
      </c>
      <c r="Z11" s="5" t="str">
        <f t="shared" si="6"/>
        <v/>
      </c>
    </row>
    <row r="12" spans="1:26" x14ac:dyDescent="0.25">
      <c r="A12" s="1" t="s">
        <v>2</v>
      </c>
      <c r="B12" s="1" t="s">
        <v>9</v>
      </c>
      <c r="C12" s="1" t="s">
        <v>12</v>
      </c>
      <c r="D12" s="2">
        <v>118</v>
      </c>
      <c r="E12" s="2">
        <v>3</v>
      </c>
      <c r="F12" s="2">
        <v>103</v>
      </c>
      <c r="G12" s="2">
        <v>26</v>
      </c>
      <c r="H12" s="2">
        <v>182</v>
      </c>
      <c r="I12" s="2">
        <v>192</v>
      </c>
      <c r="J12" s="2">
        <v>72</v>
      </c>
      <c r="K12" s="2">
        <v>250</v>
      </c>
      <c r="L12" s="2">
        <v>42</v>
      </c>
      <c r="M12" s="2">
        <v>48</v>
      </c>
      <c r="N12" s="2">
        <v>35</v>
      </c>
      <c r="O12" s="2">
        <v>12</v>
      </c>
      <c r="P12" s="2">
        <v>94</v>
      </c>
      <c r="Q12" s="2">
        <v>4</v>
      </c>
      <c r="R12" s="2">
        <v>1209</v>
      </c>
      <c r="S12" s="2">
        <v>1582</v>
      </c>
      <c r="T12" s="3">
        <v>76.419998168945313</v>
      </c>
      <c r="U12" s="4">
        <f t="shared" si="1"/>
        <v>400</v>
      </c>
      <c r="V12" s="4">
        <f t="shared" si="2"/>
        <v>762</v>
      </c>
      <c r="W12" t="str">
        <f t="shared" si="3"/>
        <v>建功里</v>
      </c>
      <c r="X12" s="5" t="str">
        <f t="shared" si="4"/>
        <v/>
      </c>
      <c r="Y12" s="5" t="str">
        <f t="shared" si="5"/>
        <v/>
      </c>
      <c r="Z12" s="5" t="str">
        <f t="shared" si="6"/>
        <v/>
      </c>
    </row>
    <row r="13" spans="1:26" x14ac:dyDescent="0.25">
      <c r="A13" s="1" t="s">
        <v>2</v>
      </c>
      <c r="B13" s="1" t="s">
        <v>13</v>
      </c>
      <c r="C13" s="1" t="s">
        <v>14</v>
      </c>
      <c r="D13" s="2">
        <v>95</v>
      </c>
      <c r="E13" s="2">
        <v>10</v>
      </c>
      <c r="F13" s="2">
        <v>87</v>
      </c>
      <c r="G13" s="2">
        <v>13</v>
      </c>
      <c r="H13" s="2">
        <v>190</v>
      </c>
      <c r="I13" s="2">
        <v>191</v>
      </c>
      <c r="J13" s="2">
        <v>136</v>
      </c>
      <c r="K13" s="2">
        <v>224</v>
      </c>
      <c r="L13" s="2">
        <v>29</v>
      </c>
      <c r="M13" s="2">
        <v>72</v>
      </c>
      <c r="N13" s="2">
        <v>38</v>
      </c>
      <c r="O13" s="2">
        <v>25</v>
      </c>
      <c r="P13" s="2">
        <v>78</v>
      </c>
      <c r="Q13" s="2">
        <v>5</v>
      </c>
      <c r="R13" s="2">
        <v>1229</v>
      </c>
      <c r="S13" s="2">
        <v>1650</v>
      </c>
      <c r="T13" s="3">
        <v>74.480003356933594</v>
      </c>
      <c r="U13" s="4">
        <f t="shared" si="1"/>
        <v>423</v>
      </c>
      <c r="V13" s="4">
        <f t="shared" si="2"/>
        <v>730</v>
      </c>
      <c r="W13" t="str">
        <f t="shared" si="3"/>
        <v>建泰里</v>
      </c>
      <c r="X13" s="5">
        <f t="shared" si="4"/>
        <v>804</v>
      </c>
      <c r="Y13" s="5">
        <f t="shared" si="5"/>
        <v>1316</v>
      </c>
      <c r="Z13" s="5">
        <f t="shared" si="6"/>
        <v>2266</v>
      </c>
    </row>
    <row r="14" spans="1:26" x14ac:dyDescent="0.25">
      <c r="A14" s="1" t="s">
        <v>2</v>
      </c>
      <c r="B14" s="1" t="s">
        <v>13</v>
      </c>
      <c r="C14" s="1" t="s">
        <v>15</v>
      </c>
      <c r="D14" s="2">
        <v>103</v>
      </c>
      <c r="E14" s="2">
        <v>15</v>
      </c>
      <c r="F14" s="2">
        <v>70</v>
      </c>
      <c r="G14" s="2">
        <v>21</v>
      </c>
      <c r="H14" s="2">
        <v>147</v>
      </c>
      <c r="I14" s="2">
        <v>157</v>
      </c>
      <c r="J14" s="2">
        <v>84</v>
      </c>
      <c r="K14" s="2">
        <v>188</v>
      </c>
      <c r="L14" s="2">
        <v>39</v>
      </c>
      <c r="M14" s="2">
        <v>62</v>
      </c>
      <c r="N14" s="2">
        <v>24</v>
      </c>
      <c r="O14" s="2">
        <v>29</v>
      </c>
      <c r="P14" s="2">
        <v>72</v>
      </c>
      <c r="Q14" s="2">
        <v>2</v>
      </c>
      <c r="R14" s="2">
        <v>1037</v>
      </c>
      <c r="S14" s="2">
        <v>1483</v>
      </c>
      <c r="T14" s="3">
        <v>69.930000305175781</v>
      </c>
      <c r="U14" s="4">
        <f t="shared" si="1"/>
        <v>381</v>
      </c>
      <c r="V14" s="4">
        <f t="shared" si="2"/>
        <v>586</v>
      </c>
      <c r="W14" t="str">
        <f t="shared" si="3"/>
        <v>建泰里</v>
      </c>
      <c r="X14" s="5" t="str">
        <f t="shared" si="4"/>
        <v/>
      </c>
      <c r="Y14" s="5" t="str">
        <f t="shared" si="5"/>
        <v/>
      </c>
      <c r="Z14" s="5" t="str">
        <f t="shared" si="6"/>
        <v/>
      </c>
    </row>
    <row r="15" spans="1:26" x14ac:dyDescent="0.25">
      <c r="A15" s="1" t="s">
        <v>2</v>
      </c>
      <c r="B15" s="1" t="s">
        <v>16</v>
      </c>
      <c r="C15" s="1" t="s">
        <v>17</v>
      </c>
      <c r="D15" s="2">
        <v>172</v>
      </c>
      <c r="E15" s="2">
        <v>14</v>
      </c>
      <c r="F15" s="2">
        <v>87</v>
      </c>
      <c r="G15" s="2">
        <v>17</v>
      </c>
      <c r="H15" s="2">
        <v>166</v>
      </c>
      <c r="I15" s="2">
        <v>182</v>
      </c>
      <c r="J15" s="2">
        <v>63</v>
      </c>
      <c r="K15" s="2">
        <v>145</v>
      </c>
      <c r="L15" s="2">
        <v>25</v>
      </c>
      <c r="M15" s="2">
        <v>34</v>
      </c>
      <c r="N15" s="2">
        <v>35</v>
      </c>
      <c r="O15" s="2">
        <v>30</v>
      </c>
      <c r="P15" s="2">
        <v>79</v>
      </c>
      <c r="Q15" s="2">
        <v>1</v>
      </c>
      <c r="R15" s="2">
        <v>1082</v>
      </c>
      <c r="S15" s="2">
        <v>1504</v>
      </c>
      <c r="T15" s="3">
        <v>71.94000244140625</v>
      </c>
      <c r="U15" s="4">
        <f t="shared" si="1"/>
        <v>390</v>
      </c>
      <c r="V15" s="4">
        <f t="shared" si="2"/>
        <v>615</v>
      </c>
      <c r="W15" t="str">
        <f t="shared" si="3"/>
        <v>永樂里</v>
      </c>
      <c r="X15" s="5">
        <f t="shared" si="4"/>
        <v>1174</v>
      </c>
      <c r="Y15" s="5">
        <f t="shared" si="5"/>
        <v>1854</v>
      </c>
      <c r="Z15" s="5">
        <f t="shared" si="6"/>
        <v>3231</v>
      </c>
    </row>
    <row r="16" spans="1:26" x14ac:dyDescent="0.25">
      <c r="A16" s="1" t="s">
        <v>2</v>
      </c>
      <c r="B16" s="1" t="s">
        <v>16</v>
      </c>
      <c r="C16" s="1" t="s">
        <v>18</v>
      </c>
      <c r="D16" s="2">
        <v>122</v>
      </c>
      <c r="E16" s="2">
        <v>9</v>
      </c>
      <c r="F16" s="2">
        <v>83</v>
      </c>
      <c r="G16" s="2">
        <v>23</v>
      </c>
      <c r="H16" s="2">
        <v>156</v>
      </c>
      <c r="I16" s="2">
        <v>185</v>
      </c>
      <c r="J16" s="2">
        <v>68</v>
      </c>
      <c r="K16" s="2">
        <v>153</v>
      </c>
      <c r="L16" s="2">
        <v>47</v>
      </c>
      <c r="M16" s="2">
        <v>32</v>
      </c>
      <c r="N16" s="2">
        <v>30</v>
      </c>
      <c r="O16" s="2">
        <v>18</v>
      </c>
      <c r="P16" s="2">
        <v>85</v>
      </c>
      <c r="Q16" s="2">
        <v>5</v>
      </c>
      <c r="R16" s="2">
        <v>1048</v>
      </c>
      <c r="S16" s="2">
        <v>1513</v>
      </c>
      <c r="T16" s="3">
        <v>69.269996643066406</v>
      </c>
      <c r="U16" s="4">
        <f t="shared" si="1"/>
        <v>377</v>
      </c>
      <c r="V16" s="4">
        <f t="shared" si="2"/>
        <v>607</v>
      </c>
      <c r="W16" t="str">
        <f t="shared" si="3"/>
        <v>永樂里</v>
      </c>
      <c r="X16" s="5" t="str">
        <f t="shared" si="4"/>
        <v/>
      </c>
      <c r="Y16" s="5" t="str">
        <f t="shared" si="5"/>
        <v/>
      </c>
      <c r="Z16" s="5" t="str">
        <f t="shared" si="6"/>
        <v/>
      </c>
    </row>
    <row r="17" spans="1:26" x14ac:dyDescent="0.25">
      <c r="A17" s="1" t="s">
        <v>2</v>
      </c>
      <c r="B17" s="1" t="s">
        <v>16</v>
      </c>
      <c r="C17" s="1" t="s">
        <v>19</v>
      </c>
      <c r="D17" s="2">
        <v>151</v>
      </c>
      <c r="E17" s="2">
        <v>7</v>
      </c>
      <c r="F17" s="2">
        <v>87</v>
      </c>
      <c r="G17" s="2">
        <v>19</v>
      </c>
      <c r="H17" s="2">
        <v>138</v>
      </c>
      <c r="I17" s="2">
        <v>178</v>
      </c>
      <c r="J17" s="2">
        <v>65</v>
      </c>
      <c r="K17" s="2">
        <v>190</v>
      </c>
      <c r="L17" s="2">
        <v>42</v>
      </c>
      <c r="M17" s="2">
        <v>49</v>
      </c>
      <c r="N17" s="2">
        <v>39</v>
      </c>
      <c r="O17" s="2">
        <v>19</v>
      </c>
      <c r="P17" s="2">
        <v>81</v>
      </c>
      <c r="Q17" s="2">
        <v>6</v>
      </c>
      <c r="R17" s="2">
        <v>1101</v>
      </c>
      <c r="S17" s="2">
        <v>1545</v>
      </c>
      <c r="T17" s="3">
        <v>71.260002136230469</v>
      </c>
      <c r="U17" s="4">
        <f t="shared" si="1"/>
        <v>407</v>
      </c>
      <c r="V17" s="4">
        <f t="shared" si="2"/>
        <v>632</v>
      </c>
      <c r="W17" t="str">
        <f t="shared" si="3"/>
        <v>永樂里</v>
      </c>
      <c r="X17" s="5" t="str">
        <f t="shared" si="4"/>
        <v/>
      </c>
      <c r="Y17" s="5" t="str">
        <f t="shared" si="5"/>
        <v/>
      </c>
      <c r="Z17" s="5" t="str">
        <f t="shared" si="6"/>
        <v/>
      </c>
    </row>
    <row r="18" spans="1:26" x14ac:dyDescent="0.25">
      <c r="A18" s="1" t="s">
        <v>2</v>
      </c>
      <c r="B18" s="1" t="s">
        <v>20</v>
      </c>
      <c r="C18" s="1" t="s">
        <v>21</v>
      </c>
      <c r="D18" s="2">
        <v>103</v>
      </c>
      <c r="E18" s="2">
        <v>10</v>
      </c>
      <c r="F18" s="2">
        <v>56</v>
      </c>
      <c r="G18" s="2">
        <v>20</v>
      </c>
      <c r="H18" s="2">
        <v>133</v>
      </c>
      <c r="I18" s="2">
        <v>142</v>
      </c>
      <c r="J18" s="2">
        <v>45</v>
      </c>
      <c r="K18" s="2">
        <v>145</v>
      </c>
      <c r="L18" s="2">
        <v>35</v>
      </c>
      <c r="M18" s="2">
        <v>26</v>
      </c>
      <c r="N18" s="2">
        <v>30</v>
      </c>
      <c r="O18" s="2">
        <v>11</v>
      </c>
      <c r="P18" s="2">
        <v>102</v>
      </c>
      <c r="Q18" s="2">
        <v>6</v>
      </c>
      <c r="R18" s="2">
        <v>880</v>
      </c>
      <c r="S18" s="2">
        <v>1274</v>
      </c>
      <c r="T18" s="3">
        <v>69.069999694824219</v>
      </c>
      <c r="U18" s="4">
        <f t="shared" si="1"/>
        <v>331</v>
      </c>
      <c r="V18" s="4">
        <f t="shared" si="2"/>
        <v>506</v>
      </c>
      <c r="W18" t="str">
        <f t="shared" si="3"/>
        <v>朝陽里</v>
      </c>
      <c r="X18" s="5">
        <f t="shared" si="4"/>
        <v>1017</v>
      </c>
      <c r="Y18" s="5">
        <f t="shared" si="5"/>
        <v>1447</v>
      </c>
      <c r="Z18" s="5">
        <f t="shared" si="6"/>
        <v>2604</v>
      </c>
    </row>
    <row r="19" spans="1:26" x14ac:dyDescent="0.25">
      <c r="A19" s="1" t="s">
        <v>2</v>
      </c>
      <c r="B19" s="1" t="s">
        <v>20</v>
      </c>
      <c r="C19" s="1" t="s">
        <v>22</v>
      </c>
      <c r="D19" s="2">
        <v>103</v>
      </c>
      <c r="E19" s="2">
        <v>7</v>
      </c>
      <c r="F19" s="2">
        <v>66</v>
      </c>
      <c r="G19" s="2">
        <v>23</v>
      </c>
      <c r="H19" s="2">
        <v>119</v>
      </c>
      <c r="I19" s="2">
        <v>107</v>
      </c>
      <c r="J19" s="2">
        <v>63</v>
      </c>
      <c r="K19" s="2">
        <v>107</v>
      </c>
      <c r="L19" s="2">
        <v>32</v>
      </c>
      <c r="M19" s="2">
        <v>49</v>
      </c>
      <c r="N19" s="2">
        <v>34</v>
      </c>
      <c r="O19" s="2">
        <v>22</v>
      </c>
      <c r="P19" s="2">
        <v>78</v>
      </c>
      <c r="Q19" s="2">
        <v>7</v>
      </c>
      <c r="R19" s="2">
        <v>832</v>
      </c>
      <c r="S19" s="2">
        <v>1171</v>
      </c>
      <c r="T19" s="3">
        <v>71.050003051757813</v>
      </c>
      <c r="U19" s="4">
        <f t="shared" si="1"/>
        <v>348</v>
      </c>
      <c r="V19" s="4">
        <f t="shared" si="2"/>
        <v>433</v>
      </c>
      <c r="W19" t="str">
        <f t="shared" si="3"/>
        <v>朝陽里</v>
      </c>
      <c r="X19" s="5" t="str">
        <f t="shared" si="4"/>
        <v/>
      </c>
      <c r="Y19" s="5" t="str">
        <f t="shared" si="5"/>
        <v/>
      </c>
      <c r="Z19" s="5" t="str">
        <f t="shared" si="6"/>
        <v/>
      </c>
    </row>
    <row r="20" spans="1:26" x14ac:dyDescent="0.25">
      <c r="A20" s="1" t="s">
        <v>2</v>
      </c>
      <c r="B20" s="1" t="s">
        <v>20</v>
      </c>
      <c r="C20" s="1" t="s">
        <v>23</v>
      </c>
      <c r="D20" s="2">
        <v>147</v>
      </c>
      <c r="E20" s="2">
        <v>5</v>
      </c>
      <c r="F20" s="2">
        <v>58</v>
      </c>
      <c r="G20" s="2">
        <v>8</v>
      </c>
      <c r="H20" s="2">
        <v>142</v>
      </c>
      <c r="I20" s="2">
        <v>133</v>
      </c>
      <c r="J20" s="2">
        <v>46</v>
      </c>
      <c r="K20" s="2">
        <v>133</v>
      </c>
      <c r="L20" s="2">
        <v>43</v>
      </c>
      <c r="M20" s="2">
        <v>32</v>
      </c>
      <c r="N20" s="2">
        <v>42</v>
      </c>
      <c r="O20" s="2">
        <v>23</v>
      </c>
      <c r="P20" s="2">
        <v>62</v>
      </c>
      <c r="Q20" s="2">
        <v>2</v>
      </c>
      <c r="R20" s="2">
        <v>892</v>
      </c>
      <c r="S20" s="2">
        <v>1223</v>
      </c>
      <c r="T20" s="3">
        <v>72.94000244140625</v>
      </c>
      <c r="U20" s="4">
        <f t="shared" si="1"/>
        <v>338</v>
      </c>
      <c r="V20" s="4">
        <f t="shared" si="2"/>
        <v>508</v>
      </c>
      <c r="W20" t="str">
        <f t="shared" si="3"/>
        <v>朝陽里</v>
      </c>
      <c r="X20" s="5" t="str">
        <f t="shared" si="4"/>
        <v/>
      </c>
      <c r="Y20" s="5" t="str">
        <f t="shared" si="5"/>
        <v/>
      </c>
      <c r="Z20" s="5" t="str">
        <f t="shared" si="6"/>
        <v/>
      </c>
    </row>
    <row r="21" spans="1:26" x14ac:dyDescent="0.25">
      <c r="A21" s="1" t="s">
        <v>2</v>
      </c>
      <c r="B21" s="1" t="s">
        <v>24</v>
      </c>
      <c r="C21" s="1" t="s">
        <v>25</v>
      </c>
      <c r="D21" s="2">
        <v>96</v>
      </c>
      <c r="E21" s="2">
        <v>9</v>
      </c>
      <c r="F21" s="2">
        <v>64</v>
      </c>
      <c r="G21" s="2">
        <v>15</v>
      </c>
      <c r="H21" s="2">
        <v>129</v>
      </c>
      <c r="I21" s="2">
        <v>100</v>
      </c>
      <c r="J21" s="2">
        <v>84</v>
      </c>
      <c r="K21" s="2">
        <v>106</v>
      </c>
      <c r="L21" s="2">
        <v>37</v>
      </c>
      <c r="M21" s="2">
        <v>43</v>
      </c>
      <c r="N21" s="2">
        <v>23</v>
      </c>
      <c r="O21" s="2">
        <v>17</v>
      </c>
      <c r="P21" s="2">
        <v>54</v>
      </c>
      <c r="Q21" s="2">
        <v>4</v>
      </c>
      <c r="R21" s="2">
        <v>809</v>
      </c>
      <c r="S21" s="2">
        <v>1196</v>
      </c>
      <c r="T21" s="3">
        <v>67.639999389648438</v>
      </c>
      <c r="U21" s="4">
        <f t="shared" si="1"/>
        <v>329</v>
      </c>
      <c r="V21" s="4">
        <f t="shared" si="2"/>
        <v>422</v>
      </c>
      <c r="W21" t="str">
        <f t="shared" si="3"/>
        <v>星明里</v>
      </c>
      <c r="X21" s="5">
        <f t="shared" si="4"/>
        <v>1319</v>
      </c>
      <c r="Y21" s="5">
        <f t="shared" si="5"/>
        <v>1821</v>
      </c>
      <c r="Z21" s="5">
        <f t="shared" si="6"/>
        <v>3354</v>
      </c>
    </row>
    <row r="22" spans="1:26" x14ac:dyDescent="0.25">
      <c r="A22" s="1" t="s">
        <v>2</v>
      </c>
      <c r="B22" s="1" t="s">
        <v>24</v>
      </c>
      <c r="C22" s="1" t="s">
        <v>26</v>
      </c>
      <c r="D22" s="2">
        <v>137</v>
      </c>
      <c r="E22" s="2">
        <v>9</v>
      </c>
      <c r="F22" s="2">
        <v>73</v>
      </c>
      <c r="G22" s="2">
        <v>18</v>
      </c>
      <c r="H22" s="2">
        <v>155</v>
      </c>
      <c r="I22" s="2">
        <v>121</v>
      </c>
      <c r="J22" s="2">
        <v>67</v>
      </c>
      <c r="K22" s="2">
        <v>144</v>
      </c>
      <c r="L22" s="2">
        <v>25</v>
      </c>
      <c r="M22" s="2">
        <v>48</v>
      </c>
      <c r="N22" s="2">
        <v>40</v>
      </c>
      <c r="O22" s="2">
        <v>15</v>
      </c>
      <c r="P22" s="2">
        <v>68</v>
      </c>
      <c r="Q22" s="2">
        <v>4</v>
      </c>
      <c r="R22" s="2">
        <v>944</v>
      </c>
      <c r="S22" s="2">
        <v>1268</v>
      </c>
      <c r="T22" s="3">
        <v>74.449996948242188</v>
      </c>
      <c r="U22" s="4">
        <f t="shared" si="1"/>
        <v>363</v>
      </c>
      <c r="V22" s="4">
        <f t="shared" si="2"/>
        <v>533</v>
      </c>
      <c r="W22" t="str">
        <f t="shared" si="3"/>
        <v>星明里</v>
      </c>
      <c r="X22" s="5" t="str">
        <f t="shared" si="4"/>
        <v/>
      </c>
      <c r="Y22" s="5" t="str">
        <f t="shared" si="5"/>
        <v/>
      </c>
      <c r="Z22" s="5" t="str">
        <f t="shared" si="6"/>
        <v/>
      </c>
    </row>
    <row r="23" spans="1:26" x14ac:dyDescent="0.25">
      <c r="A23" s="1" t="s">
        <v>2</v>
      </c>
      <c r="B23" s="1" t="s">
        <v>24</v>
      </c>
      <c r="C23" s="1" t="s">
        <v>27</v>
      </c>
      <c r="D23" s="2">
        <v>100</v>
      </c>
      <c r="E23" s="2">
        <v>11</v>
      </c>
      <c r="F23" s="2">
        <v>69</v>
      </c>
      <c r="G23" s="2">
        <v>16</v>
      </c>
      <c r="H23" s="2">
        <v>121</v>
      </c>
      <c r="I23" s="2">
        <v>106</v>
      </c>
      <c r="J23" s="2">
        <v>71</v>
      </c>
      <c r="K23" s="2">
        <v>119</v>
      </c>
      <c r="L23" s="2">
        <v>34</v>
      </c>
      <c r="M23" s="2">
        <v>41</v>
      </c>
      <c r="N23" s="2">
        <v>22</v>
      </c>
      <c r="O23" s="2">
        <v>23</v>
      </c>
      <c r="P23" s="2">
        <v>79</v>
      </c>
      <c r="Q23" s="2">
        <v>0</v>
      </c>
      <c r="R23" s="2">
        <v>835</v>
      </c>
      <c r="S23" s="2">
        <v>1199</v>
      </c>
      <c r="T23" s="3">
        <v>69.639999389648438</v>
      </c>
      <c r="U23" s="4">
        <f t="shared" si="1"/>
        <v>341</v>
      </c>
      <c r="V23" s="4">
        <f t="shared" si="2"/>
        <v>437</v>
      </c>
      <c r="W23" t="str">
        <f t="shared" si="3"/>
        <v>星明里</v>
      </c>
      <c r="X23" s="5" t="str">
        <f t="shared" si="4"/>
        <v/>
      </c>
      <c r="Y23" s="5" t="str">
        <f t="shared" si="5"/>
        <v/>
      </c>
      <c r="Z23" s="5" t="str">
        <f t="shared" si="6"/>
        <v/>
      </c>
    </row>
    <row r="24" spans="1:26" x14ac:dyDescent="0.25">
      <c r="A24" s="1" t="s">
        <v>2</v>
      </c>
      <c r="B24" s="1" t="s">
        <v>24</v>
      </c>
      <c r="C24" s="1" t="s">
        <v>28</v>
      </c>
      <c r="D24" s="2">
        <v>126</v>
      </c>
      <c r="E24" s="2">
        <v>6</v>
      </c>
      <c r="F24" s="2">
        <v>63</v>
      </c>
      <c r="G24" s="2">
        <v>15</v>
      </c>
      <c r="H24" s="2">
        <v>121</v>
      </c>
      <c r="I24" s="2">
        <v>110</v>
      </c>
      <c r="J24" s="2">
        <v>40</v>
      </c>
      <c r="K24" s="2">
        <v>116</v>
      </c>
      <c r="L24" s="2">
        <v>36</v>
      </c>
      <c r="M24" s="2">
        <v>22</v>
      </c>
      <c r="N24" s="2">
        <v>19</v>
      </c>
      <c r="O24" s="2">
        <v>16</v>
      </c>
      <c r="P24" s="2">
        <v>47</v>
      </c>
      <c r="Q24" s="2">
        <v>0</v>
      </c>
      <c r="R24" s="2">
        <v>766</v>
      </c>
      <c r="S24" s="2">
        <v>1105</v>
      </c>
      <c r="T24" s="3">
        <v>69.319999694824219</v>
      </c>
      <c r="U24" s="4">
        <f t="shared" si="1"/>
        <v>286</v>
      </c>
      <c r="V24" s="4">
        <f t="shared" si="2"/>
        <v>429</v>
      </c>
      <c r="W24" t="str">
        <f t="shared" si="3"/>
        <v>星明里</v>
      </c>
      <c r="X24" s="5" t="str">
        <f t="shared" si="4"/>
        <v/>
      </c>
      <c r="Y24" s="5" t="str">
        <f t="shared" si="5"/>
        <v/>
      </c>
      <c r="Z24" s="5" t="str">
        <f t="shared" si="6"/>
        <v/>
      </c>
    </row>
    <row r="25" spans="1:26" x14ac:dyDescent="0.25">
      <c r="A25" s="1" t="s">
        <v>2</v>
      </c>
      <c r="B25" s="1" t="s">
        <v>29</v>
      </c>
      <c r="C25" s="1" t="s">
        <v>30</v>
      </c>
      <c r="D25" s="2">
        <v>100</v>
      </c>
      <c r="E25" s="2">
        <v>4</v>
      </c>
      <c r="F25" s="2">
        <v>89</v>
      </c>
      <c r="G25" s="2">
        <v>29</v>
      </c>
      <c r="H25" s="2">
        <v>163</v>
      </c>
      <c r="I25" s="2">
        <v>182</v>
      </c>
      <c r="J25" s="2">
        <v>76</v>
      </c>
      <c r="K25" s="2">
        <v>137</v>
      </c>
      <c r="L25" s="2">
        <v>36</v>
      </c>
      <c r="M25" s="2">
        <v>57</v>
      </c>
      <c r="N25" s="2">
        <v>24</v>
      </c>
      <c r="O25" s="2">
        <v>17</v>
      </c>
      <c r="P25" s="2">
        <v>78</v>
      </c>
      <c r="Q25" s="2">
        <v>1</v>
      </c>
      <c r="R25" s="2">
        <v>1016</v>
      </c>
      <c r="S25" s="2">
        <v>1327</v>
      </c>
      <c r="T25" s="3">
        <v>76.55999755859375</v>
      </c>
      <c r="U25" s="4">
        <f t="shared" si="1"/>
        <v>376</v>
      </c>
      <c r="V25" s="4">
        <f t="shared" si="2"/>
        <v>595</v>
      </c>
      <c r="W25" t="str">
        <f t="shared" si="3"/>
        <v>光能里</v>
      </c>
      <c r="X25" s="5">
        <f t="shared" si="4"/>
        <v>1199</v>
      </c>
      <c r="Y25" s="5">
        <f t="shared" si="5"/>
        <v>1819</v>
      </c>
      <c r="Z25" s="5">
        <f t="shared" si="6"/>
        <v>3208</v>
      </c>
    </row>
    <row r="26" spans="1:26" x14ac:dyDescent="0.25">
      <c r="A26" s="1" t="s">
        <v>2</v>
      </c>
      <c r="B26" s="1" t="s">
        <v>29</v>
      </c>
      <c r="C26" s="1" t="s">
        <v>31</v>
      </c>
      <c r="D26" s="2">
        <v>143</v>
      </c>
      <c r="E26" s="2">
        <v>8</v>
      </c>
      <c r="F26" s="2">
        <v>89</v>
      </c>
      <c r="G26" s="2">
        <v>28</v>
      </c>
      <c r="H26" s="2">
        <v>220</v>
      </c>
      <c r="I26" s="2">
        <v>132</v>
      </c>
      <c r="J26" s="2">
        <v>91</v>
      </c>
      <c r="K26" s="2">
        <v>185</v>
      </c>
      <c r="L26" s="2">
        <v>40</v>
      </c>
      <c r="M26" s="2">
        <v>80</v>
      </c>
      <c r="N26" s="2">
        <v>28</v>
      </c>
      <c r="O26" s="2">
        <v>27</v>
      </c>
      <c r="P26" s="2">
        <v>81</v>
      </c>
      <c r="Q26" s="2">
        <v>1</v>
      </c>
      <c r="R26" s="2">
        <v>1192</v>
      </c>
      <c r="S26" s="2">
        <v>1587</v>
      </c>
      <c r="T26" s="3">
        <v>75.110000610351563</v>
      </c>
      <c r="U26" s="4">
        <f t="shared" si="1"/>
        <v>463</v>
      </c>
      <c r="V26" s="4">
        <f t="shared" si="2"/>
        <v>654</v>
      </c>
      <c r="W26" t="str">
        <f t="shared" si="3"/>
        <v>光能里</v>
      </c>
      <c r="X26" s="5" t="str">
        <f t="shared" si="4"/>
        <v/>
      </c>
      <c r="Y26" s="5" t="str">
        <f t="shared" si="5"/>
        <v/>
      </c>
      <c r="Z26" s="5" t="str">
        <f t="shared" si="6"/>
        <v/>
      </c>
    </row>
    <row r="27" spans="1:26" x14ac:dyDescent="0.25">
      <c r="A27" s="1" t="s">
        <v>2</v>
      </c>
      <c r="B27" s="1" t="s">
        <v>29</v>
      </c>
      <c r="C27" s="1" t="s">
        <v>32</v>
      </c>
      <c r="D27" s="2">
        <v>106</v>
      </c>
      <c r="E27" s="2">
        <v>8</v>
      </c>
      <c r="F27" s="2">
        <v>80</v>
      </c>
      <c r="G27" s="2">
        <v>23</v>
      </c>
      <c r="H27" s="2">
        <v>168</v>
      </c>
      <c r="I27" s="2">
        <v>128</v>
      </c>
      <c r="J27" s="2">
        <v>60</v>
      </c>
      <c r="K27" s="2">
        <v>169</v>
      </c>
      <c r="L27" s="2">
        <v>38</v>
      </c>
      <c r="M27" s="2">
        <v>49</v>
      </c>
      <c r="N27" s="2">
        <v>25</v>
      </c>
      <c r="O27" s="2">
        <v>22</v>
      </c>
      <c r="P27" s="2">
        <v>84</v>
      </c>
      <c r="Q27" s="2">
        <v>1</v>
      </c>
      <c r="R27" s="2">
        <v>1000</v>
      </c>
      <c r="S27" s="2">
        <v>1358</v>
      </c>
      <c r="T27" s="3">
        <v>73.639999389648438</v>
      </c>
      <c r="U27" s="4">
        <f t="shared" si="1"/>
        <v>360</v>
      </c>
      <c r="V27" s="4">
        <f t="shared" si="2"/>
        <v>570</v>
      </c>
      <c r="W27" t="str">
        <f t="shared" si="3"/>
        <v>光能里</v>
      </c>
      <c r="X27" s="5" t="str">
        <f t="shared" si="4"/>
        <v/>
      </c>
      <c r="Y27" s="5" t="str">
        <f t="shared" si="5"/>
        <v/>
      </c>
      <c r="Z27" s="5" t="str">
        <f t="shared" si="6"/>
        <v/>
      </c>
    </row>
    <row r="28" spans="1:26" x14ac:dyDescent="0.25">
      <c r="A28" s="1" t="s">
        <v>2</v>
      </c>
      <c r="B28" s="1" t="s">
        <v>33</v>
      </c>
      <c r="C28" s="1" t="s">
        <v>34</v>
      </c>
      <c r="D28" s="2">
        <v>99</v>
      </c>
      <c r="E28" s="2">
        <v>9</v>
      </c>
      <c r="F28" s="2">
        <v>116</v>
      </c>
      <c r="G28" s="2">
        <v>23</v>
      </c>
      <c r="H28" s="2">
        <v>119</v>
      </c>
      <c r="I28" s="2">
        <v>149</v>
      </c>
      <c r="J28" s="2">
        <v>93</v>
      </c>
      <c r="K28" s="2">
        <v>138</v>
      </c>
      <c r="L28" s="2">
        <v>62</v>
      </c>
      <c r="M28" s="2">
        <v>38</v>
      </c>
      <c r="N28" s="2">
        <v>40</v>
      </c>
      <c r="O28" s="2">
        <v>11</v>
      </c>
      <c r="P28" s="2">
        <v>128</v>
      </c>
      <c r="Q28" s="2">
        <v>3</v>
      </c>
      <c r="R28" s="2">
        <v>1055</v>
      </c>
      <c r="S28" s="2">
        <v>1453</v>
      </c>
      <c r="T28" s="3">
        <v>72.610000610351563</v>
      </c>
      <c r="U28" s="4">
        <f t="shared" si="1"/>
        <v>443</v>
      </c>
      <c r="V28" s="4">
        <f t="shared" si="2"/>
        <v>562</v>
      </c>
      <c r="W28" t="str">
        <f t="shared" si="3"/>
        <v>大有里</v>
      </c>
      <c r="X28" s="5">
        <f t="shared" si="4"/>
        <v>1252</v>
      </c>
      <c r="Y28" s="5">
        <f t="shared" si="5"/>
        <v>1750</v>
      </c>
      <c r="Z28" s="5">
        <f t="shared" si="6"/>
        <v>3133</v>
      </c>
    </row>
    <row r="29" spans="1:26" x14ac:dyDescent="0.25">
      <c r="A29" s="1" t="s">
        <v>2</v>
      </c>
      <c r="B29" s="1" t="s">
        <v>33</v>
      </c>
      <c r="C29" s="1" t="s">
        <v>35</v>
      </c>
      <c r="D29" s="2">
        <v>153</v>
      </c>
      <c r="E29" s="2">
        <v>9</v>
      </c>
      <c r="F29" s="2">
        <v>121</v>
      </c>
      <c r="G29" s="2">
        <v>14</v>
      </c>
      <c r="H29" s="2">
        <v>152</v>
      </c>
      <c r="I29" s="2">
        <v>157</v>
      </c>
      <c r="J29" s="2">
        <v>56</v>
      </c>
      <c r="K29" s="2">
        <v>156</v>
      </c>
      <c r="L29" s="2">
        <v>58</v>
      </c>
      <c r="M29" s="2">
        <v>20</v>
      </c>
      <c r="N29" s="2">
        <v>34</v>
      </c>
      <c r="O29" s="2">
        <v>12</v>
      </c>
      <c r="P29" s="2">
        <v>135</v>
      </c>
      <c r="Q29" s="2">
        <v>2</v>
      </c>
      <c r="R29" s="2">
        <v>1100</v>
      </c>
      <c r="S29" s="2">
        <v>1399</v>
      </c>
      <c r="T29" s="3">
        <v>78.629997253417969</v>
      </c>
      <c r="U29" s="4">
        <f t="shared" si="1"/>
        <v>436</v>
      </c>
      <c r="V29" s="4">
        <f t="shared" si="2"/>
        <v>620</v>
      </c>
      <c r="W29" t="str">
        <f t="shared" si="3"/>
        <v>大有里</v>
      </c>
      <c r="X29" s="5" t="str">
        <f t="shared" si="4"/>
        <v/>
      </c>
      <c r="Y29" s="5" t="str">
        <f t="shared" si="5"/>
        <v/>
      </c>
      <c r="Z29" s="5" t="str">
        <f t="shared" si="6"/>
        <v/>
      </c>
    </row>
    <row r="30" spans="1:26" x14ac:dyDescent="0.25">
      <c r="A30" s="1" t="s">
        <v>2</v>
      </c>
      <c r="B30" s="1" t="s">
        <v>33</v>
      </c>
      <c r="C30" s="1" t="s">
        <v>36</v>
      </c>
      <c r="D30" s="2">
        <v>111</v>
      </c>
      <c r="E30" s="2">
        <v>4</v>
      </c>
      <c r="F30" s="2">
        <v>112</v>
      </c>
      <c r="G30" s="2">
        <v>20</v>
      </c>
      <c r="H30" s="2">
        <v>116</v>
      </c>
      <c r="I30" s="2">
        <v>145</v>
      </c>
      <c r="J30" s="2">
        <v>74</v>
      </c>
      <c r="K30" s="2">
        <v>149</v>
      </c>
      <c r="L30" s="2">
        <v>35</v>
      </c>
      <c r="M30" s="2">
        <v>22</v>
      </c>
      <c r="N30" s="2">
        <v>46</v>
      </c>
      <c r="O30" s="2">
        <v>13</v>
      </c>
      <c r="P30" s="2">
        <v>111</v>
      </c>
      <c r="Q30" s="2">
        <v>0</v>
      </c>
      <c r="R30" s="2">
        <v>978</v>
      </c>
      <c r="S30" s="2">
        <v>1283</v>
      </c>
      <c r="T30" s="3">
        <v>76.230003356933594</v>
      </c>
      <c r="U30" s="4">
        <f t="shared" si="1"/>
        <v>373</v>
      </c>
      <c r="V30" s="4">
        <f t="shared" si="2"/>
        <v>568</v>
      </c>
      <c r="W30" t="str">
        <f t="shared" si="3"/>
        <v>大有里</v>
      </c>
      <c r="X30" s="5" t="str">
        <f t="shared" si="4"/>
        <v/>
      </c>
      <c r="Y30" s="5" t="str">
        <f t="shared" si="5"/>
        <v/>
      </c>
      <c r="Z30" s="5" t="str">
        <f t="shared" si="6"/>
        <v/>
      </c>
    </row>
    <row r="31" spans="1:26" x14ac:dyDescent="0.25">
      <c r="A31" s="1" t="s">
        <v>2</v>
      </c>
      <c r="B31" s="1" t="s">
        <v>37</v>
      </c>
      <c r="C31" s="1" t="s">
        <v>38</v>
      </c>
      <c r="D31" s="2">
        <v>126</v>
      </c>
      <c r="E31" s="2">
        <v>6</v>
      </c>
      <c r="F31" s="2">
        <v>58</v>
      </c>
      <c r="G31" s="2">
        <v>20</v>
      </c>
      <c r="H31" s="2">
        <v>128</v>
      </c>
      <c r="I31" s="2">
        <v>104</v>
      </c>
      <c r="J31" s="2">
        <v>54</v>
      </c>
      <c r="K31" s="2">
        <v>94</v>
      </c>
      <c r="L31" s="2">
        <v>38</v>
      </c>
      <c r="M31" s="2">
        <v>39</v>
      </c>
      <c r="N31" s="2">
        <v>47</v>
      </c>
      <c r="O31" s="2">
        <v>9</v>
      </c>
      <c r="P31" s="2">
        <v>79</v>
      </c>
      <c r="Q31" s="2">
        <v>4</v>
      </c>
      <c r="R31" s="2">
        <v>830</v>
      </c>
      <c r="S31" s="2">
        <v>1176</v>
      </c>
      <c r="T31" s="3">
        <v>70.580001831054688</v>
      </c>
      <c r="U31" s="4">
        <f t="shared" si="1"/>
        <v>356</v>
      </c>
      <c r="V31" s="4">
        <f t="shared" si="2"/>
        <v>431</v>
      </c>
      <c r="W31" t="str">
        <f t="shared" si="3"/>
        <v>延平里</v>
      </c>
      <c r="X31" s="5">
        <f t="shared" si="4"/>
        <v>1087</v>
      </c>
      <c r="Y31" s="5">
        <f t="shared" si="5"/>
        <v>1229</v>
      </c>
      <c r="Z31" s="5">
        <f t="shared" si="6"/>
        <v>2449</v>
      </c>
    </row>
    <row r="32" spans="1:26" x14ac:dyDescent="0.25">
      <c r="A32" s="1" t="s">
        <v>2</v>
      </c>
      <c r="B32" s="1" t="s">
        <v>37</v>
      </c>
      <c r="C32" s="1" t="s">
        <v>39</v>
      </c>
      <c r="D32" s="2">
        <v>109</v>
      </c>
      <c r="E32" s="2">
        <v>2</v>
      </c>
      <c r="F32" s="2">
        <v>54</v>
      </c>
      <c r="G32" s="2">
        <v>9</v>
      </c>
      <c r="H32" s="2">
        <v>120</v>
      </c>
      <c r="I32" s="2">
        <v>120</v>
      </c>
      <c r="J32" s="2">
        <v>74</v>
      </c>
      <c r="K32" s="2">
        <v>92</v>
      </c>
      <c r="L32" s="2">
        <v>50</v>
      </c>
      <c r="M32" s="2">
        <v>39</v>
      </c>
      <c r="N32" s="2">
        <v>25</v>
      </c>
      <c r="O32" s="2">
        <v>13</v>
      </c>
      <c r="P32" s="2">
        <v>94</v>
      </c>
      <c r="Q32" s="2">
        <v>3</v>
      </c>
      <c r="R32" s="2">
        <v>826</v>
      </c>
      <c r="S32" s="2">
        <v>1127</v>
      </c>
      <c r="T32" s="3">
        <v>73.290000915527344</v>
      </c>
      <c r="U32" s="4">
        <f t="shared" si="1"/>
        <v>375</v>
      </c>
      <c r="V32" s="4">
        <f t="shared" si="2"/>
        <v>411</v>
      </c>
      <c r="W32" t="str">
        <f t="shared" si="3"/>
        <v>延平里</v>
      </c>
      <c r="X32" s="5" t="str">
        <f t="shared" si="4"/>
        <v/>
      </c>
      <c r="Y32" s="5" t="str">
        <f t="shared" si="5"/>
        <v/>
      </c>
      <c r="Z32" s="5" t="str">
        <f t="shared" si="6"/>
        <v/>
      </c>
    </row>
    <row r="33" spans="1:26" x14ac:dyDescent="0.25">
      <c r="A33" s="1" t="s">
        <v>2</v>
      </c>
      <c r="B33" s="1" t="s">
        <v>37</v>
      </c>
      <c r="C33" s="1" t="s">
        <v>40</v>
      </c>
      <c r="D33" s="2">
        <v>109</v>
      </c>
      <c r="E33" s="2">
        <v>5</v>
      </c>
      <c r="F33" s="2">
        <v>56</v>
      </c>
      <c r="G33" s="2">
        <v>19</v>
      </c>
      <c r="H33" s="2">
        <v>94</v>
      </c>
      <c r="I33" s="2">
        <v>102</v>
      </c>
      <c r="J33" s="2">
        <v>66</v>
      </c>
      <c r="K33" s="2">
        <v>114</v>
      </c>
      <c r="L33" s="2">
        <v>32</v>
      </c>
      <c r="M33" s="2">
        <v>47</v>
      </c>
      <c r="N33" s="2">
        <v>21</v>
      </c>
      <c r="O33" s="2">
        <v>17</v>
      </c>
      <c r="P33" s="2">
        <v>83</v>
      </c>
      <c r="Q33" s="2">
        <v>1</v>
      </c>
      <c r="R33" s="2">
        <v>793</v>
      </c>
      <c r="S33" s="2">
        <v>1168</v>
      </c>
      <c r="T33" s="3">
        <v>67.889999389648438</v>
      </c>
      <c r="U33" s="4">
        <f t="shared" si="1"/>
        <v>356</v>
      </c>
      <c r="V33" s="4">
        <f t="shared" si="2"/>
        <v>387</v>
      </c>
      <c r="W33" t="str">
        <f t="shared" si="3"/>
        <v>延平里</v>
      </c>
      <c r="X33" s="5" t="str">
        <f t="shared" si="4"/>
        <v/>
      </c>
      <c r="Y33" s="5" t="str">
        <f t="shared" si="5"/>
        <v/>
      </c>
      <c r="Z33" s="5" t="str">
        <f t="shared" si="6"/>
        <v/>
      </c>
    </row>
    <row r="34" spans="1:26" x14ac:dyDescent="0.25">
      <c r="A34" s="1" t="s">
        <v>2</v>
      </c>
      <c r="B34" s="1" t="s">
        <v>41</v>
      </c>
      <c r="C34" s="1" t="s">
        <v>42</v>
      </c>
      <c r="D34" s="2">
        <v>171</v>
      </c>
      <c r="E34" s="2">
        <v>8</v>
      </c>
      <c r="F34" s="2">
        <v>90</v>
      </c>
      <c r="G34" s="2">
        <v>18</v>
      </c>
      <c r="H34" s="2">
        <v>156</v>
      </c>
      <c r="I34" s="2">
        <v>152</v>
      </c>
      <c r="J34" s="2">
        <v>82</v>
      </c>
      <c r="K34" s="2">
        <v>120</v>
      </c>
      <c r="L34" s="2">
        <v>58</v>
      </c>
      <c r="M34" s="2">
        <v>34</v>
      </c>
      <c r="N34" s="2">
        <v>45</v>
      </c>
      <c r="O34" s="2">
        <v>10</v>
      </c>
      <c r="P34" s="2">
        <v>64</v>
      </c>
      <c r="Q34" s="2">
        <v>3</v>
      </c>
      <c r="R34" s="2">
        <v>1034</v>
      </c>
      <c r="S34" s="2">
        <v>1481</v>
      </c>
      <c r="T34" s="3">
        <v>69.819999694824219</v>
      </c>
      <c r="U34" s="4">
        <f t="shared" si="1"/>
        <v>427</v>
      </c>
      <c r="V34" s="4">
        <f t="shared" si="2"/>
        <v>563</v>
      </c>
      <c r="W34" t="str">
        <f t="shared" si="3"/>
        <v>雙連里</v>
      </c>
      <c r="X34" s="5">
        <f t="shared" si="4"/>
        <v>2090</v>
      </c>
      <c r="Y34" s="5">
        <f t="shared" si="5"/>
        <v>3286</v>
      </c>
      <c r="Z34" s="5">
        <f t="shared" si="6"/>
        <v>5644</v>
      </c>
    </row>
    <row r="35" spans="1:26" x14ac:dyDescent="0.25">
      <c r="A35" s="1" t="s">
        <v>2</v>
      </c>
      <c r="B35" s="1" t="s">
        <v>41</v>
      </c>
      <c r="C35" s="1" t="s">
        <v>43</v>
      </c>
      <c r="D35" s="2">
        <v>188</v>
      </c>
      <c r="E35" s="2">
        <v>15</v>
      </c>
      <c r="F35" s="2">
        <v>107</v>
      </c>
      <c r="G35" s="2">
        <v>22</v>
      </c>
      <c r="H35" s="2">
        <v>202</v>
      </c>
      <c r="I35" s="2">
        <v>156</v>
      </c>
      <c r="J35" s="2">
        <v>68</v>
      </c>
      <c r="K35" s="2">
        <v>144</v>
      </c>
      <c r="L35" s="2">
        <v>58</v>
      </c>
      <c r="M35" s="2">
        <v>39</v>
      </c>
      <c r="N35" s="2">
        <v>50</v>
      </c>
      <c r="O35" s="2">
        <v>29</v>
      </c>
      <c r="P35" s="2">
        <v>73</v>
      </c>
      <c r="Q35" s="2">
        <v>5</v>
      </c>
      <c r="R35" s="2">
        <v>1187</v>
      </c>
      <c r="S35" s="2">
        <v>1649</v>
      </c>
      <c r="T35" s="3">
        <v>71.980003356933594</v>
      </c>
      <c r="U35" s="4">
        <f t="shared" si="1"/>
        <v>448</v>
      </c>
      <c r="V35" s="4">
        <f t="shared" si="2"/>
        <v>659</v>
      </c>
      <c r="W35" t="str">
        <f t="shared" si="3"/>
        <v>雙連里</v>
      </c>
      <c r="X35" s="5" t="str">
        <f t="shared" si="4"/>
        <v/>
      </c>
      <c r="Y35" s="5" t="str">
        <f t="shared" si="5"/>
        <v/>
      </c>
      <c r="Z35" s="5" t="str">
        <f t="shared" si="6"/>
        <v/>
      </c>
    </row>
    <row r="36" spans="1:26" x14ac:dyDescent="0.25">
      <c r="A36" s="1" t="s">
        <v>2</v>
      </c>
      <c r="B36" s="1" t="s">
        <v>41</v>
      </c>
      <c r="C36" s="1" t="s">
        <v>44</v>
      </c>
      <c r="D36" s="2">
        <v>118</v>
      </c>
      <c r="E36" s="2">
        <v>7</v>
      </c>
      <c r="F36" s="2">
        <v>59</v>
      </c>
      <c r="G36" s="2">
        <v>26</v>
      </c>
      <c r="H36" s="2">
        <v>209</v>
      </c>
      <c r="I36" s="2">
        <v>259</v>
      </c>
      <c r="J36" s="2">
        <v>83</v>
      </c>
      <c r="K36" s="2">
        <v>134</v>
      </c>
      <c r="L36" s="2">
        <v>34</v>
      </c>
      <c r="M36" s="2">
        <v>31</v>
      </c>
      <c r="N36" s="2">
        <v>33</v>
      </c>
      <c r="O36" s="2">
        <v>17</v>
      </c>
      <c r="P36" s="2">
        <v>78</v>
      </c>
      <c r="Q36" s="2">
        <v>1</v>
      </c>
      <c r="R36" s="2">
        <v>1109</v>
      </c>
      <c r="S36" s="2">
        <v>1585</v>
      </c>
      <c r="T36" s="3">
        <v>69.970001220703125</v>
      </c>
      <c r="U36" s="4">
        <f t="shared" si="1"/>
        <v>370</v>
      </c>
      <c r="V36" s="4">
        <f t="shared" si="2"/>
        <v>694</v>
      </c>
      <c r="W36" t="str">
        <f t="shared" si="3"/>
        <v>雙連里</v>
      </c>
      <c r="X36" s="5" t="str">
        <f t="shared" si="4"/>
        <v/>
      </c>
      <c r="Y36" s="5" t="str">
        <f t="shared" si="5"/>
        <v/>
      </c>
      <c r="Z36" s="5" t="str">
        <f t="shared" si="6"/>
        <v/>
      </c>
    </row>
    <row r="37" spans="1:26" x14ac:dyDescent="0.25">
      <c r="A37" s="1" t="s">
        <v>2</v>
      </c>
      <c r="B37" s="1" t="s">
        <v>41</v>
      </c>
      <c r="C37" s="1" t="s">
        <v>45</v>
      </c>
      <c r="D37" s="2">
        <v>151</v>
      </c>
      <c r="E37" s="2">
        <v>11</v>
      </c>
      <c r="F37" s="2">
        <v>82</v>
      </c>
      <c r="G37" s="2">
        <v>15</v>
      </c>
      <c r="H37" s="2">
        <v>208</v>
      </c>
      <c r="I37" s="2">
        <v>204</v>
      </c>
      <c r="J37" s="2">
        <v>81</v>
      </c>
      <c r="K37" s="2">
        <v>143</v>
      </c>
      <c r="L37" s="2">
        <v>57</v>
      </c>
      <c r="M37" s="2">
        <v>30</v>
      </c>
      <c r="N37" s="2">
        <v>32</v>
      </c>
      <c r="O37" s="2">
        <v>13</v>
      </c>
      <c r="P37" s="2">
        <v>110</v>
      </c>
      <c r="Q37" s="2">
        <v>1</v>
      </c>
      <c r="R37" s="2">
        <v>1156</v>
      </c>
      <c r="S37" s="2">
        <v>1617</v>
      </c>
      <c r="T37" s="3">
        <v>71.489997863769531</v>
      </c>
      <c r="U37" s="4">
        <f t="shared" si="1"/>
        <v>444</v>
      </c>
      <c r="V37" s="4">
        <f t="shared" si="2"/>
        <v>669</v>
      </c>
      <c r="W37" t="str">
        <f t="shared" si="3"/>
        <v>雙連里</v>
      </c>
      <c r="X37" s="5" t="str">
        <f t="shared" si="4"/>
        <v/>
      </c>
      <c r="Y37" s="5" t="str">
        <f t="shared" si="5"/>
        <v/>
      </c>
      <c r="Z37" s="5" t="str">
        <f t="shared" si="6"/>
        <v/>
      </c>
    </row>
    <row r="38" spans="1:26" x14ac:dyDescent="0.25">
      <c r="A38" s="1" t="s">
        <v>2</v>
      </c>
      <c r="B38" s="1" t="s">
        <v>41</v>
      </c>
      <c r="C38" s="1" t="s">
        <v>46</v>
      </c>
      <c r="D38" s="2">
        <v>155</v>
      </c>
      <c r="E38" s="2">
        <v>13</v>
      </c>
      <c r="F38" s="2">
        <v>95</v>
      </c>
      <c r="G38" s="2">
        <v>21</v>
      </c>
      <c r="H38" s="2">
        <v>196</v>
      </c>
      <c r="I38" s="2">
        <v>195</v>
      </c>
      <c r="J38" s="2">
        <v>71</v>
      </c>
      <c r="K38" s="2">
        <v>168</v>
      </c>
      <c r="L38" s="2">
        <v>36</v>
      </c>
      <c r="M38" s="2">
        <v>28</v>
      </c>
      <c r="N38" s="2">
        <v>47</v>
      </c>
      <c r="O38" s="2">
        <v>14</v>
      </c>
      <c r="P38" s="2">
        <v>90</v>
      </c>
      <c r="Q38" s="2">
        <v>1</v>
      </c>
      <c r="R38" s="2">
        <v>1158</v>
      </c>
      <c r="S38" s="2">
        <v>1529</v>
      </c>
      <c r="T38" s="3">
        <v>75.739997863769531</v>
      </c>
      <c r="U38" s="4">
        <f t="shared" si="1"/>
        <v>401</v>
      </c>
      <c r="V38" s="4">
        <f t="shared" si="2"/>
        <v>701</v>
      </c>
      <c r="W38" t="str">
        <f t="shared" si="3"/>
        <v>雙連里</v>
      </c>
      <c r="X38" s="5" t="str">
        <f t="shared" si="4"/>
        <v/>
      </c>
      <c r="Y38" s="5" t="str">
        <f t="shared" si="5"/>
        <v/>
      </c>
      <c r="Z38" s="5" t="str">
        <f t="shared" si="6"/>
        <v/>
      </c>
    </row>
    <row r="39" spans="1:26" x14ac:dyDescent="0.25">
      <c r="A39" s="1" t="s">
        <v>2</v>
      </c>
      <c r="B39" s="1" t="s">
        <v>47</v>
      </c>
      <c r="C39" s="1" t="s">
        <v>48</v>
      </c>
      <c r="D39" s="2">
        <v>157</v>
      </c>
      <c r="E39" s="2">
        <v>7</v>
      </c>
      <c r="F39" s="2">
        <v>64</v>
      </c>
      <c r="G39" s="2">
        <v>22</v>
      </c>
      <c r="H39" s="2">
        <v>92</v>
      </c>
      <c r="I39" s="2">
        <v>103</v>
      </c>
      <c r="J39" s="2">
        <v>46</v>
      </c>
      <c r="K39" s="2">
        <v>94</v>
      </c>
      <c r="L39" s="2">
        <v>42</v>
      </c>
      <c r="M39" s="2">
        <v>34</v>
      </c>
      <c r="N39" s="2">
        <v>25</v>
      </c>
      <c r="O39" s="2">
        <v>20</v>
      </c>
      <c r="P39" s="2">
        <v>85</v>
      </c>
      <c r="Q39" s="2">
        <v>3</v>
      </c>
      <c r="R39" s="2">
        <v>817</v>
      </c>
      <c r="S39" s="2">
        <v>1172</v>
      </c>
      <c r="T39" s="3">
        <v>69.709999084472656</v>
      </c>
      <c r="U39" s="4">
        <f t="shared" si="1"/>
        <v>386</v>
      </c>
      <c r="V39" s="4">
        <f t="shared" si="2"/>
        <v>378</v>
      </c>
      <c r="W39" t="str">
        <f t="shared" si="3"/>
        <v>南芳里</v>
      </c>
      <c r="X39" s="5">
        <f t="shared" si="4"/>
        <v>1006</v>
      </c>
      <c r="Y39" s="5">
        <f t="shared" si="5"/>
        <v>1242</v>
      </c>
      <c r="Z39" s="5">
        <f t="shared" si="6"/>
        <v>2390</v>
      </c>
    </row>
    <row r="40" spans="1:26" x14ac:dyDescent="0.25">
      <c r="A40" s="1" t="s">
        <v>2</v>
      </c>
      <c r="B40" s="1" t="s">
        <v>47</v>
      </c>
      <c r="C40" s="1" t="s">
        <v>49</v>
      </c>
      <c r="D40" s="2">
        <v>78</v>
      </c>
      <c r="E40" s="2">
        <v>4</v>
      </c>
      <c r="F40" s="2">
        <v>72</v>
      </c>
      <c r="G40" s="2">
        <v>5</v>
      </c>
      <c r="H40" s="2">
        <v>139</v>
      </c>
      <c r="I40" s="2">
        <v>113</v>
      </c>
      <c r="J40" s="2">
        <v>80</v>
      </c>
      <c r="K40" s="2">
        <v>132</v>
      </c>
      <c r="L40" s="2">
        <v>45</v>
      </c>
      <c r="M40" s="2">
        <v>29</v>
      </c>
      <c r="N40" s="2">
        <v>44</v>
      </c>
      <c r="O40" s="2">
        <v>18</v>
      </c>
      <c r="P40" s="2">
        <v>69</v>
      </c>
      <c r="Q40" s="2">
        <v>2</v>
      </c>
      <c r="R40" s="2">
        <v>845</v>
      </c>
      <c r="S40" s="2">
        <v>1131</v>
      </c>
      <c r="T40" s="3">
        <v>74.709999084472656</v>
      </c>
      <c r="U40" s="4">
        <f t="shared" si="1"/>
        <v>306</v>
      </c>
      <c r="V40" s="4">
        <f t="shared" si="2"/>
        <v>500</v>
      </c>
      <c r="W40" t="str">
        <f t="shared" si="3"/>
        <v>南芳里</v>
      </c>
      <c r="X40" s="5" t="str">
        <f t="shared" si="4"/>
        <v/>
      </c>
      <c r="Y40" s="5" t="str">
        <f t="shared" si="5"/>
        <v/>
      </c>
      <c r="Z40" s="5" t="str">
        <f t="shared" si="6"/>
        <v/>
      </c>
    </row>
    <row r="41" spans="1:26" x14ac:dyDescent="0.25">
      <c r="A41" s="1" t="s">
        <v>2</v>
      </c>
      <c r="B41" s="1" t="s">
        <v>47</v>
      </c>
      <c r="C41" s="1" t="s">
        <v>50</v>
      </c>
      <c r="D41" s="2">
        <v>101</v>
      </c>
      <c r="E41" s="2">
        <v>5</v>
      </c>
      <c r="F41" s="2">
        <v>63</v>
      </c>
      <c r="G41" s="2">
        <v>12</v>
      </c>
      <c r="H41" s="2">
        <v>80</v>
      </c>
      <c r="I41" s="2">
        <v>98</v>
      </c>
      <c r="J41" s="2">
        <v>56</v>
      </c>
      <c r="K41" s="2">
        <v>92</v>
      </c>
      <c r="L41" s="2">
        <v>51</v>
      </c>
      <c r="M41" s="2">
        <v>32</v>
      </c>
      <c r="N41" s="2">
        <v>31</v>
      </c>
      <c r="O41" s="2">
        <v>9</v>
      </c>
      <c r="P41" s="2">
        <v>62</v>
      </c>
      <c r="Q41" s="2">
        <v>6</v>
      </c>
      <c r="R41" s="2">
        <v>728</v>
      </c>
      <c r="S41" s="2">
        <v>1054</v>
      </c>
      <c r="T41" s="3">
        <v>69.069999694824219</v>
      </c>
      <c r="U41" s="4">
        <f t="shared" si="1"/>
        <v>314</v>
      </c>
      <c r="V41" s="4">
        <f t="shared" si="2"/>
        <v>364</v>
      </c>
      <c r="W41" t="str">
        <f t="shared" si="3"/>
        <v>南芳里</v>
      </c>
      <c r="X41" s="5" t="str">
        <f t="shared" si="4"/>
        <v/>
      </c>
      <c r="Y41" s="5" t="str">
        <f t="shared" si="5"/>
        <v/>
      </c>
      <c r="Z41" s="5" t="str">
        <f t="shared" si="6"/>
        <v/>
      </c>
    </row>
    <row r="42" spans="1:26" x14ac:dyDescent="0.25">
      <c r="A42" s="1" t="s">
        <v>2</v>
      </c>
      <c r="B42" s="1" t="s">
        <v>51</v>
      </c>
      <c r="C42" s="1" t="s">
        <v>52</v>
      </c>
      <c r="D42" s="2">
        <v>157</v>
      </c>
      <c r="E42" s="2">
        <v>14</v>
      </c>
      <c r="F42" s="2">
        <v>73</v>
      </c>
      <c r="G42" s="2">
        <v>11</v>
      </c>
      <c r="H42" s="2">
        <v>133</v>
      </c>
      <c r="I42" s="2">
        <v>153</v>
      </c>
      <c r="J42" s="2">
        <v>89</v>
      </c>
      <c r="K42" s="2">
        <v>119</v>
      </c>
      <c r="L42" s="2">
        <v>94</v>
      </c>
      <c r="M42" s="2">
        <v>42</v>
      </c>
      <c r="N42" s="2">
        <v>32</v>
      </c>
      <c r="O42" s="2">
        <v>26</v>
      </c>
      <c r="P42" s="2">
        <v>60</v>
      </c>
      <c r="Q42" s="2">
        <v>1</v>
      </c>
      <c r="R42" s="2">
        <v>1040</v>
      </c>
      <c r="S42" s="2">
        <v>1415</v>
      </c>
      <c r="T42" s="3">
        <v>73.5</v>
      </c>
      <c r="U42" s="4">
        <f t="shared" si="1"/>
        <v>453</v>
      </c>
      <c r="V42" s="4">
        <f t="shared" si="2"/>
        <v>510</v>
      </c>
      <c r="W42" t="str">
        <f t="shared" si="3"/>
        <v>民權里</v>
      </c>
      <c r="X42" s="5">
        <f t="shared" si="4"/>
        <v>1619</v>
      </c>
      <c r="Y42" s="5">
        <f t="shared" si="5"/>
        <v>1978</v>
      </c>
      <c r="Z42" s="5">
        <f t="shared" si="6"/>
        <v>3847</v>
      </c>
    </row>
    <row r="43" spans="1:26" x14ac:dyDescent="0.25">
      <c r="A43" s="1" t="s">
        <v>2</v>
      </c>
      <c r="B43" s="1" t="s">
        <v>51</v>
      </c>
      <c r="C43" s="1" t="s">
        <v>53</v>
      </c>
      <c r="D43" s="2">
        <v>163</v>
      </c>
      <c r="E43" s="2">
        <v>12</v>
      </c>
      <c r="F43" s="2">
        <v>83</v>
      </c>
      <c r="G43" s="2">
        <v>17</v>
      </c>
      <c r="H43" s="2">
        <v>155</v>
      </c>
      <c r="I43" s="2">
        <v>169</v>
      </c>
      <c r="J43" s="2">
        <v>77</v>
      </c>
      <c r="K43" s="2">
        <v>117</v>
      </c>
      <c r="L43" s="2">
        <v>42</v>
      </c>
      <c r="M43" s="2">
        <v>34</v>
      </c>
      <c r="N43" s="2">
        <v>41</v>
      </c>
      <c r="O43" s="2">
        <v>13</v>
      </c>
      <c r="P43" s="2">
        <v>73</v>
      </c>
      <c r="Q43" s="2">
        <v>3</v>
      </c>
      <c r="R43" s="2">
        <v>1022</v>
      </c>
      <c r="S43" s="2">
        <v>1380</v>
      </c>
      <c r="T43" s="3">
        <v>74.05999755859375</v>
      </c>
      <c r="U43" s="4">
        <f t="shared" si="1"/>
        <v>406</v>
      </c>
      <c r="V43" s="4">
        <f t="shared" si="2"/>
        <v>565</v>
      </c>
      <c r="W43" t="str">
        <f t="shared" si="3"/>
        <v>民權里</v>
      </c>
      <c r="X43" s="5" t="str">
        <f t="shared" si="4"/>
        <v/>
      </c>
      <c r="Y43" s="5" t="str">
        <f t="shared" si="5"/>
        <v/>
      </c>
      <c r="Z43" s="5" t="str">
        <f t="shared" si="6"/>
        <v/>
      </c>
    </row>
    <row r="44" spans="1:26" x14ac:dyDescent="0.25">
      <c r="A44" s="1" t="s">
        <v>2</v>
      </c>
      <c r="B44" s="1" t="s">
        <v>51</v>
      </c>
      <c r="C44" s="1" t="s">
        <v>54</v>
      </c>
      <c r="D44" s="2">
        <v>168</v>
      </c>
      <c r="E44" s="2">
        <v>11</v>
      </c>
      <c r="F44" s="2">
        <v>59</v>
      </c>
      <c r="G44" s="2">
        <v>20</v>
      </c>
      <c r="H44" s="2">
        <v>126</v>
      </c>
      <c r="I44" s="2">
        <v>162</v>
      </c>
      <c r="J44" s="2">
        <v>56</v>
      </c>
      <c r="K44" s="2">
        <v>98</v>
      </c>
      <c r="L44" s="2">
        <v>37</v>
      </c>
      <c r="M44" s="2">
        <v>41</v>
      </c>
      <c r="N44" s="2">
        <v>27</v>
      </c>
      <c r="O44" s="2">
        <v>20</v>
      </c>
      <c r="P44" s="2">
        <v>63</v>
      </c>
      <c r="Q44" s="2">
        <v>4</v>
      </c>
      <c r="R44" s="2">
        <v>917</v>
      </c>
      <c r="S44" s="2">
        <v>1288</v>
      </c>
      <c r="T44" s="3">
        <v>71.199996948242188</v>
      </c>
      <c r="U44" s="4">
        <f t="shared" si="1"/>
        <v>385</v>
      </c>
      <c r="V44" s="4">
        <f t="shared" si="2"/>
        <v>472</v>
      </c>
      <c r="W44" t="str">
        <f t="shared" si="3"/>
        <v>民權里</v>
      </c>
      <c r="X44" s="5" t="str">
        <f t="shared" si="4"/>
        <v/>
      </c>
      <c r="Y44" s="5" t="str">
        <f t="shared" si="5"/>
        <v/>
      </c>
      <c r="Z44" s="5" t="str">
        <f t="shared" si="6"/>
        <v/>
      </c>
    </row>
    <row r="45" spans="1:26" x14ac:dyDescent="0.25">
      <c r="A45" s="1" t="s">
        <v>2</v>
      </c>
      <c r="B45" s="1" t="s">
        <v>51</v>
      </c>
      <c r="C45" s="1" t="s">
        <v>55</v>
      </c>
      <c r="D45" s="2">
        <v>129</v>
      </c>
      <c r="E45" s="2">
        <v>6</v>
      </c>
      <c r="F45" s="2">
        <v>59</v>
      </c>
      <c r="G45" s="2">
        <v>16</v>
      </c>
      <c r="H45" s="2">
        <v>106</v>
      </c>
      <c r="I45" s="2">
        <v>143</v>
      </c>
      <c r="J45" s="2">
        <v>68</v>
      </c>
      <c r="K45" s="2">
        <v>87</v>
      </c>
      <c r="L45" s="2">
        <v>53</v>
      </c>
      <c r="M45" s="2">
        <v>33</v>
      </c>
      <c r="N45" s="2">
        <v>36</v>
      </c>
      <c r="O45" s="2">
        <v>20</v>
      </c>
      <c r="P45" s="2">
        <v>76</v>
      </c>
      <c r="Q45" s="2">
        <v>3</v>
      </c>
      <c r="R45" s="2">
        <v>868</v>
      </c>
      <c r="S45" s="2">
        <v>1215</v>
      </c>
      <c r="T45" s="3">
        <v>71.44000244140625</v>
      </c>
      <c r="U45" s="4">
        <f t="shared" si="1"/>
        <v>375</v>
      </c>
      <c r="V45" s="4">
        <f t="shared" si="2"/>
        <v>431</v>
      </c>
      <c r="W45" t="str">
        <f t="shared" si="3"/>
        <v>民權里</v>
      </c>
      <c r="X45" s="5" t="str">
        <f t="shared" si="4"/>
        <v/>
      </c>
      <c r="Y45" s="5" t="str">
        <f t="shared" si="5"/>
        <v/>
      </c>
      <c r="Z45" s="5" t="str">
        <f t="shared" si="6"/>
        <v/>
      </c>
    </row>
    <row r="46" spans="1:26" x14ac:dyDescent="0.25">
      <c r="A46" s="1" t="s">
        <v>2</v>
      </c>
      <c r="B46" s="1" t="s">
        <v>56</v>
      </c>
      <c r="C46" s="1" t="s">
        <v>57</v>
      </c>
      <c r="D46" s="2">
        <v>90</v>
      </c>
      <c r="E46" s="2">
        <v>4</v>
      </c>
      <c r="F46" s="2">
        <v>93</v>
      </c>
      <c r="G46" s="2">
        <v>20</v>
      </c>
      <c r="H46" s="2">
        <v>143</v>
      </c>
      <c r="I46" s="2">
        <v>103</v>
      </c>
      <c r="J46" s="2">
        <v>102</v>
      </c>
      <c r="K46" s="2">
        <v>141</v>
      </c>
      <c r="L46" s="2">
        <v>82</v>
      </c>
      <c r="M46" s="2">
        <v>27</v>
      </c>
      <c r="N46" s="2">
        <v>25</v>
      </c>
      <c r="O46" s="2">
        <v>13</v>
      </c>
      <c r="P46" s="2">
        <v>62</v>
      </c>
      <c r="Q46" s="2">
        <v>1</v>
      </c>
      <c r="R46" s="2">
        <v>934</v>
      </c>
      <c r="S46" s="2">
        <v>1223</v>
      </c>
      <c r="T46" s="3">
        <v>76.370002746582031</v>
      </c>
      <c r="U46" s="4">
        <f t="shared" si="1"/>
        <v>383</v>
      </c>
      <c r="V46" s="4">
        <f t="shared" si="2"/>
        <v>505</v>
      </c>
      <c r="W46" t="str">
        <f t="shared" si="3"/>
        <v>景星里</v>
      </c>
      <c r="X46" s="5">
        <f t="shared" si="4"/>
        <v>780</v>
      </c>
      <c r="Y46" s="5">
        <f t="shared" si="5"/>
        <v>934</v>
      </c>
      <c r="Z46" s="5">
        <f t="shared" si="6"/>
        <v>1799</v>
      </c>
    </row>
    <row r="47" spans="1:26" x14ac:dyDescent="0.25">
      <c r="A47" s="1" t="s">
        <v>2</v>
      </c>
      <c r="B47" s="1" t="s">
        <v>56</v>
      </c>
      <c r="C47" s="1" t="s">
        <v>58</v>
      </c>
      <c r="D47" s="2">
        <v>92</v>
      </c>
      <c r="E47" s="2">
        <v>10</v>
      </c>
      <c r="F47" s="2">
        <v>70</v>
      </c>
      <c r="G47" s="2">
        <v>21</v>
      </c>
      <c r="H47" s="2">
        <v>108</v>
      </c>
      <c r="I47" s="2">
        <v>99</v>
      </c>
      <c r="J47" s="2">
        <v>82</v>
      </c>
      <c r="K47" s="2">
        <v>129</v>
      </c>
      <c r="L47" s="2">
        <v>95</v>
      </c>
      <c r="M47" s="2">
        <v>26</v>
      </c>
      <c r="N47" s="2">
        <v>23</v>
      </c>
      <c r="O47" s="2">
        <v>10</v>
      </c>
      <c r="P47" s="2">
        <v>81</v>
      </c>
      <c r="Q47" s="2">
        <v>0</v>
      </c>
      <c r="R47" s="2">
        <v>865</v>
      </c>
      <c r="S47" s="2">
        <v>1184</v>
      </c>
      <c r="T47" s="3">
        <v>73.05999755859375</v>
      </c>
      <c r="U47" s="4">
        <f t="shared" si="1"/>
        <v>397</v>
      </c>
      <c r="V47" s="4">
        <f t="shared" si="2"/>
        <v>429</v>
      </c>
      <c r="W47" t="str">
        <f t="shared" si="3"/>
        <v>景星里</v>
      </c>
      <c r="X47" s="5" t="str">
        <f t="shared" si="4"/>
        <v/>
      </c>
      <c r="Y47" s="5" t="str">
        <f t="shared" si="5"/>
        <v/>
      </c>
      <c r="Z47" s="5" t="str">
        <f t="shared" si="6"/>
        <v/>
      </c>
    </row>
    <row r="48" spans="1:26" x14ac:dyDescent="0.25">
      <c r="A48" s="1" t="s">
        <v>2</v>
      </c>
      <c r="B48" s="1" t="s">
        <v>59</v>
      </c>
      <c r="C48" s="1" t="s">
        <v>60</v>
      </c>
      <c r="D48" s="2">
        <v>91</v>
      </c>
      <c r="E48" s="2">
        <v>4</v>
      </c>
      <c r="F48" s="2">
        <v>80</v>
      </c>
      <c r="G48" s="2">
        <v>17</v>
      </c>
      <c r="H48" s="2">
        <v>122</v>
      </c>
      <c r="I48" s="2">
        <v>119</v>
      </c>
      <c r="J48" s="2">
        <v>65</v>
      </c>
      <c r="K48" s="2">
        <v>130</v>
      </c>
      <c r="L48" s="2">
        <v>77</v>
      </c>
      <c r="M48" s="2">
        <v>24</v>
      </c>
      <c r="N48" s="2">
        <v>33</v>
      </c>
      <c r="O48" s="2">
        <v>13</v>
      </c>
      <c r="P48" s="2">
        <v>61</v>
      </c>
      <c r="Q48" s="2">
        <v>1</v>
      </c>
      <c r="R48" s="2">
        <v>874</v>
      </c>
      <c r="S48" s="2">
        <v>1260</v>
      </c>
      <c r="T48" s="3">
        <v>69.370002746582031</v>
      </c>
      <c r="U48" s="4">
        <f t="shared" si="1"/>
        <v>335</v>
      </c>
      <c r="V48" s="4">
        <f t="shared" si="2"/>
        <v>484</v>
      </c>
      <c r="W48" t="str">
        <f t="shared" si="3"/>
        <v>隆和里</v>
      </c>
      <c r="X48" s="5">
        <f t="shared" si="4"/>
        <v>694</v>
      </c>
      <c r="Y48" s="5">
        <f t="shared" si="5"/>
        <v>1029</v>
      </c>
      <c r="Z48" s="5">
        <f t="shared" si="6"/>
        <v>1824</v>
      </c>
    </row>
    <row r="49" spans="1:26" x14ac:dyDescent="0.25">
      <c r="A49" s="1" t="s">
        <v>2</v>
      </c>
      <c r="B49" s="1" t="s">
        <v>59</v>
      </c>
      <c r="C49" s="1" t="s">
        <v>61</v>
      </c>
      <c r="D49" s="2">
        <v>119</v>
      </c>
      <c r="E49" s="2">
        <v>7</v>
      </c>
      <c r="F49" s="2">
        <v>84</v>
      </c>
      <c r="G49" s="2">
        <v>23</v>
      </c>
      <c r="H49" s="2">
        <v>152</v>
      </c>
      <c r="I49" s="2">
        <v>139</v>
      </c>
      <c r="J49" s="2">
        <v>62</v>
      </c>
      <c r="K49" s="2">
        <v>143</v>
      </c>
      <c r="L49" s="2">
        <v>58</v>
      </c>
      <c r="M49" s="2">
        <v>39</v>
      </c>
      <c r="N49" s="2">
        <v>27</v>
      </c>
      <c r="O49" s="2">
        <v>14</v>
      </c>
      <c r="P49" s="2">
        <v>58</v>
      </c>
      <c r="Q49" s="2">
        <v>1</v>
      </c>
      <c r="R49" s="2">
        <v>950</v>
      </c>
      <c r="S49" s="2">
        <v>1314</v>
      </c>
      <c r="T49" s="3">
        <v>72.300003051757813</v>
      </c>
      <c r="U49" s="4">
        <f t="shared" si="1"/>
        <v>359</v>
      </c>
      <c r="V49" s="4">
        <f t="shared" si="2"/>
        <v>545</v>
      </c>
      <c r="W49" t="str">
        <f t="shared" si="3"/>
        <v>隆和里</v>
      </c>
      <c r="X49" s="5" t="str">
        <f t="shared" si="4"/>
        <v/>
      </c>
      <c r="Y49" s="5" t="str">
        <f t="shared" si="5"/>
        <v/>
      </c>
      <c r="Z49" s="5" t="str">
        <f t="shared" si="6"/>
        <v/>
      </c>
    </row>
    <row r="50" spans="1:26" x14ac:dyDescent="0.25">
      <c r="A50" s="1" t="s">
        <v>2</v>
      </c>
      <c r="B50" s="1" t="s">
        <v>62</v>
      </c>
      <c r="C50" s="1" t="s">
        <v>63</v>
      </c>
      <c r="D50" s="2">
        <v>117</v>
      </c>
      <c r="E50" s="2">
        <v>10</v>
      </c>
      <c r="F50" s="2">
        <v>86</v>
      </c>
      <c r="G50" s="2">
        <v>18</v>
      </c>
      <c r="H50" s="2">
        <v>143</v>
      </c>
      <c r="I50" s="2">
        <v>139</v>
      </c>
      <c r="J50" s="2">
        <v>62</v>
      </c>
      <c r="K50" s="2">
        <v>141</v>
      </c>
      <c r="L50" s="2">
        <v>88</v>
      </c>
      <c r="M50" s="2">
        <v>60</v>
      </c>
      <c r="N50" s="2">
        <v>42</v>
      </c>
      <c r="O50" s="2">
        <v>28</v>
      </c>
      <c r="P50" s="2">
        <v>72</v>
      </c>
      <c r="Q50" s="2">
        <v>5</v>
      </c>
      <c r="R50" s="2">
        <v>1036</v>
      </c>
      <c r="S50" s="2">
        <v>1457</v>
      </c>
      <c r="T50" s="3">
        <v>71.110000610351563</v>
      </c>
      <c r="U50" s="4">
        <f t="shared" si="1"/>
        <v>417</v>
      </c>
      <c r="V50" s="4">
        <f t="shared" si="2"/>
        <v>551</v>
      </c>
      <c r="W50" t="str">
        <f t="shared" si="3"/>
        <v>蓬萊里</v>
      </c>
      <c r="X50" s="5">
        <f t="shared" si="4"/>
        <v>1173</v>
      </c>
      <c r="Y50" s="5">
        <f t="shared" si="5"/>
        <v>1639</v>
      </c>
      <c r="Z50" s="5">
        <f t="shared" si="6"/>
        <v>2983</v>
      </c>
    </row>
    <row r="51" spans="1:26" x14ac:dyDescent="0.25">
      <c r="A51" s="1" t="s">
        <v>2</v>
      </c>
      <c r="B51" s="1" t="s">
        <v>62</v>
      </c>
      <c r="C51" s="1" t="s">
        <v>64</v>
      </c>
      <c r="D51" s="2">
        <v>107</v>
      </c>
      <c r="E51" s="2">
        <v>5</v>
      </c>
      <c r="F51" s="2">
        <v>128</v>
      </c>
      <c r="G51" s="2">
        <v>9</v>
      </c>
      <c r="H51" s="2">
        <v>151</v>
      </c>
      <c r="I51" s="2">
        <v>144</v>
      </c>
      <c r="J51" s="2">
        <v>91</v>
      </c>
      <c r="K51" s="2">
        <v>127</v>
      </c>
      <c r="L51" s="2">
        <v>72</v>
      </c>
      <c r="M51" s="2">
        <v>44</v>
      </c>
      <c r="N51" s="2">
        <v>29</v>
      </c>
      <c r="O51" s="2">
        <v>13</v>
      </c>
      <c r="P51" s="2">
        <v>77</v>
      </c>
      <c r="Q51" s="2">
        <v>0</v>
      </c>
      <c r="R51" s="2">
        <v>1034</v>
      </c>
      <c r="S51" s="2">
        <v>1427</v>
      </c>
      <c r="T51" s="3">
        <v>72.459999084472656</v>
      </c>
      <c r="U51" s="4">
        <f t="shared" si="1"/>
        <v>400</v>
      </c>
      <c r="V51" s="4">
        <f t="shared" si="2"/>
        <v>579</v>
      </c>
      <c r="W51" t="str">
        <f t="shared" si="3"/>
        <v>蓬萊里</v>
      </c>
      <c r="X51" s="5" t="str">
        <f t="shared" si="4"/>
        <v/>
      </c>
      <c r="Y51" s="5" t="str">
        <f t="shared" si="5"/>
        <v/>
      </c>
      <c r="Z51" s="5" t="str">
        <f t="shared" si="6"/>
        <v/>
      </c>
    </row>
    <row r="52" spans="1:26" x14ac:dyDescent="0.25">
      <c r="A52" s="1" t="s">
        <v>2</v>
      </c>
      <c r="B52" s="1" t="s">
        <v>62</v>
      </c>
      <c r="C52" s="1" t="s">
        <v>65</v>
      </c>
      <c r="D52" s="2">
        <v>97</v>
      </c>
      <c r="E52" s="2">
        <v>8</v>
      </c>
      <c r="F52" s="2">
        <v>83</v>
      </c>
      <c r="G52" s="2">
        <v>27</v>
      </c>
      <c r="H52" s="2">
        <v>115</v>
      </c>
      <c r="I52" s="2">
        <v>114</v>
      </c>
      <c r="J52" s="2">
        <v>61</v>
      </c>
      <c r="K52" s="2">
        <v>152</v>
      </c>
      <c r="L52" s="2">
        <v>62</v>
      </c>
      <c r="M52" s="2">
        <v>34</v>
      </c>
      <c r="N52" s="2">
        <v>45</v>
      </c>
      <c r="O52" s="2">
        <v>19</v>
      </c>
      <c r="P52" s="2">
        <v>75</v>
      </c>
      <c r="Q52" s="2">
        <v>3</v>
      </c>
      <c r="R52" s="2">
        <v>913</v>
      </c>
      <c r="S52" s="2">
        <v>1267</v>
      </c>
      <c r="T52" s="3">
        <v>72.05999755859375</v>
      </c>
      <c r="U52" s="4">
        <f t="shared" si="1"/>
        <v>356</v>
      </c>
      <c r="V52" s="4">
        <f t="shared" si="2"/>
        <v>509</v>
      </c>
      <c r="W52" t="str">
        <f t="shared" si="3"/>
        <v>蓬萊里</v>
      </c>
      <c r="X52" s="5" t="str">
        <f t="shared" si="4"/>
        <v/>
      </c>
      <c r="Y52" s="5" t="str">
        <f t="shared" si="5"/>
        <v/>
      </c>
      <c r="Z52" s="5" t="str">
        <f t="shared" si="6"/>
        <v/>
      </c>
    </row>
    <row r="53" spans="1:26" x14ac:dyDescent="0.25">
      <c r="A53" s="1" t="s">
        <v>2</v>
      </c>
      <c r="B53" s="1" t="s">
        <v>66</v>
      </c>
      <c r="C53" s="1" t="s">
        <v>67</v>
      </c>
      <c r="D53" s="2">
        <v>71</v>
      </c>
      <c r="E53" s="2">
        <v>4</v>
      </c>
      <c r="F53" s="2">
        <v>77</v>
      </c>
      <c r="G53" s="2">
        <v>13</v>
      </c>
      <c r="H53" s="2">
        <v>147</v>
      </c>
      <c r="I53" s="2">
        <v>133</v>
      </c>
      <c r="J53" s="2">
        <v>65</v>
      </c>
      <c r="K53" s="2">
        <v>164</v>
      </c>
      <c r="L53" s="2">
        <v>102</v>
      </c>
      <c r="M53" s="2">
        <v>30</v>
      </c>
      <c r="N53" s="2">
        <v>43</v>
      </c>
      <c r="O53" s="2">
        <v>15</v>
      </c>
      <c r="P53" s="2">
        <v>76</v>
      </c>
      <c r="Q53" s="2">
        <v>3</v>
      </c>
      <c r="R53" s="2">
        <v>969</v>
      </c>
      <c r="S53" s="2">
        <v>1304</v>
      </c>
      <c r="T53" s="3">
        <v>74.30999755859375</v>
      </c>
      <c r="U53" s="4">
        <f t="shared" si="1"/>
        <v>357</v>
      </c>
      <c r="V53" s="4">
        <f t="shared" si="2"/>
        <v>564</v>
      </c>
      <c r="W53" t="str">
        <f t="shared" si="3"/>
        <v>國順里</v>
      </c>
      <c r="X53" s="5">
        <f t="shared" si="4"/>
        <v>696</v>
      </c>
      <c r="Y53" s="5">
        <f t="shared" si="5"/>
        <v>1122</v>
      </c>
      <c r="Z53" s="5">
        <f t="shared" si="6"/>
        <v>1911</v>
      </c>
    </row>
    <row r="54" spans="1:26" x14ac:dyDescent="0.25">
      <c r="A54" s="1" t="s">
        <v>2</v>
      </c>
      <c r="B54" s="1" t="s">
        <v>66</v>
      </c>
      <c r="C54" s="1" t="s">
        <v>68</v>
      </c>
      <c r="D54" s="2">
        <v>92</v>
      </c>
      <c r="E54" s="2">
        <v>5</v>
      </c>
      <c r="F54" s="2">
        <v>63</v>
      </c>
      <c r="G54" s="2">
        <v>16</v>
      </c>
      <c r="H54" s="2">
        <v>124</v>
      </c>
      <c r="I54" s="2">
        <v>176</v>
      </c>
      <c r="J54" s="2">
        <v>77</v>
      </c>
      <c r="K54" s="2">
        <v>154</v>
      </c>
      <c r="L54" s="2">
        <v>40</v>
      </c>
      <c r="M54" s="2">
        <v>27</v>
      </c>
      <c r="N54" s="2">
        <v>41</v>
      </c>
      <c r="O54" s="2">
        <v>9</v>
      </c>
      <c r="P54" s="2">
        <v>87</v>
      </c>
      <c r="Q54" s="2">
        <v>1</v>
      </c>
      <c r="R54" s="2">
        <v>942</v>
      </c>
      <c r="S54" s="2">
        <v>1271</v>
      </c>
      <c r="T54" s="3">
        <v>74.110000610351563</v>
      </c>
      <c r="U54" s="4">
        <f t="shared" si="1"/>
        <v>339</v>
      </c>
      <c r="V54" s="4">
        <f t="shared" si="2"/>
        <v>558</v>
      </c>
      <c r="W54" t="str">
        <f t="shared" si="3"/>
        <v>國順里</v>
      </c>
      <c r="X54" s="5" t="str">
        <f t="shared" si="4"/>
        <v/>
      </c>
      <c r="Y54" s="5" t="str">
        <f t="shared" si="5"/>
        <v/>
      </c>
      <c r="Z54" s="5" t="str">
        <f t="shared" si="6"/>
        <v/>
      </c>
    </row>
    <row r="55" spans="1:26" x14ac:dyDescent="0.25">
      <c r="A55" s="1" t="s">
        <v>2</v>
      </c>
      <c r="B55" s="1" t="s">
        <v>69</v>
      </c>
      <c r="C55" s="1" t="s">
        <v>70</v>
      </c>
      <c r="D55" s="2">
        <v>111</v>
      </c>
      <c r="E55" s="2">
        <v>15</v>
      </c>
      <c r="F55" s="2">
        <v>63</v>
      </c>
      <c r="G55" s="2">
        <v>12</v>
      </c>
      <c r="H55" s="2">
        <v>160</v>
      </c>
      <c r="I55" s="2">
        <v>91</v>
      </c>
      <c r="J55" s="2">
        <v>67</v>
      </c>
      <c r="K55" s="2">
        <v>158</v>
      </c>
      <c r="L55" s="2">
        <v>47</v>
      </c>
      <c r="M55" s="2">
        <v>27</v>
      </c>
      <c r="N55" s="2">
        <v>53</v>
      </c>
      <c r="O55" s="2">
        <v>19</v>
      </c>
      <c r="P55" s="2">
        <v>66</v>
      </c>
      <c r="Q55" s="2">
        <v>1</v>
      </c>
      <c r="R55" s="2">
        <v>916</v>
      </c>
      <c r="S55" s="2">
        <v>1200</v>
      </c>
      <c r="T55" s="3">
        <v>76.330001831054688</v>
      </c>
      <c r="U55" s="4">
        <f t="shared" si="1"/>
        <v>330</v>
      </c>
      <c r="V55" s="4">
        <f t="shared" si="2"/>
        <v>525</v>
      </c>
      <c r="W55" t="str">
        <f t="shared" si="3"/>
        <v>國慶里</v>
      </c>
      <c r="X55" s="5">
        <f t="shared" si="4"/>
        <v>1046</v>
      </c>
      <c r="Y55" s="5">
        <f t="shared" si="5"/>
        <v>1490</v>
      </c>
      <c r="Z55" s="5">
        <f t="shared" si="6"/>
        <v>2699</v>
      </c>
    </row>
    <row r="56" spans="1:26" x14ac:dyDescent="0.25">
      <c r="A56" s="1" t="s">
        <v>2</v>
      </c>
      <c r="B56" s="1" t="s">
        <v>69</v>
      </c>
      <c r="C56" s="1" t="s">
        <v>71</v>
      </c>
      <c r="D56" s="2">
        <v>125</v>
      </c>
      <c r="E56" s="2">
        <v>6</v>
      </c>
      <c r="F56" s="2">
        <v>77</v>
      </c>
      <c r="G56" s="2">
        <v>14</v>
      </c>
      <c r="H56" s="2">
        <v>118</v>
      </c>
      <c r="I56" s="2">
        <v>92</v>
      </c>
      <c r="J56" s="2">
        <v>63</v>
      </c>
      <c r="K56" s="2">
        <v>104</v>
      </c>
      <c r="L56" s="2">
        <v>38</v>
      </c>
      <c r="M56" s="2">
        <v>26</v>
      </c>
      <c r="N56" s="2">
        <v>47</v>
      </c>
      <c r="O56" s="2">
        <v>12</v>
      </c>
      <c r="P56" s="2">
        <v>65</v>
      </c>
      <c r="Q56" s="2">
        <v>1</v>
      </c>
      <c r="R56" s="2">
        <v>812</v>
      </c>
      <c r="S56" s="2">
        <v>1135</v>
      </c>
      <c r="T56" s="3">
        <v>71.540000915527344</v>
      </c>
      <c r="U56" s="4">
        <f t="shared" si="1"/>
        <v>331</v>
      </c>
      <c r="V56" s="4">
        <f t="shared" si="2"/>
        <v>438</v>
      </c>
      <c r="W56" t="str">
        <f t="shared" si="3"/>
        <v>國慶里</v>
      </c>
      <c r="X56" s="5" t="str">
        <f t="shared" si="4"/>
        <v/>
      </c>
      <c r="Y56" s="5" t="str">
        <f t="shared" si="5"/>
        <v/>
      </c>
      <c r="Z56" s="5" t="str">
        <f t="shared" si="6"/>
        <v/>
      </c>
    </row>
    <row r="57" spans="1:26" x14ac:dyDescent="0.25">
      <c r="A57" s="1" t="s">
        <v>2</v>
      </c>
      <c r="B57" s="1" t="s">
        <v>69</v>
      </c>
      <c r="C57" s="1" t="s">
        <v>72</v>
      </c>
      <c r="D57" s="2">
        <v>118</v>
      </c>
      <c r="E57" s="2">
        <v>9</v>
      </c>
      <c r="F57" s="2">
        <v>79</v>
      </c>
      <c r="G57" s="2">
        <v>8</v>
      </c>
      <c r="H57" s="2">
        <v>150</v>
      </c>
      <c r="I57" s="2">
        <v>110</v>
      </c>
      <c r="J57" s="2">
        <v>104</v>
      </c>
      <c r="K57" s="2">
        <v>148</v>
      </c>
      <c r="L57" s="2">
        <v>50</v>
      </c>
      <c r="M57" s="2">
        <v>32</v>
      </c>
      <c r="N57" s="2">
        <v>40</v>
      </c>
      <c r="O57" s="2">
        <v>27</v>
      </c>
      <c r="P57" s="2">
        <v>73</v>
      </c>
      <c r="Q57" s="2">
        <v>2</v>
      </c>
      <c r="R57" s="2">
        <v>971</v>
      </c>
      <c r="S57" s="2">
        <v>1319</v>
      </c>
      <c r="T57" s="3">
        <v>73.620002746582031</v>
      </c>
      <c r="U57" s="4">
        <f t="shared" si="1"/>
        <v>385</v>
      </c>
      <c r="V57" s="4">
        <f t="shared" si="2"/>
        <v>527</v>
      </c>
      <c r="W57" t="str">
        <f t="shared" si="3"/>
        <v>國慶里</v>
      </c>
      <c r="X57" s="5" t="str">
        <f t="shared" si="4"/>
        <v/>
      </c>
      <c r="Y57" s="5" t="str">
        <f t="shared" si="5"/>
        <v/>
      </c>
      <c r="Z57" s="5" t="str">
        <f t="shared" si="6"/>
        <v/>
      </c>
    </row>
    <row r="58" spans="1:26" x14ac:dyDescent="0.25">
      <c r="A58" s="1" t="s">
        <v>2</v>
      </c>
      <c r="B58" s="1" t="s">
        <v>73</v>
      </c>
      <c r="C58" s="1" t="s">
        <v>74</v>
      </c>
      <c r="D58" s="2">
        <v>168</v>
      </c>
      <c r="E58" s="2">
        <v>8</v>
      </c>
      <c r="F58" s="2">
        <v>238</v>
      </c>
      <c r="G58" s="2">
        <v>17</v>
      </c>
      <c r="H58" s="2">
        <v>163</v>
      </c>
      <c r="I58" s="2">
        <v>135</v>
      </c>
      <c r="J58" s="2">
        <v>88</v>
      </c>
      <c r="K58" s="2">
        <v>128</v>
      </c>
      <c r="L58" s="2">
        <v>53</v>
      </c>
      <c r="M58" s="2">
        <v>41</v>
      </c>
      <c r="N58" s="2">
        <v>49</v>
      </c>
      <c r="O58" s="2">
        <v>16</v>
      </c>
      <c r="P58" s="2">
        <v>66</v>
      </c>
      <c r="Q58" s="2">
        <v>0</v>
      </c>
      <c r="R58" s="2">
        <v>1202</v>
      </c>
      <c r="S58" s="2">
        <v>1558</v>
      </c>
      <c r="T58" s="3">
        <v>77.150001525878906</v>
      </c>
      <c r="U58" s="4">
        <f t="shared" si="1"/>
        <v>433</v>
      </c>
      <c r="V58" s="4">
        <f t="shared" si="2"/>
        <v>713</v>
      </c>
      <c r="W58" t="str">
        <f t="shared" si="3"/>
        <v>揚雅里</v>
      </c>
      <c r="X58" s="5">
        <f t="shared" si="4"/>
        <v>918</v>
      </c>
      <c r="Y58" s="5">
        <f t="shared" si="5"/>
        <v>1280</v>
      </c>
      <c r="Z58" s="5">
        <f t="shared" si="6"/>
        <v>2305</v>
      </c>
    </row>
    <row r="59" spans="1:26" x14ac:dyDescent="0.25">
      <c r="A59" s="1" t="s">
        <v>2</v>
      </c>
      <c r="B59" s="1" t="s">
        <v>73</v>
      </c>
      <c r="C59" s="1" t="s">
        <v>75</v>
      </c>
      <c r="D59" s="2">
        <v>166</v>
      </c>
      <c r="E59" s="2">
        <v>6</v>
      </c>
      <c r="F59" s="2">
        <v>126</v>
      </c>
      <c r="G59" s="2">
        <v>19</v>
      </c>
      <c r="H59" s="2">
        <v>89</v>
      </c>
      <c r="I59" s="2">
        <v>119</v>
      </c>
      <c r="J59" s="2">
        <v>94</v>
      </c>
      <c r="K59" s="2">
        <v>200</v>
      </c>
      <c r="L59" s="2">
        <v>91</v>
      </c>
      <c r="M59" s="2">
        <v>46</v>
      </c>
      <c r="N59" s="2">
        <v>33</v>
      </c>
      <c r="O59" s="2">
        <v>7</v>
      </c>
      <c r="P59" s="2">
        <v>69</v>
      </c>
      <c r="Q59" s="2">
        <v>4</v>
      </c>
      <c r="R59" s="2">
        <v>1103</v>
      </c>
      <c r="S59" s="2">
        <v>2194</v>
      </c>
      <c r="T59" s="3">
        <v>50.270000457763672</v>
      </c>
      <c r="U59" s="4">
        <f t="shared" si="1"/>
        <v>485</v>
      </c>
      <c r="V59" s="4">
        <f t="shared" si="2"/>
        <v>567</v>
      </c>
      <c r="W59" t="str">
        <f t="shared" si="3"/>
        <v>揚雅里</v>
      </c>
      <c r="X59" s="5" t="str">
        <f t="shared" si="4"/>
        <v/>
      </c>
      <c r="Y59" s="5" t="str">
        <f t="shared" si="5"/>
        <v/>
      </c>
      <c r="Z59" s="5" t="str">
        <f t="shared" si="6"/>
        <v/>
      </c>
    </row>
    <row r="60" spans="1:26" x14ac:dyDescent="0.25">
      <c r="A60" s="1" t="s">
        <v>2</v>
      </c>
      <c r="B60" s="1" t="s">
        <v>76</v>
      </c>
      <c r="C60" s="1" t="s">
        <v>77</v>
      </c>
      <c r="D60" s="2">
        <v>122</v>
      </c>
      <c r="E60" s="2">
        <v>4</v>
      </c>
      <c r="F60" s="2">
        <v>125</v>
      </c>
      <c r="G60" s="2">
        <v>28</v>
      </c>
      <c r="H60" s="2">
        <v>108</v>
      </c>
      <c r="I60" s="2">
        <v>146</v>
      </c>
      <c r="J60" s="2">
        <v>53</v>
      </c>
      <c r="K60" s="2">
        <v>155</v>
      </c>
      <c r="L60" s="2">
        <v>154</v>
      </c>
      <c r="M60" s="2">
        <v>23</v>
      </c>
      <c r="N60" s="2">
        <v>19</v>
      </c>
      <c r="O60" s="2">
        <v>16</v>
      </c>
      <c r="P60" s="2">
        <v>71</v>
      </c>
      <c r="Q60" s="2">
        <v>2</v>
      </c>
      <c r="R60" s="2">
        <v>1053</v>
      </c>
      <c r="S60" s="2">
        <v>1529</v>
      </c>
      <c r="T60" s="3">
        <v>68.870002746582031</v>
      </c>
      <c r="U60" s="4">
        <f t="shared" si="1"/>
        <v>451</v>
      </c>
      <c r="V60" s="4">
        <f t="shared" si="2"/>
        <v>553</v>
      </c>
      <c r="W60" t="str">
        <f t="shared" si="3"/>
        <v>斯文里</v>
      </c>
      <c r="X60" s="5">
        <f t="shared" si="4"/>
        <v>1327</v>
      </c>
      <c r="Y60" s="5">
        <f t="shared" si="5"/>
        <v>1816</v>
      </c>
      <c r="Z60" s="5">
        <f t="shared" si="6"/>
        <v>3324</v>
      </c>
    </row>
    <row r="61" spans="1:26" x14ac:dyDescent="0.25">
      <c r="A61" s="1" t="s">
        <v>2</v>
      </c>
      <c r="B61" s="1" t="s">
        <v>76</v>
      </c>
      <c r="C61" s="1" t="s">
        <v>78</v>
      </c>
      <c r="D61" s="2">
        <v>96</v>
      </c>
      <c r="E61" s="2">
        <v>10</v>
      </c>
      <c r="F61" s="2">
        <v>152</v>
      </c>
      <c r="G61" s="2">
        <v>15</v>
      </c>
      <c r="H61" s="2">
        <v>152</v>
      </c>
      <c r="I61" s="2">
        <v>163</v>
      </c>
      <c r="J61" s="2">
        <v>49</v>
      </c>
      <c r="K61" s="2">
        <v>146</v>
      </c>
      <c r="L61" s="2">
        <v>128</v>
      </c>
      <c r="M61" s="2">
        <v>26</v>
      </c>
      <c r="N61" s="2">
        <v>31</v>
      </c>
      <c r="O61" s="2">
        <v>24</v>
      </c>
      <c r="P61" s="2">
        <v>41</v>
      </c>
      <c r="Q61" s="2">
        <v>1</v>
      </c>
      <c r="R61" s="2">
        <v>1061</v>
      </c>
      <c r="S61" s="2">
        <v>1447</v>
      </c>
      <c r="T61" s="3">
        <v>73.319999694824219</v>
      </c>
      <c r="U61" s="4">
        <f t="shared" si="1"/>
        <v>355</v>
      </c>
      <c r="V61" s="4">
        <f t="shared" si="2"/>
        <v>644</v>
      </c>
      <c r="W61" t="str">
        <f t="shared" si="3"/>
        <v>斯文里</v>
      </c>
      <c r="X61" s="5" t="str">
        <f t="shared" si="4"/>
        <v/>
      </c>
      <c r="Y61" s="5" t="str">
        <f t="shared" si="5"/>
        <v/>
      </c>
      <c r="Z61" s="5" t="str">
        <f t="shared" si="6"/>
        <v/>
      </c>
    </row>
    <row r="62" spans="1:26" x14ac:dyDescent="0.25">
      <c r="A62" s="1" t="s">
        <v>2</v>
      </c>
      <c r="B62" s="1" t="s">
        <v>76</v>
      </c>
      <c r="C62" s="1" t="s">
        <v>79</v>
      </c>
      <c r="D62" s="2">
        <v>190</v>
      </c>
      <c r="E62" s="2">
        <v>10</v>
      </c>
      <c r="F62" s="2">
        <v>146</v>
      </c>
      <c r="G62" s="2">
        <v>29</v>
      </c>
      <c r="H62" s="2">
        <v>152</v>
      </c>
      <c r="I62" s="2">
        <v>140</v>
      </c>
      <c r="J62" s="2">
        <v>97</v>
      </c>
      <c r="K62" s="2">
        <v>129</v>
      </c>
      <c r="L62" s="2">
        <v>75</v>
      </c>
      <c r="M62" s="2">
        <v>53</v>
      </c>
      <c r="N62" s="2">
        <v>52</v>
      </c>
      <c r="O62" s="2">
        <v>25</v>
      </c>
      <c r="P62" s="2">
        <v>77</v>
      </c>
      <c r="Q62" s="2">
        <v>4</v>
      </c>
      <c r="R62" s="2">
        <v>1210</v>
      </c>
      <c r="S62" s="2">
        <v>1571</v>
      </c>
      <c r="T62" s="3">
        <v>77.019996643066406</v>
      </c>
      <c r="U62" s="4">
        <f t="shared" si="1"/>
        <v>521</v>
      </c>
      <c r="V62" s="4">
        <f t="shared" si="2"/>
        <v>619</v>
      </c>
      <c r="W62" t="str">
        <f t="shared" si="3"/>
        <v>斯文里</v>
      </c>
      <c r="X62" s="5" t="str">
        <f t="shared" si="4"/>
        <v/>
      </c>
      <c r="Y62" s="5" t="str">
        <f t="shared" si="5"/>
        <v/>
      </c>
      <c r="Z62" s="5" t="str">
        <f t="shared" si="6"/>
        <v/>
      </c>
    </row>
    <row r="63" spans="1:26" x14ac:dyDescent="0.25">
      <c r="A63" s="1" t="s">
        <v>2</v>
      </c>
      <c r="B63" s="1" t="s">
        <v>80</v>
      </c>
      <c r="C63" s="1" t="s">
        <v>81</v>
      </c>
      <c r="D63" s="2">
        <v>172</v>
      </c>
      <c r="E63" s="2">
        <v>7</v>
      </c>
      <c r="F63" s="2">
        <v>88</v>
      </c>
      <c r="G63" s="2">
        <v>28</v>
      </c>
      <c r="H63" s="2">
        <v>101</v>
      </c>
      <c r="I63" s="2">
        <v>119</v>
      </c>
      <c r="J63" s="2">
        <v>58</v>
      </c>
      <c r="K63" s="2">
        <v>212</v>
      </c>
      <c r="L63" s="2">
        <v>45</v>
      </c>
      <c r="M63" s="2">
        <v>25</v>
      </c>
      <c r="N63" s="2">
        <v>55</v>
      </c>
      <c r="O63" s="2">
        <v>15</v>
      </c>
      <c r="P63" s="2">
        <v>50</v>
      </c>
      <c r="Q63" s="2">
        <v>1</v>
      </c>
      <c r="R63" s="2">
        <v>1007</v>
      </c>
      <c r="S63" s="2">
        <v>1302</v>
      </c>
      <c r="T63" s="3">
        <v>77.339996337890625</v>
      </c>
      <c r="U63" s="4">
        <f t="shared" si="1"/>
        <v>378</v>
      </c>
      <c r="V63" s="4">
        <f t="shared" si="2"/>
        <v>575</v>
      </c>
      <c r="W63" t="str">
        <f t="shared" si="3"/>
        <v>鄰江里</v>
      </c>
      <c r="X63" s="5">
        <f t="shared" si="4"/>
        <v>1558</v>
      </c>
      <c r="Y63" s="5">
        <f t="shared" si="5"/>
        <v>2437</v>
      </c>
      <c r="Z63" s="5">
        <f t="shared" si="6"/>
        <v>4194</v>
      </c>
    </row>
    <row r="64" spans="1:26" x14ac:dyDescent="0.25">
      <c r="A64" s="1" t="s">
        <v>2</v>
      </c>
      <c r="B64" s="1" t="s">
        <v>80</v>
      </c>
      <c r="C64" s="1" t="s">
        <v>82</v>
      </c>
      <c r="D64" s="2">
        <v>158</v>
      </c>
      <c r="E64" s="2">
        <v>9</v>
      </c>
      <c r="F64" s="2">
        <v>102</v>
      </c>
      <c r="G64" s="2">
        <v>16</v>
      </c>
      <c r="H64" s="2">
        <v>124</v>
      </c>
      <c r="I64" s="2">
        <v>121</v>
      </c>
      <c r="J64" s="2">
        <v>79</v>
      </c>
      <c r="K64" s="2">
        <v>218</v>
      </c>
      <c r="L64" s="2">
        <v>25</v>
      </c>
      <c r="M64" s="2">
        <v>21</v>
      </c>
      <c r="N64" s="2">
        <v>50</v>
      </c>
      <c r="O64" s="2">
        <v>10</v>
      </c>
      <c r="P64" s="2">
        <v>61</v>
      </c>
      <c r="Q64" s="2">
        <v>0</v>
      </c>
      <c r="R64" s="2">
        <v>1016</v>
      </c>
      <c r="S64" s="2">
        <v>1366</v>
      </c>
      <c r="T64" s="3">
        <v>74.379997253417969</v>
      </c>
      <c r="U64" s="4">
        <f t="shared" si="1"/>
        <v>360</v>
      </c>
      <c r="V64" s="4">
        <f t="shared" si="2"/>
        <v>615</v>
      </c>
      <c r="W64" t="str">
        <f t="shared" si="3"/>
        <v>鄰江里</v>
      </c>
      <c r="X64" s="5" t="str">
        <f t="shared" si="4"/>
        <v/>
      </c>
      <c r="Y64" s="5" t="str">
        <f t="shared" si="5"/>
        <v/>
      </c>
      <c r="Z64" s="5" t="str">
        <f t="shared" si="6"/>
        <v/>
      </c>
    </row>
    <row r="65" spans="1:26" x14ac:dyDescent="0.25">
      <c r="A65" s="1" t="s">
        <v>2</v>
      </c>
      <c r="B65" s="1" t="s">
        <v>80</v>
      </c>
      <c r="C65" s="1" t="s">
        <v>83</v>
      </c>
      <c r="D65" s="2">
        <v>174</v>
      </c>
      <c r="E65" s="2">
        <v>5</v>
      </c>
      <c r="F65" s="2">
        <v>101</v>
      </c>
      <c r="G65" s="2">
        <v>20</v>
      </c>
      <c r="H65" s="2">
        <v>133</v>
      </c>
      <c r="I65" s="2">
        <v>118</v>
      </c>
      <c r="J65" s="2">
        <v>68</v>
      </c>
      <c r="K65" s="2">
        <v>250</v>
      </c>
      <c r="L65" s="2">
        <v>40</v>
      </c>
      <c r="M65" s="2">
        <v>40</v>
      </c>
      <c r="N65" s="2">
        <v>51</v>
      </c>
      <c r="O65" s="2">
        <v>14</v>
      </c>
      <c r="P65" s="2">
        <v>57</v>
      </c>
      <c r="Q65" s="2">
        <v>3</v>
      </c>
      <c r="R65" s="2">
        <v>1105</v>
      </c>
      <c r="S65" s="2">
        <v>1460</v>
      </c>
      <c r="T65" s="3">
        <v>75.680000305175781</v>
      </c>
      <c r="U65" s="4">
        <f t="shared" si="1"/>
        <v>399</v>
      </c>
      <c r="V65" s="4">
        <f t="shared" si="2"/>
        <v>653</v>
      </c>
      <c r="W65" t="str">
        <f t="shared" si="3"/>
        <v>鄰江里</v>
      </c>
      <c r="X65" s="5" t="str">
        <f t="shared" si="4"/>
        <v/>
      </c>
      <c r="Y65" s="5" t="str">
        <f t="shared" si="5"/>
        <v/>
      </c>
      <c r="Z65" s="5" t="str">
        <f t="shared" si="6"/>
        <v/>
      </c>
    </row>
    <row r="66" spans="1:26" x14ac:dyDescent="0.25">
      <c r="A66" s="1" t="s">
        <v>2</v>
      </c>
      <c r="B66" s="1" t="s">
        <v>80</v>
      </c>
      <c r="C66" s="1" t="s">
        <v>84</v>
      </c>
      <c r="D66" s="2">
        <v>139</v>
      </c>
      <c r="E66" s="2">
        <v>10</v>
      </c>
      <c r="F66" s="2">
        <v>90</v>
      </c>
      <c r="G66" s="2">
        <v>25</v>
      </c>
      <c r="H66" s="2">
        <v>128</v>
      </c>
      <c r="I66" s="2">
        <v>110</v>
      </c>
      <c r="J66" s="2">
        <v>102</v>
      </c>
      <c r="K66" s="2">
        <v>201</v>
      </c>
      <c r="L66" s="2">
        <v>41</v>
      </c>
      <c r="M66" s="2">
        <v>49</v>
      </c>
      <c r="N66" s="2">
        <v>65</v>
      </c>
      <c r="O66" s="2">
        <v>10</v>
      </c>
      <c r="P66" s="2">
        <v>65</v>
      </c>
      <c r="Q66" s="2">
        <v>1</v>
      </c>
      <c r="R66" s="2">
        <v>1066</v>
      </c>
      <c r="S66" s="2">
        <v>1423</v>
      </c>
      <c r="T66" s="3">
        <v>74.910003662109375</v>
      </c>
      <c r="U66" s="4">
        <f t="shared" si="1"/>
        <v>421</v>
      </c>
      <c r="V66" s="4">
        <f t="shared" si="2"/>
        <v>594</v>
      </c>
      <c r="W66" t="str">
        <f t="shared" si="3"/>
        <v>鄰江里</v>
      </c>
      <c r="X66" s="5" t="str">
        <f t="shared" si="4"/>
        <v/>
      </c>
      <c r="Y66" s="5" t="str">
        <f t="shared" si="5"/>
        <v/>
      </c>
      <c r="Z66" s="5" t="str">
        <f t="shared" si="6"/>
        <v/>
      </c>
    </row>
    <row r="67" spans="1:26" x14ac:dyDescent="0.25">
      <c r="A67" s="1" t="s">
        <v>2</v>
      </c>
      <c r="B67" s="1" t="s">
        <v>85</v>
      </c>
      <c r="C67" s="1" t="s">
        <v>86</v>
      </c>
      <c r="D67" s="2">
        <v>85</v>
      </c>
      <c r="E67" s="2">
        <v>6</v>
      </c>
      <c r="F67" s="2">
        <v>115</v>
      </c>
      <c r="G67" s="2">
        <v>19</v>
      </c>
      <c r="H67" s="2">
        <v>123</v>
      </c>
      <c r="I67" s="2">
        <v>94</v>
      </c>
      <c r="J67" s="2">
        <v>110</v>
      </c>
      <c r="K67" s="2">
        <v>164</v>
      </c>
      <c r="L67" s="2">
        <v>60</v>
      </c>
      <c r="M67" s="2">
        <v>44</v>
      </c>
      <c r="N67" s="2">
        <v>53</v>
      </c>
      <c r="O67" s="2">
        <v>34</v>
      </c>
      <c r="P67" s="2">
        <v>55</v>
      </c>
      <c r="Q67" s="2">
        <v>3</v>
      </c>
      <c r="R67" s="2">
        <v>996</v>
      </c>
      <c r="S67" s="2">
        <v>1383</v>
      </c>
      <c r="T67" s="3">
        <v>72.019996643066406</v>
      </c>
      <c r="U67" s="4">
        <f t="shared" si="1"/>
        <v>373</v>
      </c>
      <c r="V67" s="4">
        <f t="shared" si="2"/>
        <v>549</v>
      </c>
      <c r="W67" t="str">
        <f t="shared" si="3"/>
        <v>至聖里</v>
      </c>
      <c r="X67" s="5">
        <f t="shared" si="4"/>
        <v>1900</v>
      </c>
      <c r="Y67" s="5">
        <f t="shared" si="5"/>
        <v>2749</v>
      </c>
      <c r="Z67" s="5">
        <f t="shared" si="6"/>
        <v>4933</v>
      </c>
    </row>
    <row r="68" spans="1:26" x14ac:dyDescent="0.25">
      <c r="A68" s="1" t="s">
        <v>2</v>
      </c>
      <c r="B68" s="1" t="s">
        <v>85</v>
      </c>
      <c r="C68" s="1" t="s">
        <v>87</v>
      </c>
      <c r="D68" s="2">
        <v>110</v>
      </c>
      <c r="E68" s="2">
        <v>15</v>
      </c>
      <c r="F68" s="2">
        <v>116</v>
      </c>
      <c r="G68" s="2">
        <v>21</v>
      </c>
      <c r="H68" s="2">
        <v>137</v>
      </c>
      <c r="I68" s="2">
        <v>124</v>
      </c>
      <c r="J68" s="2">
        <v>94</v>
      </c>
      <c r="K68" s="2">
        <v>156</v>
      </c>
      <c r="L68" s="2">
        <v>47</v>
      </c>
      <c r="M68" s="2">
        <v>50</v>
      </c>
      <c r="N68" s="2">
        <v>30</v>
      </c>
      <c r="O68" s="2">
        <v>17</v>
      </c>
      <c r="P68" s="2">
        <v>66</v>
      </c>
      <c r="Q68" s="2">
        <v>5</v>
      </c>
      <c r="R68" s="2">
        <v>1009</v>
      </c>
      <c r="S68" s="2">
        <v>1362</v>
      </c>
      <c r="T68" s="3">
        <v>74.080001831054688</v>
      </c>
      <c r="U68" s="4">
        <f t="shared" si="1"/>
        <v>388</v>
      </c>
      <c r="V68" s="4">
        <f t="shared" si="2"/>
        <v>563</v>
      </c>
      <c r="W68" t="str">
        <f t="shared" si="3"/>
        <v>至聖里</v>
      </c>
      <c r="X68" s="5" t="str">
        <f t="shared" si="4"/>
        <v/>
      </c>
      <c r="Y68" s="5" t="str">
        <f t="shared" si="5"/>
        <v/>
      </c>
      <c r="Z68" s="5" t="str">
        <f t="shared" si="6"/>
        <v/>
      </c>
    </row>
    <row r="69" spans="1:26" x14ac:dyDescent="0.25">
      <c r="A69" s="1" t="s">
        <v>2</v>
      </c>
      <c r="B69" s="1" t="s">
        <v>85</v>
      </c>
      <c r="C69" s="1" t="s">
        <v>88</v>
      </c>
      <c r="D69" s="2">
        <v>108</v>
      </c>
      <c r="E69" s="2">
        <v>7</v>
      </c>
      <c r="F69" s="2">
        <v>101</v>
      </c>
      <c r="G69" s="2">
        <v>34</v>
      </c>
      <c r="H69" s="2">
        <v>103</v>
      </c>
      <c r="I69" s="2">
        <v>143</v>
      </c>
      <c r="J69" s="2">
        <v>124</v>
      </c>
      <c r="K69" s="2">
        <v>152</v>
      </c>
      <c r="L69" s="2">
        <v>54</v>
      </c>
      <c r="M69" s="2">
        <v>46</v>
      </c>
      <c r="N69" s="2">
        <v>41</v>
      </c>
      <c r="O69" s="2">
        <v>15</v>
      </c>
      <c r="P69" s="2">
        <v>62</v>
      </c>
      <c r="Q69" s="2">
        <v>3</v>
      </c>
      <c r="R69" s="2">
        <v>1023</v>
      </c>
      <c r="S69" s="2">
        <v>1400</v>
      </c>
      <c r="T69" s="3">
        <v>73.069999694824219</v>
      </c>
      <c r="U69" s="4">
        <f t="shared" si="1"/>
        <v>428</v>
      </c>
      <c r="V69" s="4">
        <f t="shared" si="2"/>
        <v>540</v>
      </c>
      <c r="W69" t="str">
        <f t="shared" si="3"/>
        <v>至聖里</v>
      </c>
      <c r="X69" s="5" t="str">
        <f t="shared" si="4"/>
        <v/>
      </c>
      <c r="Y69" s="5" t="str">
        <f t="shared" si="5"/>
        <v/>
      </c>
      <c r="Z69" s="5" t="str">
        <f t="shared" si="6"/>
        <v/>
      </c>
    </row>
    <row r="70" spans="1:26" x14ac:dyDescent="0.25">
      <c r="A70" s="1" t="s">
        <v>2</v>
      </c>
      <c r="B70" s="1" t="s">
        <v>85</v>
      </c>
      <c r="C70" s="1" t="s">
        <v>89</v>
      </c>
      <c r="D70" s="2">
        <v>109</v>
      </c>
      <c r="E70" s="2">
        <v>6</v>
      </c>
      <c r="F70" s="2">
        <v>110</v>
      </c>
      <c r="G70" s="2">
        <v>39</v>
      </c>
      <c r="H70" s="2">
        <v>116</v>
      </c>
      <c r="I70" s="2">
        <v>94</v>
      </c>
      <c r="J70" s="2">
        <v>91</v>
      </c>
      <c r="K70" s="2">
        <v>140</v>
      </c>
      <c r="L70" s="2">
        <v>62</v>
      </c>
      <c r="M70" s="2">
        <v>36</v>
      </c>
      <c r="N70" s="2">
        <v>25</v>
      </c>
      <c r="O70" s="2">
        <v>17</v>
      </c>
      <c r="P70" s="2">
        <v>42</v>
      </c>
      <c r="Q70" s="2">
        <v>2</v>
      </c>
      <c r="R70" s="2">
        <v>905</v>
      </c>
      <c r="S70" s="2">
        <v>1236</v>
      </c>
      <c r="T70" s="3">
        <v>73.220001220703125</v>
      </c>
      <c r="U70" s="4">
        <f t="shared" si="1"/>
        <v>379</v>
      </c>
      <c r="V70" s="4">
        <f t="shared" si="2"/>
        <v>485</v>
      </c>
      <c r="W70" t="str">
        <f t="shared" si="3"/>
        <v>至聖里</v>
      </c>
      <c r="X70" s="5" t="str">
        <f t="shared" si="4"/>
        <v/>
      </c>
      <c r="Y70" s="5" t="str">
        <f t="shared" si="5"/>
        <v/>
      </c>
      <c r="Z70" s="5" t="str">
        <f t="shared" si="6"/>
        <v/>
      </c>
    </row>
    <row r="71" spans="1:26" x14ac:dyDescent="0.25">
      <c r="A71" s="1" t="s">
        <v>2</v>
      </c>
      <c r="B71" s="1" t="s">
        <v>85</v>
      </c>
      <c r="C71" s="1" t="s">
        <v>90</v>
      </c>
      <c r="D71" s="2">
        <v>86</v>
      </c>
      <c r="E71" s="2">
        <v>5</v>
      </c>
      <c r="F71" s="2">
        <v>150</v>
      </c>
      <c r="G71" s="2">
        <v>20</v>
      </c>
      <c r="H71" s="2">
        <v>145</v>
      </c>
      <c r="I71" s="2">
        <v>129</v>
      </c>
      <c r="J71" s="2">
        <v>70</v>
      </c>
      <c r="K71" s="2">
        <v>148</v>
      </c>
      <c r="L71" s="2">
        <v>51</v>
      </c>
      <c r="M71" s="2">
        <v>39</v>
      </c>
      <c r="N71" s="2">
        <v>40</v>
      </c>
      <c r="O71" s="2">
        <v>23</v>
      </c>
      <c r="P71" s="2">
        <v>66</v>
      </c>
      <c r="Q71" s="2">
        <v>1</v>
      </c>
      <c r="R71" s="2">
        <v>1000</v>
      </c>
      <c r="S71" s="2">
        <v>1384</v>
      </c>
      <c r="T71" s="3">
        <v>72.25</v>
      </c>
      <c r="U71" s="4">
        <f t="shared" ref="U71:U82" si="7">SUM(D71,G71,J71,L71,M71,P71)</f>
        <v>332</v>
      </c>
      <c r="V71" s="4">
        <f t="shared" ref="V71:V82" si="8">SUM(F71,H71,I71,K71,N71)</f>
        <v>612</v>
      </c>
      <c r="W71" t="str">
        <f t="shared" ref="W71:W82" si="9">$B71</f>
        <v>至聖里</v>
      </c>
      <c r="X71" s="5" t="str">
        <f t="shared" ref="X71:X82" si="10">IF($B71=$B70,"",SUMPRODUCT(($B$6:$B$168=$B71)*U$6:U$168))</f>
        <v/>
      </c>
      <c r="Y71" s="5" t="str">
        <f t="shared" ref="Y71:Y82" si="11">IF($B71=$B70,"",SUMPRODUCT(($B$6:$B$168=$B71)*V$6:V$168))</f>
        <v/>
      </c>
      <c r="Z71" s="5" t="str">
        <f t="shared" ref="Z71:Z82" si="12">IF($B71=$B70,"",SUMPRODUCT(($B$6:$B$168=$B71)*R$6:R$168))</f>
        <v/>
      </c>
    </row>
    <row r="72" spans="1:26" x14ac:dyDescent="0.25">
      <c r="A72" s="1" t="s">
        <v>2</v>
      </c>
      <c r="B72" s="1" t="s">
        <v>91</v>
      </c>
      <c r="C72" s="1" t="s">
        <v>92</v>
      </c>
      <c r="D72" s="2">
        <v>104</v>
      </c>
      <c r="E72" s="2">
        <v>5</v>
      </c>
      <c r="F72" s="2">
        <v>89</v>
      </c>
      <c r="G72" s="2">
        <v>25</v>
      </c>
      <c r="H72" s="2">
        <v>114</v>
      </c>
      <c r="I72" s="2">
        <v>91</v>
      </c>
      <c r="J72" s="2">
        <v>78</v>
      </c>
      <c r="K72" s="2">
        <v>139</v>
      </c>
      <c r="L72" s="2">
        <v>55</v>
      </c>
      <c r="M72" s="2">
        <v>14</v>
      </c>
      <c r="N72" s="2">
        <v>57</v>
      </c>
      <c r="O72" s="2">
        <v>17</v>
      </c>
      <c r="P72" s="2">
        <v>50</v>
      </c>
      <c r="Q72" s="2">
        <v>2</v>
      </c>
      <c r="R72" s="2">
        <v>864</v>
      </c>
      <c r="S72" s="2">
        <v>1215</v>
      </c>
      <c r="T72" s="3">
        <v>71.110000610351563</v>
      </c>
      <c r="U72" s="4">
        <f t="shared" si="7"/>
        <v>326</v>
      </c>
      <c r="V72" s="4">
        <f t="shared" si="8"/>
        <v>490</v>
      </c>
      <c r="W72" t="str">
        <f t="shared" si="9"/>
        <v>老師里</v>
      </c>
      <c r="X72" s="5">
        <f t="shared" si="10"/>
        <v>1393</v>
      </c>
      <c r="Y72" s="5">
        <f t="shared" si="11"/>
        <v>2169</v>
      </c>
      <c r="Z72" s="5">
        <f t="shared" si="12"/>
        <v>3744</v>
      </c>
    </row>
    <row r="73" spans="1:26" x14ac:dyDescent="0.25">
      <c r="A73" s="1" t="s">
        <v>2</v>
      </c>
      <c r="B73" s="1" t="s">
        <v>91</v>
      </c>
      <c r="C73" s="1" t="s">
        <v>93</v>
      </c>
      <c r="D73" s="2">
        <v>108</v>
      </c>
      <c r="E73" s="2">
        <v>8</v>
      </c>
      <c r="F73" s="2">
        <v>128</v>
      </c>
      <c r="G73" s="2">
        <v>18</v>
      </c>
      <c r="H73" s="2">
        <v>176</v>
      </c>
      <c r="I73" s="2">
        <v>136</v>
      </c>
      <c r="J73" s="2">
        <v>106</v>
      </c>
      <c r="K73" s="2">
        <v>177</v>
      </c>
      <c r="L73" s="2">
        <v>52</v>
      </c>
      <c r="M73" s="2">
        <v>24</v>
      </c>
      <c r="N73" s="2">
        <v>44</v>
      </c>
      <c r="O73" s="2">
        <v>10</v>
      </c>
      <c r="P73" s="2">
        <v>49</v>
      </c>
      <c r="Q73" s="2">
        <v>2</v>
      </c>
      <c r="R73" s="2">
        <v>1064</v>
      </c>
      <c r="S73" s="2">
        <v>1467</v>
      </c>
      <c r="T73" s="3">
        <v>72.529998779296875</v>
      </c>
      <c r="U73" s="4">
        <f t="shared" si="7"/>
        <v>357</v>
      </c>
      <c r="V73" s="4">
        <f t="shared" si="8"/>
        <v>661</v>
      </c>
      <c r="W73" t="str">
        <f t="shared" si="9"/>
        <v>老師里</v>
      </c>
      <c r="X73" s="5" t="str">
        <f t="shared" si="10"/>
        <v/>
      </c>
      <c r="Y73" s="5" t="str">
        <f t="shared" si="11"/>
        <v/>
      </c>
      <c r="Z73" s="5" t="str">
        <f t="shared" si="12"/>
        <v/>
      </c>
    </row>
    <row r="74" spans="1:26" x14ac:dyDescent="0.25">
      <c r="A74" s="1" t="s">
        <v>2</v>
      </c>
      <c r="B74" s="1" t="s">
        <v>91</v>
      </c>
      <c r="C74" s="1" t="s">
        <v>94</v>
      </c>
      <c r="D74" s="2">
        <v>89</v>
      </c>
      <c r="E74" s="2">
        <v>5</v>
      </c>
      <c r="F74" s="2">
        <v>98</v>
      </c>
      <c r="G74" s="2">
        <v>17</v>
      </c>
      <c r="H74" s="2">
        <v>122</v>
      </c>
      <c r="I74" s="2">
        <v>119</v>
      </c>
      <c r="J74" s="2">
        <v>101</v>
      </c>
      <c r="K74" s="2">
        <v>139</v>
      </c>
      <c r="L74" s="2">
        <v>70</v>
      </c>
      <c r="M74" s="2">
        <v>22</v>
      </c>
      <c r="N74" s="2">
        <v>40</v>
      </c>
      <c r="O74" s="2">
        <v>11</v>
      </c>
      <c r="P74" s="2">
        <v>55</v>
      </c>
      <c r="Q74" s="2">
        <v>2</v>
      </c>
      <c r="R74" s="2">
        <v>916</v>
      </c>
      <c r="S74" s="2">
        <v>1213</v>
      </c>
      <c r="T74" s="3">
        <v>75.519996643066406</v>
      </c>
      <c r="U74" s="4">
        <f t="shared" si="7"/>
        <v>354</v>
      </c>
      <c r="V74" s="4">
        <f t="shared" si="8"/>
        <v>518</v>
      </c>
      <c r="W74" t="str">
        <f t="shared" si="9"/>
        <v>老師里</v>
      </c>
      <c r="X74" s="5" t="str">
        <f t="shared" si="10"/>
        <v/>
      </c>
      <c r="Y74" s="5" t="str">
        <f t="shared" si="11"/>
        <v/>
      </c>
      <c r="Z74" s="5" t="str">
        <f t="shared" si="12"/>
        <v/>
      </c>
    </row>
    <row r="75" spans="1:26" x14ac:dyDescent="0.25">
      <c r="A75" s="1" t="s">
        <v>2</v>
      </c>
      <c r="B75" s="1" t="s">
        <v>91</v>
      </c>
      <c r="C75" s="1" t="s">
        <v>95</v>
      </c>
      <c r="D75" s="2">
        <v>87</v>
      </c>
      <c r="E75" s="2">
        <v>4</v>
      </c>
      <c r="F75" s="2">
        <v>77</v>
      </c>
      <c r="G75" s="2">
        <v>8</v>
      </c>
      <c r="H75" s="2">
        <v>130</v>
      </c>
      <c r="I75" s="2">
        <v>103</v>
      </c>
      <c r="J75" s="2">
        <v>95</v>
      </c>
      <c r="K75" s="2">
        <v>146</v>
      </c>
      <c r="L75" s="2">
        <v>39</v>
      </c>
      <c r="M75" s="2">
        <v>29</v>
      </c>
      <c r="N75" s="2">
        <v>44</v>
      </c>
      <c r="O75" s="2">
        <v>14</v>
      </c>
      <c r="P75" s="2">
        <v>98</v>
      </c>
      <c r="Q75" s="2">
        <v>0</v>
      </c>
      <c r="R75" s="2">
        <v>900</v>
      </c>
      <c r="S75" s="2">
        <v>1166</v>
      </c>
      <c r="T75" s="3">
        <v>77.19000244140625</v>
      </c>
      <c r="U75" s="4">
        <f t="shared" si="7"/>
        <v>356</v>
      </c>
      <c r="V75" s="4">
        <f t="shared" si="8"/>
        <v>500</v>
      </c>
      <c r="W75" t="str">
        <f t="shared" si="9"/>
        <v>老師里</v>
      </c>
      <c r="X75" s="5" t="str">
        <f t="shared" si="10"/>
        <v/>
      </c>
      <c r="Y75" s="5" t="str">
        <f t="shared" si="11"/>
        <v/>
      </c>
      <c r="Z75" s="5" t="str">
        <f t="shared" si="12"/>
        <v/>
      </c>
    </row>
    <row r="76" spans="1:26" x14ac:dyDescent="0.25">
      <c r="A76" s="1" t="s">
        <v>2</v>
      </c>
      <c r="B76" s="1" t="s">
        <v>96</v>
      </c>
      <c r="C76" s="1" t="s">
        <v>97</v>
      </c>
      <c r="D76" s="2">
        <v>97</v>
      </c>
      <c r="E76" s="2">
        <v>5</v>
      </c>
      <c r="F76" s="2">
        <v>77</v>
      </c>
      <c r="G76" s="2">
        <v>17</v>
      </c>
      <c r="H76" s="2">
        <v>114</v>
      </c>
      <c r="I76" s="2">
        <v>126</v>
      </c>
      <c r="J76" s="2">
        <v>75</v>
      </c>
      <c r="K76" s="2">
        <v>139</v>
      </c>
      <c r="L76" s="2">
        <v>146</v>
      </c>
      <c r="M76" s="2">
        <v>43</v>
      </c>
      <c r="N76" s="2">
        <v>39</v>
      </c>
      <c r="O76" s="2">
        <v>17</v>
      </c>
      <c r="P76" s="2">
        <v>62</v>
      </c>
      <c r="Q76" s="2">
        <v>0</v>
      </c>
      <c r="R76" s="2">
        <v>985</v>
      </c>
      <c r="S76" s="2">
        <v>1388</v>
      </c>
      <c r="T76" s="3">
        <v>70.970001220703125</v>
      </c>
      <c r="U76" s="4">
        <f t="shared" si="7"/>
        <v>440</v>
      </c>
      <c r="V76" s="4">
        <f t="shared" si="8"/>
        <v>495</v>
      </c>
      <c r="W76" t="str">
        <f t="shared" si="9"/>
        <v>重慶里</v>
      </c>
      <c r="X76" s="5">
        <f t="shared" si="10"/>
        <v>1772</v>
      </c>
      <c r="Y76" s="5">
        <f t="shared" si="11"/>
        <v>2092</v>
      </c>
      <c r="Z76" s="5">
        <f t="shared" si="12"/>
        <v>4135</v>
      </c>
    </row>
    <row r="77" spans="1:26" x14ac:dyDescent="0.25">
      <c r="A77" s="1" t="s">
        <v>2</v>
      </c>
      <c r="B77" s="1" t="s">
        <v>96</v>
      </c>
      <c r="C77" s="1" t="s">
        <v>98</v>
      </c>
      <c r="D77" s="2">
        <v>126</v>
      </c>
      <c r="E77" s="2">
        <v>10</v>
      </c>
      <c r="F77" s="2">
        <v>114</v>
      </c>
      <c r="G77" s="2">
        <v>15</v>
      </c>
      <c r="H77" s="2">
        <v>131</v>
      </c>
      <c r="I77" s="2">
        <v>156</v>
      </c>
      <c r="J77" s="2">
        <v>91</v>
      </c>
      <c r="K77" s="2">
        <v>142</v>
      </c>
      <c r="L77" s="2">
        <v>82</v>
      </c>
      <c r="M77" s="2">
        <v>48</v>
      </c>
      <c r="N77" s="2">
        <v>34</v>
      </c>
      <c r="O77" s="2">
        <v>20</v>
      </c>
      <c r="P77" s="2">
        <v>73</v>
      </c>
      <c r="Q77" s="2">
        <v>4</v>
      </c>
      <c r="R77" s="2">
        <v>1083</v>
      </c>
      <c r="S77" s="2">
        <v>1488</v>
      </c>
      <c r="T77" s="3">
        <v>72.779998779296875</v>
      </c>
      <c r="U77" s="4">
        <f t="shared" si="7"/>
        <v>435</v>
      </c>
      <c r="V77" s="4">
        <f t="shared" si="8"/>
        <v>577</v>
      </c>
      <c r="W77" t="str">
        <f t="shared" si="9"/>
        <v>重慶里</v>
      </c>
      <c r="X77" s="5" t="str">
        <f t="shared" si="10"/>
        <v/>
      </c>
      <c r="Y77" s="5" t="str">
        <f t="shared" si="11"/>
        <v/>
      </c>
      <c r="Z77" s="5" t="str">
        <f t="shared" si="12"/>
        <v/>
      </c>
    </row>
    <row r="78" spans="1:26" x14ac:dyDescent="0.25">
      <c r="A78" s="1" t="s">
        <v>2</v>
      </c>
      <c r="B78" s="1" t="s">
        <v>96</v>
      </c>
      <c r="C78" s="1" t="s">
        <v>99</v>
      </c>
      <c r="D78" s="2">
        <v>120</v>
      </c>
      <c r="E78" s="2">
        <v>17</v>
      </c>
      <c r="F78" s="2">
        <v>71</v>
      </c>
      <c r="G78" s="2">
        <v>32</v>
      </c>
      <c r="H78" s="2">
        <v>126</v>
      </c>
      <c r="I78" s="2">
        <v>144</v>
      </c>
      <c r="J78" s="2">
        <v>108</v>
      </c>
      <c r="K78" s="2">
        <v>96</v>
      </c>
      <c r="L78" s="2">
        <v>59</v>
      </c>
      <c r="M78" s="2">
        <v>73</v>
      </c>
      <c r="N78" s="2">
        <v>31</v>
      </c>
      <c r="O78" s="2">
        <v>33</v>
      </c>
      <c r="P78" s="2">
        <v>121</v>
      </c>
      <c r="Q78" s="2">
        <v>2</v>
      </c>
      <c r="R78" s="2">
        <v>1063</v>
      </c>
      <c r="S78" s="2">
        <v>1465</v>
      </c>
      <c r="T78" s="3">
        <v>72.55999755859375</v>
      </c>
      <c r="U78" s="4">
        <f t="shared" si="7"/>
        <v>513</v>
      </c>
      <c r="V78" s="4">
        <f t="shared" si="8"/>
        <v>468</v>
      </c>
      <c r="W78" t="str">
        <f t="shared" si="9"/>
        <v>重慶里</v>
      </c>
      <c r="X78" s="5" t="str">
        <f t="shared" si="10"/>
        <v/>
      </c>
      <c r="Y78" s="5" t="str">
        <f t="shared" si="11"/>
        <v/>
      </c>
      <c r="Z78" s="5" t="str">
        <f t="shared" si="12"/>
        <v/>
      </c>
    </row>
    <row r="79" spans="1:26" x14ac:dyDescent="0.25">
      <c r="A79" s="1" t="s">
        <v>2</v>
      </c>
      <c r="B79" s="1" t="s">
        <v>96</v>
      </c>
      <c r="C79" s="1" t="s">
        <v>100</v>
      </c>
      <c r="D79" s="2">
        <v>101</v>
      </c>
      <c r="E79" s="2">
        <v>6</v>
      </c>
      <c r="F79" s="2">
        <v>100</v>
      </c>
      <c r="G79" s="2">
        <v>16</v>
      </c>
      <c r="H79" s="2">
        <v>139</v>
      </c>
      <c r="I79" s="2">
        <v>112</v>
      </c>
      <c r="J79" s="2">
        <v>117</v>
      </c>
      <c r="K79" s="2">
        <v>152</v>
      </c>
      <c r="L79" s="2">
        <v>58</v>
      </c>
      <c r="M79" s="2">
        <v>44</v>
      </c>
      <c r="N79" s="2">
        <v>49</v>
      </c>
      <c r="O79" s="2">
        <v>25</v>
      </c>
      <c r="P79" s="2">
        <v>48</v>
      </c>
      <c r="Q79" s="2">
        <v>5</v>
      </c>
      <c r="R79" s="2">
        <v>1004</v>
      </c>
      <c r="S79" s="2">
        <v>1393</v>
      </c>
      <c r="T79" s="3">
        <v>72.069999694824219</v>
      </c>
      <c r="U79" s="4">
        <f t="shared" si="7"/>
        <v>384</v>
      </c>
      <c r="V79" s="4">
        <f t="shared" si="8"/>
        <v>552</v>
      </c>
      <c r="W79" t="str">
        <f t="shared" si="9"/>
        <v>重慶里</v>
      </c>
      <c r="X79" s="5" t="str">
        <f t="shared" si="10"/>
        <v/>
      </c>
      <c r="Y79" s="5" t="str">
        <f t="shared" si="11"/>
        <v/>
      </c>
      <c r="Z79" s="5" t="str">
        <f t="shared" si="12"/>
        <v/>
      </c>
    </row>
    <row r="80" spans="1:26" x14ac:dyDescent="0.25">
      <c r="A80" s="1" t="s">
        <v>2</v>
      </c>
      <c r="B80" s="1" t="s">
        <v>101</v>
      </c>
      <c r="C80" s="1" t="s">
        <v>102</v>
      </c>
      <c r="D80" s="2">
        <v>115</v>
      </c>
      <c r="E80" s="2">
        <v>4</v>
      </c>
      <c r="F80" s="2">
        <v>114</v>
      </c>
      <c r="G80" s="2">
        <v>20</v>
      </c>
      <c r="H80" s="2">
        <v>129</v>
      </c>
      <c r="I80" s="2">
        <v>123</v>
      </c>
      <c r="J80" s="2">
        <v>50</v>
      </c>
      <c r="K80" s="2">
        <v>142</v>
      </c>
      <c r="L80" s="2">
        <v>35</v>
      </c>
      <c r="M80" s="2">
        <v>23</v>
      </c>
      <c r="N80" s="2">
        <v>42</v>
      </c>
      <c r="O80" s="2">
        <v>11</v>
      </c>
      <c r="P80" s="2">
        <v>63</v>
      </c>
      <c r="Q80" s="2">
        <v>5</v>
      </c>
      <c r="R80" s="2">
        <v>894</v>
      </c>
      <c r="S80" s="2">
        <v>1210</v>
      </c>
      <c r="T80" s="3">
        <v>73.879997253417969</v>
      </c>
      <c r="U80" s="4">
        <f t="shared" si="7"/>
        <v>306</v>
      </c>
      <c r="V80" s="4">
        <f t="shared" si="8"/>
        <v>550</v>
      </c>
      <c r="W80" t="str">
        <f t="shared" si="9"/>
        <v>保安里</v>
      </c>
      <c r="X80" s="5">
        <f t="shared" si="10"/>
        <v>876</v>
      </c>
      <c r="Y80" s="5">
        <f t="shared" si="11"/>
        <v>1612</v>
      </c>
      <c r="Z80" s="5">
        <f t="shared" si="12"/>
        <v>2633</v>
      </c>
    </row>
    <row r="81" spans="1:26" x14ac:dyDescent="0.25">
      <c r="A81" s="1" t="s">
        <v>2</v>
      </c>
      <c r="B81" s="1" t="s">
        <v>101</v>
      </c>
      <c r="C81" s="1" t="s">
        <v>103</v>
      </c>
      <c r="D81" s="2">
        <v>80</v>
      </c>
      <c r="E81" s="2">
        <v>4</v>
      </c>
      <c r="F81" s="2">
        <v>92</v>
      </c>
      <c r="G81" s="2">
        <v>21</v>
      </c>
      <c r="H81" s="2">
        <v>148</v>
      </c>
      <c r="I81" s="2">
        <v>101</v>
      </c>
      <c r="J81" s="2">
        <v>66</v>
      </c>
      <c r="K81" s="2">
        <v>154</v>
      </c>
      <c r="L81" s="2">
        <v>43</v>
      </c>
      <c r="M81" s="2">
        <v>40</v>
      </c>
      <c r="N81" s="2">
        <v>38</v>
      </c>
      <c r="O81" s="2">
        <v>21</v>
      </c>
      <c r="P81" s="2">
        <v>53</v>
      </c>
      <c r="Q81" s="2">
        <v>1</v>
      </c>
      <c r="R81" s="2">
        <v>879</v>
      </c>
      <c r="S81" s="2">
        <v>1194</v>
      </c>
      <c r="T81" s="3">
        <v>73.620002746582031</v>
      </c>
      <c r="U81" s="4">
        <f t="shared" si="7"/>
        <v>303</v>
      </c>
      <c r="V81" s="4">
        <f t="shared" si="8"/>
        <v>533</v>
      </c>
      <c r="W81" t="str">
        <f t="shared" si="9"/>
        <v>保安里</v>
      </c>
      <c r="X81" s="5" t="str">
        <f t="shared" si="10"/>
        <v/>
      </c>
      <c r="Y81" s="5" t="str">
        <f t="shared" si="11"/>
        <v/>
      </c>
      <c r="Z81" s="5" t="str">
        <f t="shared" si="12"/>
        <v/>
      </c>
    </row>
    <row r="82" spans="1:26" x14ac:dyDescent="0.25">
      <c r="A82" s="1" t="s">
        <v>2</v>
      </c>
      <c r="B82" s="1" t="s">
        <v>101</v>
      </c>
      <c r="C82" s="1" t="s">
        <v>104</v>
      </c>
      <c r="D82" s="2">
        <v>94</v>
      </c>
      <c r="E82" s="2">
        <v>16</v>
      </c>
      <c r="F82" s="2">
        <v>138</v>
      </c>
      <c r="G82" s="2">
        <v>13</v>
      </c>
      <c r="H82" s="2">
        <v>106</v>
      </c>
      <c r="I82" s="2">
        <v>106</v>
      </c>
      <c r="J82" s="2">
        <v>40</v>
      </c>
      <c r="K82" s="2">
        <v>140</v>
      </c>
      <c r="L82" s="2">
        <v>37</v>
      </c>
      <c r="M82" s="2">
        <v>38</v>
      </c>
      <c r="N82" s="2">
        <v>39</v>
      </c>
      <c r="O82" s="2">
        <v>20</v>
      </c>
      <c r="P82" s="2">
        <v>45</v>
      </c>
      <c r="Q82" s="2">
        <v>3</v>
      </c>
      <c r="R82" s="2">
        <v>860</v>
      </c>
      <c r="S82" s="2">
        <v>1134</v>
      </c>
      <c r="T82" s="3">
        <v>75.839996337890625</v>
      </c>
      <c r="U82" s="4">
        <f t="shared" si="7"/>
        <v>267</v>
      </c>
      <c r="V82" s="4">
        <f t="shared" si="8"/>
        <v>529</v>
      </c>
      <c r="W82" t="str">
        <f t="shared" si="9"/>
        <v>保安里</v>
      </c>
      <c r="X82" s="5" t="str">
        <f t="shared" si="10"/>
        <v/>
      </c>
      <c r="Y82" s="5" t="str">
        <f t="shared" si="11"/>
        <v/>
      </c>
      <c r="Z82" s="5" t="str">
        <f t="shared" si="12"/>
        <v/>
      </c>
    </row>
  </sheetData>
  <mergeCells count="21">
    <mergeCell ref="A1:A4"/>
    <mergeCell ref="B1:B4"/>
    <mergeCell ref="C1:C4"/>
    <mergeCell ref="D1:Q1"/>
    <mergeCell ref="R1:R4"/>
    <mergeCell ref="M2:M4"/>
    <mergeCell ref="N2:N4"/>
    <mergeCell ref="O2:O4"/>
    <mergeCell ref="P2:P4"/>
    <mergeCell ref="Q2:Q4"/>
    <mergeCell ref="T1:T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S1:S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大同區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2016-07-19T07:43:22Z</dcterms:created>
  <dcterms:modified xsi:type="dcterms:W3CDTF">2016-07-19T10:15:53Z</dcterms:modified>
</cp:coreProperties>
</file>