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ncentpo\Desktop\"/>
    </mc:Choice>
  </mc:AlternateContent>
  <bookViews>
    <workbookView xWindow="0" yWindow="0" windowWidth="24000" windowHeight="9600"/>
  </bookViews>
  <sheets>
    <sheet name="松山區" sheetId="1" r:id="rId1"/>
    <sheet name="工作表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" i="2" l="1"/>
  <c r="Y6" i="2"/>
  <c r="Z6" i="2"/>
  <c r="D8" i="1" s="1"/>
  <c r="AA6" i="2"/>
  <c r="B6" i="1" s="1"/>
  <c r="AC6" i="2"/>
  <c r="X7" i="2"/>
  <c r="AA21" i="2" s="1"/>
  <c r="B10" i="1" s="1"/>
  <c r="Y7" i="2"/>
  <c r="AB6" i="2" s="1"/>
  <c r="Z7" i="2"/>
  <c r="AA7" i="2"/>
  <c r="AB7" i="2"/>
  <c r="AC7" i="2"/>
  <c r="X8" i="2"/>
  <c r="Y8" i="2"/>
  <c r="Z8" i="2"/>
  <c r="AA8" i="2"/>
  <c r="AB8" i="2"/>
  <c r="AC8" i="2"/>
  <c r="X9" i="2"/>
  <c r="Y9" i="2"/>
  <c r="Z9" i="2"/>
  <c r="AC9" i="2"/>
  <c r="D7" i="1" s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H8" i="1"/>
  <c r="W8" i="1" s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H9" i="1"/>
  <c r="W9" i="1" s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H10" i="1"/>
  <c r="W10" i="1" s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H11" i="1"/>
  <c r="I11" i="1"/>
  <c r="J11" i="1"/>
  <c r="K11" i="1"/>
  <c r="L11" i="1"/>
  <c r="M11" i="1"/>
  <c r="N11" i="1"/>
  <c r="O11" i="1"/>
  <c r="W11" i="1" s="1"/>
  <c r="P11" i="1"/>
  <c r="Q11" i="1"/>
  <c r="R11" i="1"/>
  <c r="S11" i="1"/>
  <c r="T11" i="1"/>
  <c r="U11" i="1"/>
  <c r="V11" i="1"/>
  <c r="H12" i="1"/>
  <c r="W12" i="1" s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H13" i="1"/>
  <c r="W13" i="1" s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H14" i="1"/>
  <c r="W14" i="1" s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H16" i="1"/>
  <c r="W16" i="1" s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H17" i="1"/>
  <c r="W17" i="1" s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H18" i="1"/>
  <c r="W18" i="1" s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H20" i="1"/>
  <c r="W20" i="1" s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H21" i="1"/>
  <c r="W21" i="1" s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H22" i="1"/>
  <c r="W22" i="1" s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H23" i="1"/>
  <c r="I23" i="1"/>
  <c r="J23" i="1"/>
  <c r="K23" i="1"/>
  <c r="L23" i="1"/>
  <c r="M23" i="1"/>
  <c r="N23" i="1"/>
  <c r="O23" i="1"/>
  <c r="P23" i="1"/>
  <c r="Q23" i="1"/>
  <c r="R23" i="1"/>
  <c r="S23" i="1"/>
  <c r="W23" i="1" s="1"/>
  <c r="T23" i="1"/>
  <c r="U23" i="1"/>
  <c r="V23" i="1"/>
  <c r="H24" i="1"/>
  <c r="W24" i="1" s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H25" i="1"/>
  <c r="W25" i="1" s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H26" i="1"/>
  <c r="W26" i="1" s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H27" i="1"/>
  <c r="I27" i="1"/>
  <c r="J27" i="1"/>
  <c r="K27" i="1"/>
  <c r="W27" i="1" s="1"/>
  <c r="L27" i="1"/>
  <c r="M27" i="1"/>
  <c r="N27" i="1"/>
  <c r="O27" i="1"/>
  <c r="P27" i="1"/>
  <c r="Q27" i="1"/>
  <c r="R27" i="1"/>
  <c r="S27" i="1"/>
  <c r="T27" i="1"/>
  <c r="U27" i="1"/>
  <c r="V27" i="1"/>
  <c r="H28" i="1"/>
  <c r="W28" i="1" s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H29" i="1"/>
  <c r="W29" i="1" s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H30" i="1"/>
  <c r="W30" i="1" s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H32" i="1"/>
  <c r="W32" i="1" s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H33" i="1"/>
  <c r="W33" i="1" s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H34" i="1"/>
  <c r="W34" i="1" s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H36" i="1"/>
  <c r="W36" i="1" s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H37" i="1"/>
  <c r="W37" i="1" s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H38" i="1"/>
  <c r="W38" i="1" s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H6" i="1"/>
  <c r="D9" i="1"/>
  <c r="D11" i="1"/>
  <c r="D12" i="1"/>
  <c r="D16" i="1"/>
  <c r="D19" i="1"/>
  <c r="D21" i="1"/>
  <c r="D23" i="1"/>
  <c r="D24" i="1"/>
  <c r="D27" i="1"/>
  <c r="D28" i="1"/>
  <c r="D30" i="1"/>
  <c r="D33" i="1"/>
  <c r="D34" i="1"/>
  <c r="D35" i="1"/>
  <c r="D37" i="1"/>
  <c r="D38" i="1"/>
  <c r="AA10" i="2"/>
  <c r="AB10" i="2"/>
  <c r="AC10" i="2"/>
  <c r="AA11" i="2"/>
  <c r="AB11" i="2"/>
  <c r="AC11" i="2"/>
  <c r="AA12" i="2"/>
  <c r="AB12" i="2"/>
  <c r="AC12" i="2"/>
  <c r="AA13" i="2"/>
  <c r="AB13" i="2"/>
  <c r="AC13" i="2"/>
  <c r="AA14" i="2"/>
  <c r="B8" i="1" s="1"/>
  <c r="AC14" i="2"/>
  <c r="AA15" i="2"/>
  <c r="AB15" i="2"/>
  <c r="AC15" i="2"/>
  <c r="AA16" i="2"/>
  <c r="AB16" i="2"/>
  <c r="AC16" i="2"/>
  <c r="AA17" i="2"/>
  <c r="AB17" i="2"/>
  <c r="AC17" i="2"/>
  <c r="AA18" i="2"/>
  <c r="AC18" i="2"/>
  <c r="AA19" i="2"/>
  <c r="AB19" i="2"/>
  <c r="AC19" i="2"/>
  <c r="AA20" i="2"/>
  <c r="AB20" i="2"/>
  <c r="AC20" i="2"/>
  <c r="AC21" i="2"/>
  <c r="AA22" i="2"/>
  <c r="AB22" i="2"/>
  <c r="AC22" i="2"/>
  <c r="AA23" i="2"/>
  <c r="AB23" i="2"/>
  <c r="AC23" i="2"/>
  <c r="AC24" i="2"/>
  <c r="AA25" i="2"/>
  <c r="AB25" i="2"/>
  <c r="AC25" i="2"/>
  <c r="AA26" i="2"/>
  <c r="AB26" i="2"/>
  <c r="AC26" i="2"/>
  <c r="AA27" i="2"/>
  <c r="B12" i="1" s="1"/>
  <c r="E12" i="1" s="1"/>
  <c r="G12" i="1" s="1"/>
  <c r="X12" i="1" s="1"/>
  <c r="AB27" i="2"/>
  <c r="C12" i="1" s="1"/>
  <c r="F12" i="1" s="1"/>
  <c r="AC27" i="2"/>
  <c r="AA28" i="2"/>
  <c r="AB28" i="2"/>
  <c r="AC28" i="2"/>
  <c r="AA29" i="2"/>
  <c r="AB29" i="2"/>
  <c r="AC29" i="2"/>
  <c r="AA30" i="2"/>
  <c r="AC30" i="2"/>
  <c r="AA31" i="2"/>
  <c r="AB31" i="2"/>
  <c r="AC31" i="2"/>
  <c r="AA32" i="2"/>
  <c r="AB32" i="2"/>
  <c r="AC32" i="2"/>
  <c r="AC33" i="2"/>
  <c r="AA34" i="2"/>
  <c r="AB34" i="2"/>
  <c r="AC34" i="2"/>
  <c r="AA35" i="2"/>
  <c r="AB35" i="2"/>
  <c r="AC35" i="2"/>
  <c r="AC36" i="2"/>
  <c r="AA37" i="2"/>
  <c r="AB37" i="2"/>
  <c r="AC37" i="2"/>
  <c r="AA38" i="2"/>
  <c r="AB38" i="2"/>
  <c r="AC38" i="2"/>
  <c r="AA39" i="2"/>
  <c r="AB39" i="2"/>
  <c r="AC39" i="2"/>
  <c r="AC40" i="2"/>
  <c r="AA41" i="2"/>
  <c r="AB41" i="2"/>
  <c r="AC41" i="2"/>
  <c r="AA42" i="2"/>
  <c r="AB42" i="2"/>
  <c r="AC42" i="2"/>
  <c r="AA43" i="2"/>
  <c r="AB43" i="2"/>
  <c r="AC43" i="2"/>
  <c r="AA44" i="2"/>
  <c r="AB44" i="2"/>
  <c r="AC44" i="2"/>
  <c r="AA45" i="2"/>
  <c r="AB45" i="2"/>
  <c r="AC45" i="2"/>
  <c r="AA46" i="2"/>
  <c r="B17" i="1" s="1"/>
  <c r="AC46" i="2"/>
  <c r="AA47" i="2"/>
  <c r="AB47" i="2"/>
  <c r="AC47" i="2"/>
  <c r="AC48" i="2"/>
  <c r="AA49" i="2"/>
  <c r="AB49" i="2"/>
  <c r="AC49" i="2"/>
  <c r="AA50" i="2"/>
  <c r="AB50" i="2"/>
  <c r="AC50" i="2"/>
  <c r="AA51" i="2"/>
  <c r="B19" i="1" s="1"/>
  <c r="AB51" i="2"/>
  <c r="C19" i="1" s="1"/>
  <c r="F19" i="1" s="1"/>
  <c r="AC51" i="2"/>
  <c r="AA52" i="2"/>
  <c r="AB52" i="2"/>
  <c r="AC52" i="2"/>
  <c r="AA53" i="2"/>
  <c r="AB53" i="2"/>
  <c r="AC53" i="2"/>
  <c r="AA54" i="2"/>
  <c r="AB54" i="2"/>
  <c r="AC54" i="2"/>
  <c r="AA55" i="2"/>
  <c r="B20" i="1" s="1"/>
  <c r="AB55" i="2"/>
  <c r="C20" i="1" s="1"/>
  <c r="AC55" i="2"/>
  <c r="AA56" i="2"/>
  <c r="AB56" i="2"/>
  <c r="AC56" i="2"/>
  <c r="AA57" i="2"/>
  <c r="AB57" i="2"/>
  <c r="AC57" i="2"/>
  <c r="AA58" i="2"/>
  <c r="AB58" i="2"/>
  <c r="AC58" i="2"/>
  <c r="AA59" i="2"/>
  <c r="AB59" i="2"/>
  <c r="AC59" i="2"/>
  <c r="AC60" i="2"/>
  <c r="AA61" i="2"/>
  <c r="AB61" i="2"/>
  <c r="AC61" i="2"/>
  <c r="AA62" i="2"/>
  <c r="AB62" i="2"/>
  <c r="AC62" i="2"/>
  <c r="AA63" i="2"/>
  <c r="AB63" i="2"/>
  <c r="AC63" i="2"/>
  <c r="AC64" i="2"/>
  <c r="AA65" i="2"/>
  <c r="AB65" i="2"/>
  <c r="AC65" i="2"/>
  <c r="AA66" i="2"/>
  <c r="B22" i="1" s="1"/>
  <c r="AC66" i="2"/>
  <c r="AA67" i="2"/>
  <c r="AB67" i="2"/>
  <c r="AC67" i="2"/>
  <c r="AA68" i="2"/>
  <c r="AB68" i="2"/>
  <c r="AC68" i="2"/>
  <c r="AC69" i="2"/>
  <c r="AA70" i="2"/>
  <c r="AB70" i="2"/>
  <c r="AC70" i="2"/>
  <c r="AA71" i="2"/>
  <c r="AB71" i="2"/>
  <c r="AC71" i="2"/>
  <c r="AA72" i="2"/>
  <c r="AB72" i="2"/>
  <c r="AC72" i="2"/>
  <c r="AA73" i="2"/>
  <c r="AB73" i="2"/>
  <c r="AC73" i="2"/>
  <c r="AA74" i="2"/>
  <c r="B24" i="1" s="1"/>
  <c r="E24" i="1" s="1"/>
  <c r="AC74" i="2"/>
  <c r="AA75" i="2"/>
  <c r="AB75" i="2"/>
  <c r="AC75" i="2"/>
  <c r="AA76" i="2"/>
  <c r="AB76" i="2"/>
  <c r="AC76" i="2"/>
  <c r="AC77" i="2"/>
  <c r="AA78" i="2"/>
  <c r="AB78" i="2"/>
  <c r="AC78" i="2"/>
  <c r="AA79" i="2"/>
  <c r="AB79" i="2"/>
  <c r="AC79" i="2"/>
  <c r="AA80" i="2"/>
  <c r="AB80" i="2"/>
  <c r="AC80" i="2"/>
  <c r="AA81" i="2"/>
  <c r="AB81" i="2"/>
  <c r="AC81" i="2"/>
  <c r="AA82" i="2"/>
  <c r="B26" i="1" s="1"/>
  <c r="AC82" i="2"/>
  <c r="AA83" i="2"/>
  <c r="AB83" i="2"/>
  <c r="AC83" i="2"/>
  <c r="AA84" i="2"/>
  <c r="AB84" i="2"/>
  <c r="AC84" i="2"/>
  <c r="AA85" i="2"/>
  <c r="AB85" i="2"/>
  <c r="AC85" i="2"/>
  <c r="AA86" i="2"/>
  <c r="AB86" i="2"/>
  <c r="AC86" i="2"/>
  <c r="AA87" i="2"/>
  <c r="B27" i="1" s="1"/>
  <c r="AB87" i="2"/>
  <c r="AC87" i="2"/>
  <c r="AA88" i="2"/>
  <c r="AB88" i="2"/>
  <c r="AC88" i="2"/>
  <c r="AA89" i="2"/>
  <c r="AB89" i="2"/>
  <c r="AC89" i="2"/>
  <c r="AA90" i="2"/>
  <c r="AB90" i="2"/>
  <c r="AC90" i="2"/>
  <c r="AA91" i="2"/>
  <c r="B28" i="1" s="1"/>
  <c r="AB91" i="2"/>
  <c r="C28" i="1" s="1"/>
  <c r="F28" i="1" s="1"/>
  <c r="AC91" i="2"/>
  <c r="AA92" i="2"/>
  <c r="AB92" i="2"/>
  <c r="AC92" i="2"/>
  <c r="AA93" i="2"/>
  <c r="AB93" i="2"/>
  <c r="AC93" i="2"/>
  <c r="AA94" i="2"/>
  <c r="AB94" i="2"/>
  <c r="AC94" i="2"/>
  <c r="AA95" i="2"/>
  <c r="B29" i="1" s="1"/>
  <c r="AB95" i="2"/>
  <c r="C29" i="1" s="1"/>
  <c r="AC95" i="2"/>
  <c r="AA96" i="2"/>
  <c r="AB96" i="2"/>
  <c r="AC96" i="2"/>
  <c r="AA97" i="2"/>
  <c r="AB97" i="2"/>
  <c r="AC97" i="2"/>
  <c r="AA98" i="2"/>
  <c r="AB98" i="2"/>
  <c r="AC98" i="2"/>
  <c r="AA99" i="2"/>
  <c r="AB99" i="2"/>
  <c r="AC99" i="2"/>
  <c r="AC100" i="2"/>
  <c r="AA101" i="2"/>
  <c r="AB101" i="2"/>
  <c r="AC101" i="2"/>
  <c r="AA102" i="2"/>
  <c r="B31" i="1" s="1"/>
  <c r="AC102" i="2"/>
  <c r="AA103" i="2"/>
  <c r="AB103" i="2"/>
  <c r="AC103" i="2"/>
  <c r="AC104" i="2"/>
  <c r="AA105" i="2"/>
  <c r="AB105" i="2"/>
  <c r="AC105" i="2"/>
  <c r="AA106" i="2"/>
  <c r="B33" i="1" s="1"/>
  <c r="E33" i="1" s="1"/>
  <c r="AC106" i="2"/>
  <c r="AA107" i="2"/>
  <c r="AB107" i="2"/>
  <c r="AC107" i="2"/>
  <c r="AA108" i="2"/>
  <c r="AB108" i="2"/>
  <c r="AC108" i="2"/>
  <c r="AA109" i="2"/>
  <c r="AB109" i="2"/>
  <c r="AC109" i="2"/>
  <c r="AA110" i="2"/>
  <c r="AC110" i="2"/>
  <c r="AA111" i="2"/>
  <c r="AB111" i="2"/>
  <c r="AC111" i="2"/>
  <c r="AC112" i="2"/>
  <c r="AA113" i="2"/>
  <c r="AB113" i="2"/>
  <c r="AC113" i="2"/>
  <c r="AA114" i="2"/>
  <c r="AB114" i="2"/>
  <c r="AC114" i="2"/>
  <c r="AA115" i="2"/>
  <c r="B36" i="1" s="1"/>
  <c r="AB115" i="2"/>
  <c r="C36" i="1" s="1"/>
  <c r="AC115" i="2"/>
  <c r="AA116" i="2"/>
  <c r="AB116" i="2"/>
  <c r="AC116" i="2"/>
  <c r="AA117" i="2"/>
  <c r="AB117" i="2"/>
  <c r="AC117" i="2"/>
  <c r="AA118" i="2"/>
  <c r="AB118" i="2"/>
  <c r="AC118" i="2"/>
  <c r="AA119" i="2"/>
  <c r="AB119" i="2"/>
  <c r="C37" i="1" s="1"/>
  <c r="F37" i="1" s="1"/>
  <c r="AC119" i="2"/>
  <c r="AA120" i="2"/>
  <c r="AB120" i="2"/>
  <c r="AC120" i="2"/>
  <c r="X10" i="2"/>
  <c r="Y10" i="2"/>
  <c r="X11" i="2"/>
  <c r="Y11" i="2"/>
  <c r="X12" i="2"/>
  <c r="Y12" i="2"/>
  <c r="X13" i="2"/>
  <c r="Y13" i="2"/>
  <c r="X14" i="2"/>
  <c r="Y14" i="2"/>
  <c r="X15" i="2"/>
  <c r="Y15" i="2"/>
  <c r="X16" i="2"/>
  <c r="Y16" i="2"/>
  <c r="X17" i="2"/>
  <c r="Y17" i="2"/>
  <c r="X18" i="2"/>
  <c r="Y18" i="2"/>
  <c r="X19" i="2"/>
  <c r="Y19" i="2"/>
  <c r="X20" i="2"/>
  <c r="Y20" i="2"/>
  <c r="X21" i="2"/>
  <c r="Y21" i="2"/>
  <c r="X22" i="2"/>
  <c r="Y22" i="2"/>
  <c r="X23" i="2"/>
  <c r="Y23" i="2"/>
  <c r="X24" i="2"/>
  <c r="Y24" i="2"/>
  <c r="X25" i="2"/>
  <c r="Y25" i="2"/>
  <c r="X26" i="2"/>
  <c r="Y26" i="2"/>
  <c r="X27" i="2"/>
  <c r="Y27" i="2"/>
  <c r="X28" i="2"/>
  <c r="Y28" i="2"/>
  <c r="X29" i="2"/>
  <c r="Y29" i="2"/>
  <c r="X30" i="2"/>
  <c r="Y30" i="2"/>
  <c r="X31" i="2"/>
  <c r="Y31" i="2"/>
  <c r="X32" i="2"/>
  <c r="Y32" i="2"/>
  <c r="X33" i="2"/>
  <c r="Y33" i="2"/>
  <c r="X34" i="2"/>
  <c r="Y34" i="2"/>
  <c r="X35" i="2"/>
  <c r="Y35" i="2"/>
  <c r="X36" i="2"/>
  <c r="Y36" i="2"/>
  <c r="X37" i="2"/>
  <c r="Y37" i="2"/>
  <c r="X38" i="2"/>
  <c r="Y38" i="2"/>
  <c r="X39" i="2"/>
  <c r="Y39" i="2"/>
  <c r="X40" i="2"/>
  <c r="Y40" i="2"/>
  <c r="X41" i="2"/>
  <c r="Y41" i="2"/>
  <c r="X42" i="2"/>
  <c r="Y42" i="2"/>
  <c r="X43" i="2"/>
  <c r="Y43" i="2"/>
  <c r="X44" i="2"/>
  <c r="Y44" i="2"/>
  <c r="X45" i="2"/>
  <c r="Y45" i="2"/>
  <c r="X46" i="2"/>
  <c r="Y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Y88" i="2"/>
  <c r="X89" i="2"/>
  <c r="Y89" i="2"/>
  <c r="X90" i="2"/>
  <c r="Y90" i="2"/>
  <c r="X91" i="2"/>
  <c r="Y91" i="2"/>
  <c r="X92" i="2"/>
  <c r="Y92" i="2"/>
  <c r="X93" i="2"/>
  <c r="Y93" i="2"/>
  <c r="X94" i="2"/>
  <c r="Y94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X106" i="2"/>
  <c r="Y106" i="2"/>
  <c r="X107" i="2"/>
  <c r="Y107" i="2"/>
  <c r="X108" i="2"/>
  <c r="Y108" i="2"/>
  <c r="X109" i="2"/>
  <c r="Y109" i="2"/>
  <c r="X110" i="2"/>
  <c r="Y110" i="2"/>
  <c r="X111" i="2"/>
  <c r="Y111" i="2"/>
  <c r="X112" i="2"/>
  <c r="Y112" i="2"/>
  <c r="X113" i="2"/>
  <c r="Y113" i="2"/>
  <c r="X114" i="2"/>
  <c r="Y114" i="2"/>
  <c r="X115" i="2"/>
  <c r="Y115" i="2"/>
  <c r="X116" i="2"/>
  <c r="Y116" i="2"/>
  <c r="X117" i="2"/>
  <c r="Y117" i="2"/>
  <c r="X118" i="2"/>
  <c r="Y118" i="2"/>
  <c r="X119" i="2"/>
  <c r="Y119" i="2"/>
  <c r="X120" i="2"/>
  <c r="Y120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E26" i="1" l="1"/>
  <c r="G26" i="1" s="1"/>
  <c r="X26" i="1" s="1"/>
  <c r="E8" i="1"/>
  <c r="AB112" i="2"/>
  <c r="C35" i="1" s="1"/>
  <c r="F35" i="1" s="1"/>
  <c r="G35" i="1" s="1"/>
  <c r="X35" i="1" s="1"/>
  <c r="AB60" i="2"/>
  <c r="C21" i="1" s="1"/>
  <c r="F21" i="1" s="1"/>
  <c r="E19" i="1"/>
  <c r="AB40" i="2"/>
  <c r="C16" i="1" s="1"/>
  <c r="F16" i="1" s="1"/>
  <c r="G16" i="1" s="1"/>
  <c r="X16" i="1" s="1"/>
  <c r="AB9" i="2"/>
  <c r="C7" i="1" s="1"/>
  <c r="AA112" i="2"/>
  <c r="B35" i="1" s="1"/>
  <c r="E35" i="1" s="1"/>
  <c r="AA104" i="2"/>
  <c r="B32" i="1" s="1"/>
  <c r="AA100" i="2"/>
  <c r="B30" i="1" s="1"/>
  <c r="E30" i="1" s="1"/>
  <c r="G30" i="1" s="1"/>
  <c r="X30" i="1" s="1"/>
  <c r="AB77" i="2"/>
  <c r="C25" i="1" s="1"/>
  <c r="AB69" i="2"/>
  <c r="C23" i="1" s="1"/>
  <c r="AA64" i="2"/>
  <c r="B38" i="1" s="1"/>
  <c r="E38" i="1" s="1"/>
  <c r="AA60" i="2"/>
  <c r="B21" i="1" s="1"/>
  <c r="E21" i="1" s="1"/>
  <c r="G21" i="1" s="1"/>
  <c r="X21" i="1" s="1"/>
  <c r="AA48" i="2"/>
  <c r="B18" i="1" s="1"/>
  <c r="AA40" i="2"/>
  <c r="B16" i="1" s="1"/>
  <c r="E16" i="1" s="1"/>
  <c r="AA36" i="2"/>
  <c r="B15" i="1" s="1"/>
  <c r="E15" i="1" s="1"/>
  <c r="AB33" i="2"/>
  <c r="C14" i="1" s="1"/>
  <c r="F14" i="1" s="1"/>
  <c r="AA24" i="2"/>
  <c r="B11" i="1" s="1"/>
  <c r="AB21" i="2"/>
  <c r="C6" i="1"/>
  <c r="B37" i="1"/>
  <c r="E37" i="1" s="1"/>
  <c r="G37" i="1" s="1"/>
  <c r="X37" i="1" s="1"/>
  <c r="D32" i="1"/>
  <c r="C30" i="1"/>
  <c r="F30" i="1" s="1"/>
  <c r="C27" i="1"/>
  <c r="F27" i="1" s="1"/>
  <c r="D25" i="1"/>
  <c r="D22" i="1"/>
  <c r="E22" i="1" s="1"/>
  <c r="G22" i="1" s="1"/>
  <c r="X22" i="1" s="1"/>
  <c r="D18" i="1"/>
  <c r="D15" i="1"/>
  <c r="D13" i="1"/>
  <c r="D10" i="1"/>
  <c r="E10" i="1" s="1"/>
  <c r="B9" i="1"/>
  <c r="E9" i="1" s="1"/>
  <c r="G9" i="1" s="1"/>
  <c r="X9" i="1" s="1"/>
  <c r="AA9" i="2"/>
  <c r="B7" i="1" s="1"/>
  <c r="E7" i="1" s="1"/>
  <c r="F20" i="1"/>
  <c r="AB104" i="2"/>
  <c r="C32" i="1" s="1"/>
  <c r="F32" i="1" s="1"/>
  <c r="AB100" i="2"/>
  <c r="E28" i="1"/>
  <c r="G28" i="1" s="1"/>
  <c r="X28" i="1" s="1"/>
  <c r="AB64" i="2"/>
  <c r="C38" i="1" s="1"/>
  <c r="F38" i="1" s="1"/>
  <c r="E20" i="1"/>
  <c r="G20" i="1" s="1"/>
  <c r="X20" i="1" s="1"/>
  <c r="AB48" i="2"/>
  <c r="C18" i="1" s="1"/>
  <c r="AB36" i="2"/>
  <c r="C15" i="1" s="1"/>
  <c r="F15" i="1" s="1"/>
  <c r="AB24" i="2"/>
  <c r="C11" i="1" s="1"/>
  <c r="F11" i="1" s="1"/>
  <c r="AB110" i="2"/>
  <c r="C34" i="1" s="1"/>
  <c r="F34" i="1" s="1"/>
  <c r="AB106" i="2"/>
  <c r="C33" i="1" s="1"/>
  <c r="F33" i="1" s="1"/>
  <c r="G33" i="1" s="1"/>
  <c r="X33" i="1" s="1"/>
  <c r="AB102" i="2"/>
  <c r="C31" i="1" s="1"/>
  <c r="AB82" i="2"/>
  <c r="C26" i="1" s="1"/>
  <c r="F26" i="1" s="1"/>
  <c r="AA77" i="2"/>
  <c r="B25" i="1" s="1"/>
  <c r="E25" i="1" s="1"/>
  <c r="AB74" i="2"/>
  <c r="C24" i="1" s="1"/>
  <c r="F24" i="1" s="1"/>
  <c r="AA69" i="2"/>
  <c r="B23" i="1" s="1"/>
  <c r="E23" i="1" s="1"/>
  <c r="AB66" i="2"/>
  <c r="AB46" i="2"/>
  <c r="C17" i="1" s="1"/>
  <c r="F17" i="1" s="1"/>
  <c r="AA33" i="2"/>
  <c r="B14" i="1" s="1"/>
  <c r="AB30" i="2"/>
  <c r="C13" i="1" s="1"/>
  <c r="F13" i="1" s="1"/>
  <c r="AB18" i="2"/>
  <c r="C9" i="1" s="1"/>
  <c r="F9" i="1" s="1"/>
  <c r="AB14" i="2"/>
  <c r="C8" i="1" s="1"/>
  <c r="F8" i="1" s="1"/>
  <c r="D6" i="1"/>
  <c r="E6" i="1" s="1"/>
  <c r="D36" i="1"/>
  <c r="E36" i="1" s="1"/>
  <c r="B34" i="1"/>
  <c r="E34" i="1" s="1"/>
  <c r="D31" i="1"/>
  <c r="E31" i="1" s="1"/>
  <c r="D29" i="1"/>
  <c r="F29" i="1" s="1"/>
  <c r="D26" i="1"/>
  <c r="C22" i="1"/>
  <c r="F22" i="1" s="1"/>
  <c r="D20" i="1"/>
  <c r="D17" i="1"/>
  <c r="E17" i="1" s="1"/>
  <c r="G17" i="1" s="1"/>
  <c r="X17" i="1" s="1"/>
  <c r="D14" i="1"/>
  <c r="B13" i="1"/>
  <c r="E13" i="1" s="1"/>
  <c r="G13" i="1" s="1"/>
  <c r="X13" i="1" s="1"/>
  <c r="C10" i="1"/>
  <c r="G24" i="1"/>
  <c r="X24" i="1" s="1"/>
  <c r="G8" i="1"/>
  <c r="X8" i="1" s="1"/>
  <c r="E27" i="1"/>
  <c r="G19" i="1"/>
  <c r="X19" i="1" s="1"/>
  <c r="F7" i="1"/>
  <c r="F23" i="1"/>
  <c r="G23" i="1" s="1"/>
  <c r="X23" i="1" s="1"/>
  <c r="G38" i="1"/>
  <c r="X38" i="1" s="1"/>
  <c r="E11" i="1"/>
  <c r="W6" i="1"/>
  <c r="Q3" i="1" l="1"/>
  <c r="M3" i="1"/>
  <c r="G6" i="1"/>
  <c r="I3" i="1"/>
  <c r="G34" i="1"/>
  <c r="X34" i="1" s="1"/>
  <c r="F31" i="1"/>
  <c r="G31" i="1" s="1"/>
  <c r="X31" i="1" s="1"/>
  <c r="F10" i="1"/>
  <c r="G10" i="1" s="1"/>
  <c r="E14" i="1"/>
  <c r="G14" i="1" s="1"/>
  <c r="X14" i="1" s="1"/>
  <c r="F18" i="1"/>
  <c r="E18" i="1"/>
  <c r="F25" i="1"/>
  <c r="G25" i="1" s="1"/>
  <c r="X25" i="1" s="1"/>
  <c r="E29" i="1"/>
  <c r="G29" i="1" s="1"/>
  <c r="X29" i="1" s="1"/>
  <c r="F36" i="1"/>
  <c r="G36" i="1" s="1"/>
  <c r="X36" i="1" s="1"/>
  <c r="F6" i="1"/>
  <c r="G15" i="1"/>
  <c r="X15" i="1" s="1"/>
  <c r="E32" i="1"/>
  <c r="G32" i="1" s="1"/>
  <c r="X32" i="1" s="1"/>
  <c r="G11" i="1"/>
  <c r="X11" i="1" s="1"/>
  <c r="G7" i="1"/>
  <c r="X7" i="1" s="1"/>
  <c r="G27" i="1"/>
  <c r="X27" i="1" s="1"/>
  <c r="X10" i="1" l="1"/>
  <c r="J1" i="1"/>
  <c r="O1" i="1"/>
  <c r="M2" i="1"/>
  <c r="Q2" i="1"/>
  <c r="U2" i="1"/>
  <c r="R2" i="1"/>
  <c r="V2" i="1"/>
  <c r="H2" i="1"/>
  <c r="O2" i="1"/>
  <c r="N2" i="1"/>
  <c r="L2" i="1"/>
  <c r="S2" i="1"/>
  <c r="T2" i="1"/>
  <c r="P2" i="1"/>
  <c r="K2" i="1"/>
  <c r="J2" i="1"/>
  <c r="I2" i="1"/>
  <c r="G18" i="1"/>
  <c r="X18" i="1" s="1"/>
  <c r="T3" i="1"/>
  <c r="U3" i="1"/>
  <c r="R3" i="1"/>
  <c r="L3" i="1"/>
  <c r="X6" i="1"/>
  <c r="H1" i="1"/>
  <c r="I1" i="1"/>
  <c r="K3" i="1"/>
  <c r="V3" i="1"/>
  <c r="O3" i="1"/>
  <c r="H3" i="1"/>
  <c r="S1" i="1"/>
  <c r="N1" i="1"/>
  <c r="V1" i="1"/>
  <c r="P3" i="1"/>
  <c r="N3" i="1"/>
  <c r="J3" i="1"/>
  <c r="S3" i="1"/>
  <c r="L1" i="1" l="1"/>
  <c r="T1" i="1"/>
  <c r="M1" i="1"/>
  <c r="Q1" i="1"/>
  <c r="U1" i="1"/>
  <c r="P1" i="1"/>
  <c r="R1" i="1"/>
  <c r="K1" i="1"/>
</calcChain>
</file>

<file path=xl/sharedStrings.xml><?xml version="1.0" encoding="utf-8"?>
<sst xmlns="http://schemas.openxmlformats.org/spreadsheetml/2006/main" count="419" uniqueCount="220">
  <si>
    <t>行政區別</t>
  </si>
  <si>
    <t>村里別</t>
  </si>
  <si>
    <t>投開票所別</t>
  </si>
  <si>
    <t>各候選人得票情形</t>
  </si>
  <si>
    <t>C
投票數
C=A+B</t>
  </si>
  <si>
    <t>G
選舉人數
(原領票數)
G=E+F</t>
  </si>
  <si>
    <t>H
投票率
H=C/G
(%)</t>
  </si>
  <si>
    <t>1
陳永德
中國國民黨</t>
  </si>
  <si>
    <t>2
秦慧珠
中國國民黨</t>
  </si>
  <si>
    <t>3
楊世光
新黨</t>
  </si>
  <si>
    <t>4
許家蓓
民主進步黨</t>
  </si>
  <si>
    <t xml:space="preserve">5
王博玉
 </t>
  </si>
  <si>
    <t>6
戴錫欽
中國國民黨</t>
  </si>
  <si>
    <t>7
陳孋輝
中國國民黨</t>
  </si>
  <si>
    <t>8
洪士奇
親民黨</t>
  </si>
  <si>
    <t>9
潘翰疆
樹黨</t>
  </si>
  <si>
    <t>10
許淑華
民主進步黨</t>
  </si>
  <si>
    <t>11
李卓翰
台灣團結聯盟</t>
  </si>
  <si>
    <t>12
王鴻薇
中國國民黨</t>
  </si>
  <si>
    <t>13
洪健益
民主進步黨</t>
  </si>
  <si>
    <t>14
楊實秋
中國國民黨</t>
  </si>
  <si>
    <t>15
張茂楠
民主進步黨</t>
  </si>
  <si>
    <t xml:space="preserve">16
徐世
 </t>
  </si>
  <si>
    <t>17
王正德
中國國民黨</t>
  </si>
  <si>
    <t>　松山區</t>
  </si>
  <si>
    <t/>
  </si>
  <si>
    <t>　　</t>
  </si>
  <si>
    <t>莊敬里</t>
  </si>
  <si>
    <t>522</t>
  </si>
  <si>
    <t>523</t>
  </si>
  <si>
    <t>524</t>
  </si>
  <si>
    <t>東榮里</t>
  </si>
  <si>
    <t>525</t>
  </si>
  <si>
    <t>526</t>
  </si>
  <si>
    <t>527</t>
  </si>
  <si>
    <t>528</t>
  </si>
  <si>
    <t>529</t>
  </si>
  <si>
    <t>三民里</t>
  </si>
  <si>
    <t>530</t>
  </si>
  <si>
    <t>531</t>
  </si>
  <si>
    <t>532</t>
  </si>
  <si>
    <t>533</t>
  </si>
  <si>
    <t>新益里</t>
  </si>
  <si>
    <t>534</t>
  </si>
  <si>
    <t>535</t>
  </si>
  <si>
    <t>536</t>
  </si>
  <si>
    <t>富錦里</t>
  </si>
  <si>
    <t>537</t>
  </si>
  <si>
    <t>538</t>
  </si>
  <si>
    <t>539</t>
  </si>
  <si>
    <t>新東里</t>
  </si>
  <si>
    <t>540</t>
  </si>
  <si>
    <t>541</t>
  </si>
  <si>
    <t>542</t>
  </si>
  <si>
    <t>富泰里</t>
  </si>
  <si>
    <t>543</t>
  </si>
  <si>
    <t>544</t>
  </si>
  <si>
    <t>545</t>
  </si>
  <si>
    <t>介壽里</t>
  </si>
  <si>
    <t>546</t>
  </si>
  <si>
    <t>547</t>
  </si>
  <si>
    <t>548</t>
  </si>
  <si>
    <t>精忠里</t>
  </si>
  <si>
    <t>549</t>
  </si>
  <si>
    <t>550</t>
  </si>
  <si>
    <t>551</t>
  </si>
  <si>
    <t>東光里</t>
  </si>
  <si>
    <t>552</t>
  </si>
  <si>
    <t>553</t>
  </si>
  <si>
    <t>554</t>
  </si>
  <si>
    <t>555</t>
  </si>
  <si>
    <t>龍田里</t>
  </si>
  <si>
    <t>556</t>
  </si>
  <si>
    <t>557</t>
  </si>
  <si>
    <t>558</t>
  </si>
  <si>
    <t>559</t>
  </si>
  <si>
    <t>560</t>
  </si>
  <si>
    <t>561</t>
  </si>
  <si>
    <t>東昌里</t>
  </si>
  <si>
    <t>562</t>
  </si>
  <si>
    <t>563</t>
  </si>
  <si>
    <t>東勢里</t>
  </si>
  <si>
    <t>564</t>
  </si>
  <si>
    <t>565</t>
  </si>
  <si>
    <t>566</t>
  </si>
  <si>
    <t>中華里</t>
  </si>
  <si>
    <t>567</t>
  </si>
  <si>
    <t>568</t>
  </si>
  <si>
    <t>569</t>
  </si>
  <si>
    <t>570</t>
  </si>
  <si>
    <t>民有里</t>
  </si>
  <si>
    <t>571</t>
  </si>
  <si>
    <t>572</t>
  </si>
  <si>
    <t>573</t>
  </si>
  <si>
    <t>574</t>
  </si>
  <si>
    <t>575</t>
  </si>
  <si>
    <t>民福里</t>
  </si>
  <si>
    <t>576</t>
  </si>
  <si>
    <t>577</t>
  </si>
  <si>
    <t>578</t>
  </si>
  <si>
    <t>579</t>
  </si>
  <si>
    <t>松基里</t>
  </si>
  <si>
    <t>580</t>
  </si>
  <si>
    <t>581</t>
  </si>
  <si>
    <t>慈祐里</t>
  </si>
  <si>
    <t>582</t>
  </si>
  <si>
    <t>583</t>
  </si>
  <si>
    <t>584</t>
  </si>
  <si>
    <t>安平里</t>
  </si>
  <si>
    <t>585</t>
  </si>
  <si>
    <t>586</t>
  </si>
  <si>
    <t>587</t>
  </si>
  <si>
    <t>588</t>
  </si>
  <si>
    <t>589</t>
  </si>
  <si>
    <t>鵬程里</t>
  </si>
  <si>
    <t>590</t>
  </si>
  <si>
    <t>591</t>
  </si>
  <si>
    <t>592</t>
  </si>
  <si>
    <t>自強里</t>
  </si>
  <si>
    <t>593</t>
  </si>
  <si>
    <t>594</t>
  </si>
  <si>
    <t>595</t>
  </si>
  <si>
    <t>596</t>
  </si>
  <si>
    <t>597</t>
  </si>
  <si>
    <t>吉祥里</t>
  </si>
  <si>
    <t>598</t>
  </si>
  <si>
    <t>599</t>
  </si>
  <si>
    <t>600</t>
  </si>
  <si>
    <t>601</t>
  </si>
  <si>
    <t>602</t>
  </si>
  <si>
    <t>新聚里</t>
  </si>
  <si>
    <t>603</t>
  </si>
  <si>
    <t>604</t>
  </si>
  <si>
    <t>605</t>
  </si>
  <si>
    <t>606</t>
  </si>
  <si>
    <t>復盛里</t>
  </si>
  <si>
    <t>607</t>
  </si>
  <si>
    <t>608</t>
  </si>
  <si>
    <t>609</t>
  </si>
  <si>
    <t>610</t>
  </si>
  <si>
    <t>中正里</t>
  </si>
  <si>
    <t>611</t>
  </si>
  <si>
    <t>612</t>
  </si>
  <si>
    <t>613</t>
  </si>
  <si>
    <t>614</t>
  </si>
  <si>
    <t>615</t>
  </si>
  <si>
    <t>中崙里</t>
  </si>
  <si>
    <t>616</t>
  </si>
  <si>
    <t>617</t>
  </si>
  <si>
    <t>美仁里</t>
  </si>
  <si>
    <t>618</t>
  </si>
  <si>
    <t>619</t>
  </si>
  <si>
    <t>吉仁里</t>
  </si>
  <si>
    <t>620</t>
  </si>
  <si>
    <t>621</t>
  </si>
  <si>
    <t>敦化里</t>
  </si>
  <si>
    <t>622</t>
  </si>
  <si>
    <t>623</t>
  </si>
  <si>
    <t>624</t>
  </si>
  <si>
    <t>625</t>
  </si>
  <si>
    <t>復源里</t>
  </si>
  <si>
    <t>626</t>
  </si>
  <si>
    <t>627</t>
  </si>
  <si>
    <t>復建里</t>
  </si>
  <si>
    <t>628</t>
  </si>
  <si>
    <t>629</t>
  </si>
  <si>
    <t>630</t>
  </si>
  <si>
    <t>復勢里</t>
  </si>
  <si>
    <t>631</t>
  </si>
  <si>
    <t>632</t>
  </si>
  <si>
    <t>633</t>
  </si>
  <si>
    <t>634</t>
  </si>
  <si>
    <t>福成里</t>
  </si>
  <si>
    <t>635</t>
  </si>
  <si>
    <t>636</t>
  </si>
  <si>
    <t>莊敬里</t>
    <phoneticPr fontId="2" type="noConversion"/>
  </si>
  <si>
    <t>東榮里</t>
    <phoneticPr fontId="2" type="noConversion"/>
  </si>
  <si>
    <t>三民里</t>
    <phoneticPr fontId="2" type="noConversion"/>
  </si>
  <si>
    <t>新益里</t>
    <phoneticPr fontId="2" type="noConversion"/>
  </si>
  <si>
    <t>富錦里</t>
    <phoneticPr fontId="2" type="noConversion"/>
  </si>
  <si>
    <t>新東里</t>
    <phoneticPr fontId="2" type="noConversion"/>
  </si>
  <si>
    <t>富泰里</t>
    <phoneticPr fontId="2" type="noConversion"/>
  </si>
  <si>
    <t>介壽里</t>
    <phoneticPr fontId="2" type="noConversion"/>
  </si>
  <si>
    <t>精忠里</t>
    <phoneticPr fontId="2" type="noConversion"/>
  </si>
  <si>
    <t>東光里</t>
    <phoneticPr fontId="2" type="noConversion"/>
  </si>
  <si>
    <t>龍田里</t>
    <phoneticPr fontId="2" type="noConversion"/>
  </si>
  <si>
    <t>東昌里</t>
    <phoneticPr fontId="2" type="noConversion"/>
  </si>
  <si>
    <t>東勢里</t>
    <phoneticPr fontId="2" type="noConversion"/>
  </si>
  <si>
    <t>中華里</t>
    <phoneticPr fontId="2" type="noConversion"/>
  </si>
  <si>
    <t>民有里</t>
    <phoneticPr fontId="2" type="noConversion"/>
  </si>
  <si>
    <t>民福里</t>
    <phoneticPr fontId="2" type="noConversion"/>
  </si>
  <si>
    <t>慈祐里</t>
    <phoneticPr fontId="2" type="noConversion"/>
  </si>
  <si>
    <t>安平里</t>
    <phoneticPr fontId="2" type="noConversion"/>
  </si>
  <si>
    <t>鵬程里</t>
    <phoneticPr fontId="2" type="noConversion"/>
  </si>
  <si>
    <t>自強里</t>
    <phoneticPr fontId="2" type="noConversion"/>
  </si>
  <si>
    <t>吉祥里</t>
    <phoneticPr fontId="2" type="noConversion"/>
  </si>
  <si>
    <t>新聚里</t>
    <phoneticPr fontId="2" type="noConversion"/>
  </si>
  <si>
    <t>復盛里</t>
    <phoneticPr fontId="2" type="noConversion"/>
  </si>
  <si>
    <t>中正里</t>
    <phoneticPr fontId="2" type="noConversion"/>
  </si>
  <si>
    <t>中崙里</t>
    <phoneticPr fontId="2" type="noConversion"/>
  </si>
  <si>
    <t>美仁里</t>
    <phoneticPr fontId="2" type="noConversion"/>
  </si>
  <si>
    <t>吉仁里</t>
    <phoneticPr fontId="2" type="noConversion"/>
  </si>
  <si>
    <t>敦化里</t>
    <phoneticPr fontId="2" type="noConversion"/>
  </si>
  <si>
    <t>復源里</t>
    <phoneticPr fontId="2" type="noConversion"/>
  </si>
  <si>
    <t>復建里</t>
    <phoneticPr fontId="2" type="noConversion"/>
  </si>
  <si>
    <t>復勢里</t>
    <phoneticPr fontId="2" type="noConversion"/>
  </si>
  <si>
    <t>福成里</t>
    <phoneticPr fontId="2" type="noConversion"/>
  </si>
  <si>
    <t>松基里</t>
    <phoneticPr fontId="2" type="noConversion"/>
  </si>
  <si>
    <t>藍綠差對年齡相關</t>
    <phoneticPr fontId="2" type="noConversion"/>
  </si>
  <si>
    <t>綠</t>
    <phoneticPr fontId="2" type="noConversion"/>
  </si>
  <si>
    <t>藍</t>
    <phoneticPr fontId="2" type="noConversion"/>
  </si>
  <si>
    <t>里</t>
    <phoneticPr fontId="2" type="noConversion"/>
  </si>
  <si>
    <t>藍得票數</t>
    <phoneticPr fontId="2" type="noConversion"/>
  </si>
  <si>
    <t>綠得票數</t>
    <phoneticPr fontId="2" type="noConversion"/>
  </si>
  <si>
    <t>投票人數</t>
    <phoneticPr fontId="2" type="noConversion"/>
  </si>
  <si>
    <t>藍得票率</t>
    <phoneticPr fontId="2" type="noConversion"/>
  </si>
  <si>
    <t>綠得票率</t>
    <phoneticPr fontId="2" type="noConversion"/>
  </si>
  <si>
    <t>藍-綠</t>
    <phoneticPr fontId="2" type="noConversion"/>
  </si>
  <si>
    <t>weighted sum</t>
    <phoneticPr fontId="2" type="noConversion"/>
  </si>
  <si>
    <t>藍綠差對年齡相關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</si>
</sst>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76" formatCode="##.00"/>
    <numFmt numFmtId="177" formatCode="0.000%"/>
    <numFmt numFmtId="179" formatCode="0.0000"/>
    <numFmt numFmtId="181" formatCode="_-* #,##0.0_-;\-* #,##0.0_-;_-* &quot;-&quot;??_-;_-@_-"/>
    <numFmt numFmtId="182" formatCode="0.0%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NumberFormat="1" applyFont="1" applyFill="1" applyBorder="1" applyAlignment="1"/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/>
    <xf numFmtId="3" fontId="0" fillId="0" borderId="7" xfId="0" applyNumberFormat="1" applyBorder="1" applyAlignment="1"/>
    <xf numFmtId="176" fontId="0" fillId="0" borderId="7" xfId="0" applyNumberFormat="1" applyBorder="1" applyAlignment="1"/>
    <xf numFmtId="3" fontId="0" fillId="0" borderId="0" xfId="0" applyNumberFormat="1" applyFont="1" applyFill="1" applyBorder="1" applyAlignment="1"/>
    <xf numFmtId="10" fontId="0" fillId="0" borderId="0" xfId="2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2" applyNumberFormat="1" applyFont="1" applyFill="1">
      <alignment vertical="center"/>
    </xf>
    <xf numFmtId="179" fontId="0" fillId="0" borderId="0" xfId="0" applyNumberForma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81" fontId="0" fillId="0" borderId="0" xfId="1" applyNumberFormat="1" applyFont="1">
      <alignment vertical="center"/>
    </xf>
    <xf numFmtId="182" fontId="0" fillId="0" borderId="0" xfId="1" applyNumberFormat="1" applyFont="1">
      <alignment vertical="center"/>
    </xf>
  </cellXfs>
  <cellStyles count="3">
    <cellStyle name="一般" xfId="0" builtinId="0"/>
    <cellStyle name="千分位" xfId="1" builtinId="3"/>
    <cellStyle name="百分比" xfId="2" builtinId="5"/>
  </cellStyles>
  <dxfs count="1">
    <dxf>
      <font>
        <color theme="9" tint="0.39994506668294322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3BE7B"/>
      <color rgb="FF63C7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E75B6"/>
            </a:solidFill>
            <a:ln>
              <a:noFill/>
            </a:ln>
            <a:effectLst/>
          </c:spPr>
          <c:invertIfNegative val="1"/>
          <c:cat>
            <c:numRef>
              <c:f>松山區!$Y$7:$Y$21</c:f>
              <c:numCache>
                <c:formatCode>General</c:formatCode>
                <c:ptCount val="1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</c:numCache>
            </c:numRef>
          </c:cat>
          <c:val>
            <c:numRef>
              <c:f>松山區!$Z$7:$Z$21</c:f>
              <c:numCache>
                <c:formatCode>General</c:formatCode>
                <c:ptCount val="15"/>
                <c:pt idx="0">
                  <c:v>-0.22401063166968266</c:v>
                </c:pt>
                <c:pt idx="1">
                  <c:v>-0.37464948726957908</c:v>
                </c:pt>
                <c:pt idx="2">
                  <c:v>-0.51179587870222321</c:v>
                </c:pt>
                <c:pt idx="3">
                  <c:v>-0.19459838982016617</c:v>
                </c:pt>
                <c:pt idx="4">
                  <c:v>0.24768425873001532</c:v>
                </c:pt>
                <c:pt idx="5">
                  <c:v>0.30073511736435066</c:v>
                </c:pt>
                <c:pt idx="6">
                  <c:v>9.7264102959588386E-2</c:v>
                </c:pt>
                <c:pt idx="7">
                  <c:v>-0.12444909142954753</c:v>
                </c:pt>
                <c:pt idx="8">
                  <c:v>-0.14583118790972777</c:v>
                </c:pt>
                <c:pt idx="9">
                  <c:v>1.8915683414968243E-2</c:v>
                </c:pt>
                <c:pt idx="10">
                  <c:v>3.4012614979816218E-2</c:v>
                </c:pt>
                <c:pt idx="11">
                  <c:v>-8.712902104242376E-2</c:v>
                </c:pt>
                <c:pt idx="12">
                  <c:v>0.15307257086106055</c:v>
                </c:pt>
                <c:pt idx="13">
                  <c:v>0.61725296787336614</c:v>
                </c:pt>
                <c:pt idx="14">
                  <c:v>0.37342921783800553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63BE7B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9A35-4C05-AD30-40313F859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619040"/>
        <c:axId val="717619456"/>
      </c:barChart>
      <c:catAx>
        <c:axId val="7176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7619456"/>
        <c:crosses val="autoZero"/>
        <c:auto val="1"/>
        <c:lblAlgn val="ctr"/>
        <c:lblOffset val="100"/>
        <c:noMultiLvlLbl val="0"/>
      </c:catAx>
      <c:valAx>
        <c:axId val="7176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761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松山區!$W$6:$W$38</c:f>
              <c:numCache>
                <c:formatCode>_-* #,##0.0_-;\-* #,##0.0_-;_-* "-"??_-;_-@_-</c:formatCode>
                <c:ptCount val="33"/>
                <c:pt idx="0">
                  <c:v>47.514938113529674</c:v>
                </c:pt>
                <c:pt idx="1">
                  <c:v>48.392558845861799</c:v>
                </c:pt>
                <c:pt idx="2">
                  <c:v>48.872950819672134</c:v>
                </c:pt>
                <c:pt idx="3">
                  <c:v>47.205738106915156</c:v>
                </c:pt>
                <c:pt idx="4">
                  <c:v>47.483667492678528</c:v>
                </c:pt>
                <c:pt idx="5">
                  <c:v>47.186001917545539</c:v>
                </c:pt>
                <c:pt idx="6">
                  <c:v>48.101313794845886</c:v>
                </c:pt>
                <c:pt idx="7">
                  <c:v>48.044968467233346</c:v>
                </c:pt>
                <c:pt idx="8">
                  <c:v>48.519654307220513</c:v>
                </c:pt>
                <c:pt idx="9">
                  <c:v>49.042570153061227</c:v>
                </c:pt>
                <c:pt idx="10">
                  <c:v>47.926344927187394</c:v>
                </c:pt>
                <c:pt idx="11">
                  <c:v>47.838268792710707</c:v>
                </c:pt>
                <c:pt idx="12">
                  <c:v>48.602150537634415</c:v>
                </c:pt>
                <c:pt idx="13">
                  <c:v>48.346235726727308</c:v>
                </c:pt>
                <c:pt idx="14">
                  <c:v>48.482854864433804</c:v>
                </c:pt>
                <c:pt idx="15">
                  <c:v>48.010781194768477</c:v>
                </c:pt>
                <c:pt idx="16">
                  <c:v>46.888343912290814</c:v>
                </c:pt>
                <c:pt idx="17">
                  <c:v>46.913037505151806</c:v>
                </c:pt>
                <c:pt idx="18">
                  <c:v>47.102950408035156</c:v>
                </c:pt>
                <c:pt idx="19">
                  <c:v>49.454180357794819</c:v>
                </c:pt>
                <c:pt idx="20">
                  <c:v>47.396405049396272</c:v>
                </c:pt>
                <c:pt idx="21">
                  <c:v>46.365629110039464</c:v>
                </c:pt>
                <c:pt idx="22">
                  <c:v>47.463715529753273</c:v>
                </c:pt>
                <c:pt idx="23">
                  <c:v>45.969673304698688</c:v>
                </c:pt>
                <c:pt idx="24">
                  <c:v>46.14608076009501</c:v>
                </c:pt>
                <c:pt idx="25">
                  <c:v>47.252727912706789</c:v>
                </c:pt>
                <c:pt idx="26">
                  <c:v>47.269288956127085</c:v>
                </c:pt>
                <c:pt idx="27">
                  <c:v>47.351654122177486</c:v>
                </c:pt>
                <c:pt idx="28">
                  <c:v>47.147727272727273</c:v>
                </c:pt>
                <c:pt idx="29">
                  <c:v>46.495263870094725</c:v>
                </c:pt>
                <c:pt idx="30">
                  <c:v>47.310511089681768</c:v>
                </c:pt>
                <c:pt idx="31">
                  <c:v>48.546225993747207</c:v>
                </c:pt>
                <c:pt idx="32">
                  <c:v>48.028708133971307</c:v>
                </c:pt>
              </c:numCache>
            </c:numRef>
          </c:xVal>
          <c:yVal>
            <c:numRef>
              <c:f>松山區!$X$6:$X$38</c:f>
              <c:numCache>
                <c:formatCode>0.0%</c:formatCode>
                <c:ptCount val="33"/>
                <c:pt idx="0">
                  <c:v>0.11947174447174452</c:v>
                </c:pt>
                <c:pt idx="1">
                  <c:v>0.13831168831168827</c:v>
                </c:pt>
                <c:pt idx="2">
                  <c:v>0.15569620253164562</c:v>
                </c:pt>
                <c:pt idx="3">
                  <c:v>0.10967098703888339</c:v>
                </c:pt>
                <c:pt idx="4">
                  <c:v>0.17484359565360558</c:v>
                </c:pt>
                <c:pt idx="5">
                  <c:v>3.3126293995859202E-2</c:v>
                </c:pt>
                <c:pt idx="6">
                  <c:v>0.23348017621145373</c:v>
                </c:pt>
                <c:pt idx="7">
                  <c:v>3.0740037950664156E-2</c:v>
                </c:pt>
                <c:pt idx="8">
                  <c:v>0.11106557377049181</c:v>
                </c:pt>
                <c:pt idx="9">
                  <c:v>9.8754037840332265E-2</c:v>
                </c:pt>
                <c:pt idx="10">
                  <c:v>0.38135296179460221</c:v>
                </c:pt>
                <c:pt idx="11">
                  <c:v>2.1181001283697043E-2</c:v>
                </c:pt>
                <c:pt idx="12">
                  <c:v>8.5139318885448789E-3</c:v>
                </c:pt>
                <c:pt idx="13">
                  <c:v>0.15222806531967886</c:v>
                </c:pt>
                <c:pt idx="14">
                  <c:v>-3.8978756577665197E-2</c:v>
                </c:pt>
                <c:pt idx="15">
                  <c:v>0.24672993075147476</c:v>
                </c:pt>
                <c:pt idx="16">
                  <c:v>-0.18498727735368953</c:v>
                </c:pt>
                <c:pt idx="17">
                  <c:v>-0.27969348659003829</c:v>
                </c:pt>
                <c:pt idx="18">
                  <c:v>0.21876904326630103</c:v>
                </c:pt>
                <c:pt idx="19">
                  <c:v>0.53281853281853286</c:v>
                </c:pt>
                <c:pt idx="20">
                  <c:v>8.0606544293695126E-2</c:v>
                </c:pt>
                <c:pt idx="21">
                  <c:v>-3.923973022685473E-2</c:v>
                </c:pt>
                <c:pt idx="22">
                  <c:v>0.15877712031558183</c:v>
                </c:pt>
                <c:pt idx="23">
                  <c:v>3.0303030303030332E-2</c:v>
                </c:pt>
                <c:pt idx="24">
                  <c:v>0.18628281117696865</c:v>
                </c:pt>
                <c:pt idx="25">
                  <c:v>1.9841269841269826E-2</c:v>
                </c:pt>
                <c:pt idx="26">
                  <c:v>3.2793867120954001E-2</c:v>
                </c:pt>
                <c:pt idx="27">
                  <c:v>1.5888300433317293E-2</c:v>
                </c:pt>
                <c:pt idx="28">
                  <c:v>0.12782745923198313</c:v>
                </c:pt>
                <c:pt idx="29">
                  <c:v>0.17188103514870606</c:v>
                </c:pt>
                <c:pt idx="30">
                  <c:v>-5.4451402123604775E-3</c:v>
                </c:pt>
                <c:pt idx="31">
                  <c:v>8.3227445997458682E-2</c:v>
                </c:pt>
                <c:pt idx="32">
                  <c:v>3.7483266398929072E-2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7-44EA-ACFA-C8926ADF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31408"/>
        <c:axId val="396532656"/>
      </c:scatterChart>
      <c:valAx>
        <c:axId val="39653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6532656"/>
        <c:crosses val="autoZero"/>
        <c:crossBetween val="midCat"/>
      </c:valAx>
      <c:valAx>
        <c:axId val="396532656"/>
        <c:scaling>
          <c:orientation val="minMax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65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104775</xdr:colOff>
      <xdr:row>22</xdr:row>
      <xdr:rowOff>104775</xdr:rowOff>
    </xdr:from>
    <xdr:to>
      <xdr:col>30</xdr:col>
      <xdr:colOff>561975</xdr:colOff>
      <xdr:row>35</xdr:row>
      <xdr:rowOff>123825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309562</xdr:colOff>
      <xdr:row>12</xdr:row>
      <xdr:rowOff>171450</xdr:rowOff>
    </xdr:from>
    <xdr:to>
      <xdr:col>33</xdr:col>
      <xdr:colOff>80962</xdr:colOff>
      <xdr:row>25</xdr:row>
      <xdr:rowOff>190500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488;&#21271;&#24066;&#20154;&#21475;5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Y區隔"/>
    </sheetNames>
    <sheetDataSet>
      <sheetData sheetId="0">
        <row r="2">
          <cell r="B2" t="str">
            <v>莊敬里</v>
          </cell>
          <cell r="C2">
            <v>4686</v>
          </cell>
          <cell r="D2">
            <v>299</v>
          </cell>
          <cell r="E2">
            <v>304</v>
          </cell>
          <cell r="F2">
            <v>428</v>
          </cell>
          <cell r="G2">
            <v>547</v>
          </cell>
          <cell r="H2">
            <v>460</v>
          </cell>
          <cell r="I2">
            <v>418</v>
          </cell>
          <cell r="J2">
            <v>421</v>
          </cell>
          <cell r="K2">
            <v>393</v>
          </cell>
          <cell r="L2">
            <v>418</v>
          </cell>
          <cell r="M2">
            <v>359</v>
          </cell>
          <cell r="N2">
            <v>238</v>
          </cell>
          <cell r="O2">
            <v>155</v>
          </cell>
          <cell r="P2">
            <v>117</v>
          </cell>
          <cell r="Q2">
            <v>91</v>
          </cell>
          <cell r="R2">
            <v>38</v>
          </cell>
        </row>
        <row r="3">
          <cell r="B3" t="str">
            <v>東榮里</v>
          </cell>
          <cell r="C3">
            <v>6585</v>
          </cell>
          <cell r="D3">
            <v>454</v>
          </cell>
          <cell r="E3">
            <v>384</v>
          </cell>
          <cell r="F3">
            <v>531</v>
          </cell>
          <cell r="G3">
            <v>627</v>
          </cell>
          <cell r="H3">
            <v>629</v>
          </cell>
          <cell r="I3">
            <v>627</v>
          </cell>
          <cell r="J3">
            <v>602</v>
          </cell>
          <cell r="K3">
            <v>599</v>
          </cell>
          <cell r="L3">
            <v>660</v>
          </cell>
          <cell r="M3">
            <v>531</v>
          </cell>
          <cell r="N3">
            <v>369</v>
          </cell>
          <cell r="O3">
            <v>236</v>
          </cell>
          <cell r="P3">
            <v>166</v>
          </cell>
          <cell r="Q3">
            <v>107</v>
          </cell>
          <cell r="R3">
            <v>63</v>
          </cell>
        </row>
        <row r="4">
          <cell r="B4" t="str">
            <v>三民里</v>
          </cell>
          <cell r="C4">
            <v>5856</v>
          </cell>
          <cell r="D4">
            <v>339</v>
          </cell>
          <cell r="E4">
            <v>343</v>
          </cell>
          <cell r="F4">
            <v>477</v>
          </cell>
          <cell r="G4">
            <v>565</v>
          </cell>
          <cell r="H4">
            <v>565</v>
          </cell>
          <cell r="I4">
            <v>630</v>
          </cell>
          <cell r="J4">
            <v>518</v>
          </cell>
          <cell r="K4">
            <v>518</v>
          </cell>
          <cell r="L4">
            <v>533</v>
          </cell>
          <cell r="M4">
            <v>453</v>
          </cell>
          <cell r="N4">
            <v>339</v>
          </cell>
          <cell r="O4">
            <v>234</v>
          </cell>
          <cell r="P4">
            <v>151</v>
          </cell>
          <cell r="Q4">
            <v>111</v>
          </cell>
          <cell r="R4">
            <v>80</v>
          </cell>
        </row>
        <row r="5">
          <cell r="B5" t="str">
            <v>新益里</v>
          </cell>
          <cell r="C5">
            <v>4078</v>
          </cell>
          <cell r="D5">
            <v>267</v>
          </cell>
          <cell r="E5">
            <v>262</v>
          </cell>
          <cell r="F5">
            <v>428</v>
          </cell>
          <cell r="G5">
            <v>462</v>
          </cell>
          <cell r="H5">
            <v>390</v>
          </cell>
          <cell r="I5">
            <v>354</v>
          </cell>
          <cell r="J5">
            <v>337</v>
          </cell>
          <cell r="K5">
            <v>342</v>
          </cell>
          <cell r="L5">
            <v>392</v>
          </cell>
          <cell r="M5">
            <v>311</v>
          </cell>
          <cell r="N5">
            <v>195</v>
          </cell>
          <cell r="O5">
            <v>146</v>
          </cell>
          <cell r="P5">
            <v>86</v>
          </cell>
          <cell r="Q5">
            <v>68</v>
          </cell>
          <cell r="R5">
            <v>38</v>
          </cell>
        </row>
        <row r="6">
          <cell r="B6" t="str">
            <v>富錦里</v>
          </cell>
          <cell r="C6">
            <v>4439</v>
          </cell>
          <cell r="D6">
            <v>277</v>
          </cell>
          <cell r="E6">
            <v>343</v>
          </cell>
          <cell r="F6">
            <v>388</v>
          </cell>
          <cell r="G6">
            <v>474</v>
          </cell>
          <cell r="H6">
            <v>415</v>
          </cell>
          <cell r="I6">
            <v>353</v>
          </cell>
          <cell r="J6">
            <v>414</v>
          </cell>
          <cell r="K6">
            <v>413</v>
          </cell>
          <cell r="L6">
            <v>441</v>
          </cell>
          <cell r="M6">
            <v>357</v>
          </cell>
          <cell r="N6">
            <v>207</v>
          </cell>
          <cell r="O6">
            <v>160</v>
          </cell>
          <cell r="P6">
            <v>99</v>
          </cell>
          <cell r="Q6">
            <v>72</v>
          </cell>
          <cell r="R6">
            <v>26</v>
          </cell>
        </row>
        <row r="7">
          <cell r="B7" t="str">
            <v>新東里</v>
          </cell>
          <cell r="C7">
            <v>4172</v>
          </cell>
          <cell r="D7">
            <v>245</v>
          </cell>
          <cell r="E7">
            <v>275</v>
          </cell>
          <cell r="F7">
            <v>406</v>
          </cell>
          <cell r="G7">
            <v>491</v>
          </cell>
          <cell r="H7">
            <v>390</v>
          </cell>
          <cell r="I7">
            <v>374</v>
          </cell>
          <cell r="J7">
            <v>373</v>
          </cell>
          <cell r="K7">
            <v>373</v>
          </cell>
          <cell r="L7">
            <v>417</v>
          </cell>
          <cell r="M7">
            <v>337</v>
          </cell>
          <cell r="N7">
            <v>193</v>
          </cell>
          <cell r="O7">
            <v>136</v>
          </cell>
          <cell r="P7">
            <v>82</v>
          </cell>
          <cell r="Q7">
            <v>54</v>
          </cell>
          <cell r="R7">
            <v>26</v>
          </cell>
        </row>
        <row r="8">
          <cell r="B8" t="str">
            <v>富泰里</v>
          </cell>
          <cell r="C8">
            <v>3958</v>
          </cell>
          <cell r="D8">
            <v>239</v>
          </cell>
          <cell r="E8">
            <v>221</v>
          </cell>
          <cell r="F8">
            <v>305</v>
          </cell>
          <cell r="G8">
            <v>448</v>
          </cell>
          <cell r="H8">
            <v>425</v>
          </cell>
          <cell r="I8">
            <v>419</v>
          </cell>
          <cell r="J8">
            <v>354</v>
          </cell>
          <cell r="K8">
            <v>357</v>
          </cell>
          <cell r="L8">
            <v>350</v>
          </cell>
          <cell r="M8">
            <v>279</v>
          </cell>
          <cell r="N8">
            <v>196</v>
          </cell>
          <cell r="O8">
            <v>149</v>
          </cell>
          <cell r="P8">
            <v>106</v>
          </cell>
          <cell r="Q8">
            <v>70</v>
          </cell>
          <cell r="R8">
            <v>40</v>
          </cell>
        </row>
        <row r="9">
          <cell r="B9" t="str">
            <v>介壽里</v>
          </cell>
          <cell r="C9">
            <v>3647</v>
          </cell>
          <cell r="D9">
            <v>228</v>
          </cell>
          <cell r="E9">
            <v>222</v>
          </cell>
          <cell r="F9">
            <v>263</v>
          </cell>
          <cell r="G9">
            <v>411</v>
          </cell>
          <cell r="H9">
            <v>386</v>
          </cell>
          <cell r="I9">
            <v>389</v>
          </cell>
          <cell r="J9">
            <v>326</v>
          </cell>
          <cell r="K9">
            <v>317</v>
          </cell>
          <cell r="L9">
            <v>293</v>
          </cell>
          <cell r="M9">
            <v>300</v>
          </cell>
          <cell r="N9">
            <v>186</v>
          </cell>
          <cell r="O9">
            <v>150</v>
          </cell>
          <cell r="P9">
            <v>75</v>
          </cell>
          <cell r="Q9">
            <v>57</v>
          </cell>
          <cell r="R9">
            <v>44</v>
          </cell>
        </row>
        <row r="10">
          <cell r="B10" t="str">
            <v>精忠里</v>
          </cell>
          <cell r="C10">
            <v>3587</v>
          </cell>
          <cell r="D10">
            <v>224</v>
          </cell>
          <cell r="E10">
            <v>215</v>
          </cell>
          <cell r="F10">
            <v>253</v>
          </cell>
          <cell r="G10">
            <v>394</v>
          </cell>
          <cell r="H10">
            <v>358</v>
          </cell>
          <cell r="I10">
            <v>359</v>
          </cell>
          <cell r="J10">
            <v>325</v>
          </cell>
          <cell r="K10">
            <v>339</v>
          </cell>
          <cell r="L10">
            <v>319</v>
          </cell>
          <cell r="M10">
            <v>290</v>
          </cell>
          <cell r="N10">
            <v>174</v>
          </cell>
          <cell r="O10">
            <v>113</v>
          </cell>
          <cell r="P10">
            <v>95</v>
          </cell>
          <cell r="Q10">
            <v>84</v>
          </cell>
          <cell r="R10">
            <v>45</v>
          </cell>
        </row>
        <row r="11">
          <cell r="B11" t="str">
            <v>東光里</v>
          </cell>
          <cell r="C11">
            <v>6272</v>
          </cell>
          <cell r="D11">
            <v>436</v>
          </cell>
          <cell r="E11">
            <v>393</v>
          </cell>
          <cell r="F11">
            <v>498</v>
          </cell>
          <cell r="G11">
            <v>544</v>
          </cell>
          <cell r="H11">
            <v>512</v>
          </cell>
          <cell r="I11">
            <v>600</v>
          </cell>
          <cell r="J11">
            <v>598</v>
          </cell>
          <cell r="K11">
            <v>601</v>
          </cell>
          <cell r="L11">
            <v>644</v>
          </cell>
          <cell r="M11">
            <v>470</v>
          </cell>
          <cell r="N11">
            <v>300</v>
          </cell>
          <cell r="O11">
            <v>247</v>
          </cell>
          <cell r="P11">
            <v>194</v>
          </cell>
          <cell r="Q11">
            <v>150</v>
          </cell>
          <cell r="R11">
            <v>85</v>
          </cell>
        </row>
        <row r="12">
          <cell r="B12" t="str">
            <v>龍田里</v>
          </cell>
          <cell r="C12">
            <v>8309</v>
          </cell>
          <cell r="D12">
            <v>445</v>
          </cell>
          <cell r="E12">
            <v>441</v>
          </cell>
          <cell r="F12">
            <v>615</v>
          </cell>
          <cell r="G12">
            <v>901</v>
          </cell>
          <cell r="H12">
            <v>1140</v>
          </cell>
          <cell r="I12">
            <v>1042</v>
          </cell>
          <cell r="J12">
            <v>731</v>
          </cell>
          <cell r="K12">
            <v>650</v>
          </cell>
          <cell r="L12">
            <v>659</v>
          </cell>
          <cell r="M12">
            <v>559</v>
          </cell>
          <cell r="N12">
            <v>344</v>
          </cell>
          <cell r="O12">
            <v>269</v>
          </cell>
          <cell r="P12">
            <v>175</v>
          </cell>
          <cell r="Q12">
            <v>206</v>
          </cell>
          <cell r="R12">
            <v>132</v>
          </cell>
        </row>
        <row r="13">
          <cell r="B13" t="str">
            <v>東昌里</v>
          </cell>
          <cell r="C13">
            <v>2195</v>
          </cell>
          <cell r="D13">
            <v>154</v>
          </cell>
          <cell r="E13">
            <v>128</v>
          </cell>
          <cell r="F13">
            <v>188</v>
          </cell>
          <cell r="G13">
            <v>212</v>
          </cell>
          <cell r="H13">
            <v>236</v>
          </cell>
          <cell r="I13">
            <v>234</v>
          </cell>
          <cell r="J13">
            <v>197</v>
          </cell>
          <cell r="K13">
            <v>183</v>
          </cell>
          <cell r="L13">
            <v>176</v>
          </cell>
          <cell r="M13">
            <v>171</v>
          </cell>
          <cell r="N13">
            <v>104</v>
          </cell>
          <cell r="O13">
            <v>100</v>
          </cell>
          <cell r="P13">
            <v>59</v>
          </cell>
          <cell r="Q13">
            <v>33</v>
          </cell>
          <cell r="R13">
            <v>20</v>
          </cell>
        </row>
        <row r="14">
          <cell r="B14" t="str">
            <v>東勢里</v>
          </cell>
          <cell r="C14">
            <v>3720</v>
          </cell>
          <cell r="D14">
            <v>206</v>
          </cell>
          <cell r="E14">
            <v>231</v>
          </cell>
          <cell r="F14">
            <v>317</v>
          </cell>
          <cell r="G14">
            <v>383</v>
          </cell>
          <cell r="H14">
            <v>399</v>
          </cell>
          <cell r="I14">
            <v>340</v>
          </cell>
          <cell r="J14">
            <v>307</v>
          </cell>
          <cell r="K14">
            <v>313</v>
          </cell>
          <cell r="L14">
            <v>372</v>
          </cell>
          <cell r="M14">
            <v>311</v>
          </cell>
          <cell r="N14">
            <v>184</v>
          </cell>
          <cell r="O14">
            <v>137</v>
          </cell>
          <cell r="P14">
            <v>96</v>
          </cell>
          <cell r="Q14">
            <v>73</v>
          </cell>
          <cell r="R14">
            <v>51</v>
          </cell>
        </row>
        <row r="15">
          <cell r="B15" t="str">
            <v>中華里</v>
          </cell>
          <cell r="C15">
            <v>5167</v>
          </cell>
          <cell r="D15">
            <v>323</v>
          </cell>
          <cell r="E15">
            <v>304</v>
          </cell>
          <cell r="F15">
            <v>427</v>
          </cell>
          <cell r="G15">
            <v>453</v>
          </cell>
          <cell r="H15">
            <v>526</v>
          </cell>
          <cell r="I15">
            <v>552</v>
          </cell>
          <cell r="J15">
            <v>496</v>
          </cell>
          <cell r="K15">
            <v>507</v>
          </cell>
          <cell r="L15">
            <v>458</v>
          </cell>
          <cell r="M15">
            <v>421</v>
          </cell>
          <cell r="N15">
            <v>254</v>
          </cell>
          <cell r="O15">
            <v>168</v>
          </cell>
          <cell r="P15">
            <v>133</v>
          </cell>
          <cell r="Q15">
            <v>80</v>
          </cell>
          <cell r="R15">
            <v>65</v>
          </cell>
        </row>
        <row r="16">
          <cell r="B16" t="str">
            <v>民有里</v>
          </cell>
          <cell r="C16">
            <v>7524</v>
          </cell>
          <cell r="D16">
            <v>479</v>
          </cell>
          <cell r="E16">
            <v>536</v>
          </cell>
          <cell r="F16">
            <v>617</v>
          </cell>
          <cell r="G16">
            <v>753</v>
          </cell>
          <cell r="H16">
            <v>605</v>
          </cell>
          <cell r="I16">
            <v>595</v>
          </cell>
          <cell r="J16">
            <v>663</v>
          </cell>
          <cell r="K16">
            <v>742</v>
          </cell>
          <cell r="L16">
            <v>816</v>
          </cell>
          <cell r="M16">
            <v>688</v>
          </cell>
          <cell r="N16">
            <v>395</v>
          </cell>
          <cell r="O16">
            <v>273</v>
          </cell>
          <cell r="P16">
            <v>179</v>
          </cell>
          <cell r="Q16">
            <v>118</v>
          </cell>
          <cell r="R16">
            <v>65</v>
          </cell>
        </row>
        <row r="17">
          <cell r="B17" t="str">
            <v>民福里</v>
          </cell>
          <cell r="C17">
            <v>5658</v>
          </cell>
          <cell r="D17">
            <v>367</v>
          </cell>
          <cell r="E17">
            <v>393</v>
          </cell>
          <cell r="F17">
            <v>523</v>
          </cell>
          <cell r="G17">
            <v>559</v>
          </cell>
          <cell r="H17">
            <v>471</v>
          </cell>
          <cell r="I17">
            <v>481</v>
          </cell>
          <cell r="J17">
            <v>543</v>
          </cell>
          <cell r="K17">
            <v>556</v>
          </cell>
          <cell r="L17">
            <v>590</v>
          </cell>
          <cell r="M17">
            <v>402</v>
          </cell>
          <cell r="N17">
            <v>268</v>
          </cell>
          <cell r="O17">
            <v>189</v>
          </cell>
          <cell r="P17">
            <v>131</v>
          </cell>
          <cell r="Q17">
            <v>117</v>
          </cell>
          <cell r="R17">
            <v>68</v>
          </cell>
        </row>
        <row r="18">
          <cell r="B18" t="str">
            <v>慈祐里</v>
          </cell>
          <cell r="C18">
            <v>6932</v>
          </cell>
          <cell r="D18">
            <v>434</v>
          </cell>
          <cell r="E18">
            <v>508</v>
          </cell>
          <cell r="F18">
            <v>677</v>
          </cell>
          <cell r="G18">
            <v>755</v>
          </cell>
          <cell r="H18">
            <v>631</v>
          </cell>
          <cell r="I18">
            <v>650</v>
          </cell>
          <cell r="J18">
            <v>720</v>
          </cell>
          <cell r="K18">
            <v>699</v>
          </cell>
          <cell r="L18">
            <v>624</v>
          </cell>
          <cell r="M18">
            <v>413</v>
          </cell>
          <cell r="N18">
            <v>258</v>
          </cell>
          <cell r="O18">
            <v>222</v>
          </cell>
          <cell r="P18">
            <v>124</v>
          </cell>
          <cell r="Q18">
            <v>93</v>
          </cell>
          <cell r="R18">
            <v>124</v>
          </cell>
        </row>
        <row r="19">
          <cell r="B19" t="str">
            <v>安平里</v>
          </cell>
          <cell r="C19">
            <v>7279</v>
          </cell>
          <cell r="D19">
            <v>514</v>
          </cell>
          <cell r="E19">
            <v>538</v>
          </cell>
          <cell r="F19">
            <v>760</v>
          </cell>
          <cell r="G19">
            <v>773</v>
          </cell>
          <cell r="H19">
            <v>589</v>
          </cell>
          <cell r="I19">
            <v>608</v>
          </cell>
          <cell r="J19">
            <v>729</v>
          </cell>
          <cell r="K19">
            <v>715</v>
          </cell>
          <cell r="L19">
            <v>654</v>
          </cell>
          <cell r="M19">
            <v>479</v>
          </cell>
          <cell r="N19">
            <v>286</v>
          </cell>
          <cell r="O19">
            <v>230</v>
          </cell>
          <cell r="P19">
            <v>220</v>
          </cell>
          <cell r="Q19">
            <v>121</v>
          </cell>
          <cell r="R19">
            <v>63</v>
          </cell>
        </row>
        <row r="20">
          <cell r="B20" t="str">
            <v>鵬程里</v>
          </cell>
          <cell r="C20">
            <v>4779</v>
          </cell>
          <cell r="D20">
            <v>361</v>
          </cell>
          <cell r="E20">
            <v>400</v>
          </cell>
          <cell r="F20">
            <v>396</v>
          </cell>
          <cell r="G20">
            <v>424</v>
          </cell>
          <cell r="H20">
            <v>397</v>
          </cell>
          <cell r="I20">
            <v>413</v>
          </cell>
          <cell r="J20">
            <v>514</v>
          </cell>
          <cell r="K20">
            <v>556</v>
          </cell>
          <cell r="L20">
            <v>464</v>
          </cell>
          <cell r="M20">
            <v>291</v>
          </cell>
          <cell r="N20">
            <v>182</v>
          </cell>
          <cell r="O20">
            <v>129</v>
          </cell>
          <cell r="P20">
            <v>92</v>
          </cell>
          <cell r="Q20">
            <v>102</v>
          </cell>
          <cell r="R20">
            <v>58</v>
          </cell>
        </row>
        <row r="21">
          <cell r="B21" t="str">
            <v>自強里</v>
          </cell>
          <cell r="C21">
            <v>8217</v>
          </cell>
          <cell r="D21">
            <v>541</v>
          </cell>
          <cell r="E21">
            <v>435</v>
          </cell>
          <cell r="F21">
            <v>568</v>
          </cell>
          <cell r="G21">
            <v>759</v>
          </cell>
          <cell r="H21">
            <v>821</v>
          </cell>
          <cell r="I21">
            <v>824</v>
          </cell>
          <cell r="J21">
            <v>884</v>
          </cell>
          <cell r="K21">
            <v>757</v>
          </cell>
          <cell r="L21">
            <v>708</v>
          </cell>
          <cell r="M21">
            <v>608</v>
          </cell>
          <cell r="N21">
            <v>339</v>
          </cell>
          <cell r="O21">
            <v>255</v>
          </cell>
          <cell r="P21">
            <v>280</v>
          </cell>
          <cell r="Q21">
            <v>273</v>
          </cell>
          <cell r="R21">
            <v>165</v>
          </cell>
        </row>
        <row r="22">
          <cell r="B22" t="str">
            <v>吉祥里</v>
          </cell>
          <cell r="C22">
            <v>7288</v>
          </cell>
          <cell r="D22">
            <v>513</v>
          </cell>
          <cell r="E22">
            <v>542</v>
          </cell>
          <cell r="F22">
            <v>675</v>
          </cell>
          <cell r="G22">
            <v>743</v>
          </cell>
          <cell r="H22">
            <v>575</v>
          </cell>
          <cell r="I22">
            <v>636</v>
          </cell>
          <cell r="J22">
            <v>674</v>
          </cell>
          <cell r="K22">
            <v>731</v>
          </cell>
          <cell r="L22">
            <v>753</v>
          </cell>
          <cell r="M22">
            <v>562</v>
          </cell>
          <cell r="N22">
            <v>294</v>
          </cell>
          <cell r="O22">
            <v>221</v>
          </cell>
          <cell r="P22">
            <v>158</v>
          </cell>
          <cell r="Q22">
            <v>132</v>
          </cell>
          <cell r="R22">
            <v>79</v>
          </cell>
        </row>
        <row r="23">
          <cell r="B23" t="str">
            <v>新聚里</v>
          </cell>
          <cell r="C23">
            <v>6843</v>
          </cell>
          <cell r="D23">
            <v>504</v>
          </cell>
          <cell r="E23">
            <v>541</v>
          </cell>
          <cell r="F23">
            <v>683</v>
          </cell>
          <cell r="G23">
            <v>717</v>
          </cell>
          <cell r="H23">
            <v>615</v>
          </cell>
          <cell r="I23">
            <v>601</v>
          </cell>
          <cell r="J23">
            <v>612</v>
          </cell>
          <cell r="K23">
            <v>690</v>
          </cell>
          <cell r="L23">
            <v>651</v>
          </cell>
          <cell r="M23">
            <v>443</v>
          </cell>
          <cell r="N23">
            <v>283</v>
          </cell>
          <cell r="O23">
            <v>196</v>
          </cell>
          <cell r="P23">
            <v>156</v>
          </cell>
          <cell r="Q23">
            <v>108</v>
          </cell>
          <cell r="R23">
            <v>43</v>
          </cell>
        </row>
        <row r="24">
          <cell r="B24" t="str">
            <v>復盛里</v>
          </cell>
          <cell r="C24">
            <v>5512</v>
          </cell>
          <cell r="D24">
            <v>402</v>
          </cell>
          <cell r="E24">
            <v>401</v>
          </cell>
          <cell r="F24">
            <v>517</v>
          </cell>
          <cell r="G24">
            <v>540</v>
          </cell>
          <cell r="H24">
            <v>477</v>
          </cell>
          <cell r="I24">
            <v>477</v>
          </cell>
          <cell r="J24">
            <v>548</v>
          </cell>
          <cell r="K24">
            <v>535</v>
          </cell>
          <cell r="L24">
            <v>462</v>
          </cell>
          <cell r="M24">
            <v>375</v>
          </cell>
          <cell r="N24">
            <v>254</v>
          </cell>
          <cell r="O24">
            <v>219</v>
          </cell>
          <cell r="P24">
            <v>149</v>
          </cell>
          <cell r="Q24">
            <v>97</v>
          </cell>
          <cell r="R24">
            <v>59</v>
          </cell>
        </row>
        <row r="25">
          <cell r="B25" t="str">
            <v>中正里</v>
          </cell>
          <cell r="C25">
            <v>7683</v>
          </cell>
          <cell r="D25">
            <v>518</v>
          </cell>
          <cell r="E25">
            <v>409</v>
          </cell>
          <cell r="F25">
            <v>656</v>
          </cell>
          <cell r="G25">
            <v>916</v>
          </cell>
          <cell r="H25">
            <v>1022</v>
          </cell>
          <cell r="I25">
            <v>964</v>
          </cell>
          <cell r="J25">
            <v>723</v>
          </cell>
          <cell r="K25">
            <v>641</v>
          </cell>
          <cell r="L25">
            <v>564</v>
          </cell>
          <cell r="M25">
            <v>486</v>
          </cell>
          <cell r="N25">
            <v>285</v>
          </cell>
          <cell r="O25">
            <v>210</v>
          </cell>
          <cell r="P25">
            <v>148</v>
          </cell>
          <cell r="Q25">
            <v>93</v>
          </cell>
          <cell r="R25">
            <v>48</v>
          </cell>
        </row>
        <row r="26">
          <cell r="B26" t="str">
            <v>中崙里</v>
          </cell>
          <cell r="C26">
            <v>3368</v>
          </cell>
          <cell r="D26">
            <v>202</v>
          </cell>
          <cell r="E26">
            <v>191</v>
          </cell>
          <cell r="F26">
            <v>311</v>
          </cell>
          <cell r="G26">
            <v>390</v>
          </cell>
          <cell r="H26">
            <v>441</v>
          </cell>
          <cell r="I26">
            <v>420</v>
          </cell>
          <cell r="J26">
            <v>353</v>
          </cell>
          <cell r="K26">
            <v>283</v>
          </cell>
          <cell r="L26">
            <v>213</v>
          </cell>
          <cell r="M26">
            <v>184</v>
          </cell>
          <cell r="N26">
            <v>112</v>
          </cell>
          <cell r="O26">
            <v>116</v>
          </cell>
          <cell r="P26">
            <v>88</v>
          </cell>
          <cell r="Q26">
            <v>42</v>
          </cell>
          <cell r="R26">
            <v>22</v>
          </cell>
        </row>
        <row r="27">
          <cell r="B27" t="str">
            <v>美仁里</v>
          </cell>
          <cell r="C27">
            <v>2841</v>
          </cell>
          <cell r="D27">
            <v>174</v>
          </cell>
          <cell r="E27">
            <v>176</v>
          </cell>
          <cell r="F27">
            <v>213</v>
          </cell>
          <cell r="G27">
            <v>315</v>
          </cell>
          <cell r="H27">
            <v>367</v>
          </cell>
          <cell r="I27">
            <v>282</v>
          </cell>
          <cell r="J27">
            <v>283</v>
          </cell>
          <cell r="K27">
            <v>225</v>
          </cell>
          <cell r="L27">
            <v>244</v>
          </cell>
          <cell r="M27">
            <v>219</v>
          </cell>
          <cell r="N27">
            <v>127</v>
          </cell>
          <cell r="O27">
            <v>89</v>
          </cell>
          <cell r="P27">
            <v>62</v>
          </cell>
          <cell r="Q27">
            <v>39</v>
          </cell>
          <cell r="R27">
            <v>26</v>
          </cell>
        </row>
        <row r="28">
          <cell r="B28" t="str">
            <v>吉仁里</v>
          </cell>
          <cell r="C28">
            <v>3305</v>
          </cell>
          <cell r="D28">
            <v>234</v>
          </cell>
          <cell r="E28">
            <v>199</v>
          </cell>
          <cell r="F28">
            <v>293</v>
          </cell>
          <cell r="G28">
            <v>325</v>
          </cell>
          <cell r="H28">
            <v>390</v>
          </cell>
          <cell r="I28">
            <v>313</v>
          </cell>
          <cell r="J28">
            <v>316</v>
          </cell>
          <cell r="K28">
            <v>291</v>
          </cell>
          <cell r="L28">
            <v>283</v>
          </cell>
          <cell r="M28">
            <v>226</v>
          </cell>
          <cell r="N28">
            <v>146</v>
          </cell>
          <cell r="O28">
            <v>121</v>
          </cell>
          <cell r="P28">
            <v>94</v>
          </cell>
          <cell r="Q28">
            <v>46</v>
          </cell>
          <cell r="R28">
            <v>28</v>
          </cell>
        </row>
        <row r="29">
          <cell r="B29" t="str">
            <v>敦化里</v>
          </cell>
          <cell r="C29">
            <v>5713</v>
          </cell>
          <cell r="D29">
            <v>363</v>
          </cell>
          <cell r="E29">
            <v>379</v>
          </cell>
          <cell r="F29">
            <v>486</v>
          </cell>
          <cell r="G29">
            <v>617</v>
          </cell>
          <cell r="H29">
            <v>589</v>
          </cell>
          <cell r="I29">
            <v>582</v>
          </cell>
          <cell r="J29">
            <v>564</v>
          </cell>
          <cell r="K29">
            <v>499</v>
          </cell>
          <cell r="L29">
            <v>540</v>
          </cell>
          <cell r="M29">
            <v>352</v>
          </cell>
          <cell r="N29">
            <v>242</v>
          </cell>
          <cell r="O29">
            <v>203</v>
          </cell>
          <cell r="P29">
            <v>150</v>
          </cell>
          <cell r="Q29">
            <v>92</v>
          </cell>
          <cell r="R29">
            <v>55</v>
          </cell>
        </row>
        <row r="30">
          <cell r="B30" t="str">
            <v>復源里</v>
          </cell>
          <cell r="C30">
            <v>2640</v>
          </cell>
          <cell r="D30">
            <v>153</v>
          </cell>
          <cell r="E30">
            <v>172</v>
          </cell>
          <cell r="F30">
            <v>241</v>
          </cell>
          <cell r="G30">
            <v>268</v>
          </cell>
          <cell r="H30">
            <v>284</v>
          </cell>
          <cell r="I30">
            <v>312</v>
          </cell>
          <cell r="J30">
            <v>254</v>
          </cell>
          <cell r="K30">
            <v>235</v>
          </cell>
          <cell r="L30">
            <v>243</v>
          </cell>
          <cell r="M30">
            <v>152</v>
          </cell>
          <cell r="N30">
            <v>110</v>
          </cell>
          <cell r="O30">
            <v>88</v>
          </cell>
          <cell r="P30">
            <v>56</v>
          </cell>
          <cell r="Q30">
            <v>49</v>
          </cell>
          <cell r="R30">
            <v>23</v>
          </cell>
        </row>
        <row r="31">
          <cell r="B31" t="str">
            <v>復建里</v>
          </cell>
          <cell r="C31">
            <v>3695</v>
          </cell>
          <cell r="D31">
            <v>230</v>
          </cell>
          <cell r="E31">
            <v>224</v>
          </cell>
          <cell r="F31">
            <v>309</v>
          </cell>
          <cell r="G31">
            <v>417</v>
          </cell>
          <cell r="H31">
            <v>477</v>
          </cell>
          <cell r="I31">
            <v>453</v>
          </cell>
          <cell r="J31">
            <v>344</v>
          </cell>
          <cell r="K31">
            <v>297</v>
          </cell>
          <cell r="L31">
            <v>284</v>
          </cell>
          <cell r="M31">
            <v>253</v>
          </cell>
          <cell r="N31">
            <v>130</v>
          </cell>
          <cell r="O31">
            <v>118</v>
          </cell>
          <cell r="P31">
            <v>79</v>
          </cell>
          <cell r="Q31">
            <v>44</v>
          </cell>
          <cell r="R31">
            <v>36</v>
          </cell>
        </row>
        <row r="32">
          <cell r="B32" t="str">
            <v>復勢里</v>
          </cell>
          <cell r="C32">
            <v>5185</v>
          </cell>
          <cell r="D32">
            <v>369</v>
          </cell>
          <cell r="E32">
            <v>315</v>
          </cell>
          <cell r="F32">
            <v>463</v>
          </cell>
          <cell r="G32">
            <v>569</v>
          </cell>
          <cell r="H32">
            <v>505</v>
          </cell>
          <cell r="I32">
            <v>533</v>
          </cell>
          <cell r="J32">
            <v>496</v>
          </cell>
          <cell r="K32">
            <v>450</v>
          </cell>
          <cell r="L32">
            <v>429</v>
          </cell>
          <cell r="M32">
            <v>323</v>
          </cell>
          <cell r="N32">
            <v>259</v>
          </cell>
          <cell r="O32">
            <v>217</v>
          </cell>
          <cell r="P32">
            <v>131</v>
          </cell>
          <cell r="Q32">
            <v>90</v>
          </cell>
          <cell r="R32">
            <v>36</v>
          </cell>
        </row>
        <row r="33">
          <cell r="B33" t="str">
            <v>福成里</v>
          </cell>
          <cell r="C33">
            <v>2239</v>
          </cell>
          <cell r="D33">
            <v>150</v>
          </cell>
          <cell r="E33">
            <v>125</v>
          </cell>
          <cell r="F33">
            <v>188</v>
          </cell>
          <cell r="G33">
            <v>208</v>
          </cell>
          <cell r="H33">
            <v>214</v>
          </cell>
          <cell r="I33">
            <v>226</v>
          </cell>
          <cell r="J33">
            <v>237</v>
          </cell>
          <cell r="K33">
            <v>185</v>
          </cell>
          <cell r="L33">
            <v>218</v>
          </cell>
          <cell r="M33">
            <v>161</v>
          </cell>
          <cell r="N33">
            <v>94</v>
          </cell>
          <cell r="O33">
            <v>84</v>
          </cell>
          <cell r="P33">
            <v>71</v>
          </cell>
          <cell r="Q33">
            <v>46</v>
          </cell>
          <cell r="R33">
            <v>32</v>
          </cell>
        </row>
        <row r="34">
          <cell r="B34" t="str">
            <v>松基里</v>
          </cell>
          <cell r="C34">
            <v>3135</v>
          </cell>
          <cell r="D34">
            <v>205</v>
          </cell>
          <cell r="E34">
            <v>223</v>
          </cell>
          <cell r="F34">
            <v>325</v>
          </cell>
          <cell r="G34">
            <v>277</v>
          </cell>
          <cell r="H34">
            <v>227</v>
          </cell>
          <cell r="I34">
            <v>243</v>
          </cell>
          <cell r="J34">
            <v>308</v>
          </cell>
          <cell r="K34">
            <v>337</v>
          </cell>
          <cell r="L34">
            <v>337</v>
          </cell>
          <cell r="M34">
            <v>244</v>
          </cell>
          <cell r="N34">
            <v>126</v>
          </cell>
          <cell r="O34">
            <v>116</v>
          </cell>
          <cell r="P34">
            <v>88</v>
          </cell>
          <cell r="Q34">
            <v>50</v>
          </cell>
          <cell r="R34">
            <v>29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8"/>
  <sheetViews>
    <sheetView tabSelected="1" topLeftCell="V4" workbookViewId="0">
      <selection activeCell="Y7" sqref="Y7:Y21"/>
    </sheetView>
  </sheetViews>
  <sheetFormatPr defaultRowHeight="16.5" x14ac:dyDescent="0.25"/>
  <sheetData>
    <row r="1" spans="1:39" x14ac:dyDescent="0.25">
      <c r="G1" t="s">
        <v>208</v>
      </c>
      <c r="H1">
        <f>CORREL(H$6:H$56,$G$6:$G$56)</f>
        <v>-0.22401063166968266</v>
      </c>
      <c r="I1">
        <f t="shared" ref="I1:V1" si="0">CORREL(I$6:I$56,$G$6:$G$56)</f>
        <v>-0.37464948726957908</v>
      </c>
      <c r="J1">
        <f t="shared" si="0"/>
        <v>-0.51179587870222321</v>
      </c>
      <c r="K1">
        <f t="shared" si="0"/>
        <v>-0.19459838982016617</v>
      </c>
      <c r="L1">
        <f t="shared" si="0"/>
        <v>0.24768425873001532</v>
      </c>
      <c r="M1">
        <f t="shared" si="0"/>
        <v>0.30073511736435066</v>
      </c>
      <c r="N1">
        <f t="shared" si="0"/>
        <v>9.7264102959588386E-2</v>
      </c>
      <c r="O1">
        <f t="shared" si="0"/>
        <v>-0.12444909142954753</v>
      </c>
      <c r="P1">
        <f t="shared" si="0"/>
        <v>-0.14583118790972777</v>
      </c>
      <c r="Q1">
        <f t="shared" si="0"/>
        <v>1.8915683414968243E-2</v>
      </c>
      <c r="R1">
        <f t="shared" si="0"/>
        <v>3.4012614979816218E-2</v>
      </c>
      <c r="S1">
        <f t="shared" si="0"/>
        <v>-8.712902104242376E-2</v>
      </c>
      <c r="T1">
        <f t="shared" si="0"/>
        <v>0.15307257086106055</v>
      </c>
      <c r="U1">
        <f t="shared" si="0"/>
        <v>0.61725296787336614</v>
      </c>
      <c r="V1">
        <f t="shared" si="0"/>
        <v>0.37342921783800553</v>
      </c>
      <c r="Y1">
        <v>-0.22401063166968266</v>
      </c>
      <c r="Z1">
        <v>-0.37464948726957908</v>
      </c>
      <c r="AA1">
        <v>-0.51179587870222321</v>
      </c>
      <c r="AB1">
        <v>-0.19459838982016617</v>
      </c>
      <c r="AC1">
        <v>0.24768425873001532</v>
      </c>
      <c r="AD1">
        <v>0.30073511736435066</v>
      </c>
      <c r="AE1">
        <v>9.7264102959588386E-2</v>
      </c>
      <c r="AF1">
        <v>-0.12444909142954753</v>
      </c>
      <c r="AG1">
        <v>-0.14583118790972777</v>
      </c>
      <c r="AH1">
        <v>1.8915683414968243E-2</v>
      </c>
      <c r="AI1">
        <v>3.4012614979816218E-2</v>
      </c>
      <c r="AJ1">
        <v>-8.712902104242376E-2</v>
      </c>
      <c r="AK1">
        <v>0.15307257086106055</v>
      </c>
      <c r="AL1">
        <v>0.61725296787336614</v>
      </c>
      <c r="AM1">
        <v>0.37342921783800553</v>
      </c>
    </row>
    <row r="2" spans="1:39" x14ac:dyDescent="0.25">
      <c r="G2" t="s">
        <v>209</v>
      </c>
      <c r="H2" s="15">
        <f>CORREL(H$6:H$56,$F$6:$F$56)</f>
        <v>0.24022503650483734</v>
      </c>
      <c r="I2" s="15">
        <f t="shared" ref="I2:V2" si="1">CORREL(I$6:I$56,$F$6:$F$56)</f>
        <v>0.41706298500817934</v>
      </c>
      <c r="J2" s="15">
        <f t="shared" si="1"/>
        <v>0.54867333464853407</v>
      </c>
      <c r="K2" s="15">
        <f t="shared" si="1"/>
        <v>0.19765242413892975</v>
      </c>
      <c r="L2" s="15">
        <f t="shared" si="1"/>
        <v>-0.27971210964531112</v>
      </c>
      <c r="M2" s="15">
        <f t="shared" si="1"/>
        <v>-0.34535540089442229</v>
      </c>
      <c r="N2" s="15">
        <f t="shared" si="1"/>
        <v>-9.0055720565187736E-2</v>
      </c>
      <c r="O2" s="15">
        <f t="shared" si="1"/>
        <v>0.16305853646978138</v>
      </c>
      <c r="P2" s="15">
        <f t="shared" si="1"/>
        <v>0.17573303087540224</v>
      </c>
      <c r="Q2" s="15">
        <f t="shared" si="1"/>
        <v>-2.335932323502837E-2</v>
      </c>
      <c r="R2" s="15">
        <f t="shared" si="1"/>
        <v>-4.3751576417692797E-2</v>
      </c>
      <c r="S2" s="15">
        <f t="shared" si="1"/>
        <v>1.8483764966787195E-2</v>
      </c>
      <c r="T2" s="15">
        <f t="shared" si="1"/>
        <v>-0.16576531043709838</v>
      </c>
      <c r="U2" s="15">
        <f t="shared" si="1"/>
        <v>-0.59811109867580103</v>
      </c>
      <c r="V2" s="15">
        <f t="shared" si="1"/>
        <v>-0.36946825539759748</v>
      </c>
      <c r="Y2">
        <v>0.24022503650483734</v>
      </c>
      <c r="Z2">
        <v>0.41706298500817934</v>
      </c>
      <c r="AA2">
        <v>0.54867333464853407</v>
      </c>
      <c r="AB2">
        <v>0.19765242413892975</v>
      </c>
      <c r="AC2">
        <v>-0.27971210964531112</v>
      </c>
      <c r="AD2">
        <v>-0.34535540089442229</v>
      </c>
      <c r="AE2">
        <v>-9.0055720565187736E-2</v>
      </c>
      <c r="AF2">
        <v>0.16305853646978138</v>
      </c>
      <c r="AG2">
        <v>0.17573303087540224</v>
      </c>
      <c r="AH2">
        <v>-2.335932323502837E-2</v>
      </c>
      <c r="AI2">
        <v>-4.3751576417692797E-2</v>
      </c>
      <c r="AJ2">
        <v>1.8483764966787195E-2</v>
      </c>
      <c r="AK2">
        <v>-0.16576531043709838</v>
      </c>
      <c r="AL2">
        <v>-0.59811109867580103</v>
      </c>
      <c r="AM2">
        <v>-0.36946825539759748</v>
      </c>
    </row>
    <row r="3" spans="1:39" x14ac:dyDescent="0.25">
      <c r="G3" t="s">
        <v>210</v>
      </c>
      <c r="H3" s="15">
        <f>CORREL(H$6:H$56,$E$6:$E$56)</f>
        <v>-0.20428289741639535</v>
      </c>
      <c r="I3" s="15">
        <f t="shared" ref="I3:V3" si="2">CORREL(I$6:I$56,$E$6:$E$56)</f>
        <v>-0.32612635191895456</v>
      </c>
      <c r="J3" s="15">
        <f t="shared" si="2"/>
        <v>-0.46689409764072892</v>
      </c>
      <c r="K3" s="15">
        <f t="shared" si="2"/>
        <v>-0.18866088758684549</v>
      </c>
      <c r="L3" s="15">
        <f t="shared" si="2"/>
        <v>0.21155633226175699</v>
      </c>
      <c r="M3" s="15">
        <f t="shared" si="2"/>
        <v>0.25104897810549182</v>
      </c>
      <c r="N3" s="15">
        <f t="shared" si="2"/>
        <v>0.10316474495256212</v>
      </c>
      <c r="O3" s="15">
        <f t="shared" si="2"/>
        <v>-8.343548778529486E-2</v>
      </c>
      <c r="P3" s="15">
        <f t="shared" si="2"/>
        <v>-0.11334654139645009</v>
      </c>
      <c r="Q3" s="15">
        <f t="shared" si="2"/>
        <v>1.4128394686614653E-2</v>
      </c>
      <c r="R3" s="15">
        <f t="shared" si="2"/>
        <v>2.3629010219587621E-2</v>
      </c>
      <c r="S3" s="15">
        <f t="shared" si="2"/>
        <v>-0.15555307431386461</v>
      </c>
      <c r="T3" s="15">
        <f t="shared" si="2"/>
        <v>0.13795443002482918</v>
      </c>
      <c r="U3" s="15">
        <f t="shared" si="2"/>
        <v>0.62768919615732044</v>
      </c>
      <c r="V3" s="15">
        <f t="shared" si="2"/>
        <v>0.37200696018416568</v>
      </c>
      <c r="Y3">
        <v>-0.20428289741639535</v>
      </c>
      <c r="Z3">
        <v>-0.32612635191895456</v>
      </c>
      <c r="AA3">
        <v>-0.46689409764072892</v>
      </c>
      <c r="AB3">
        <v>-0.18866088758684549</v>
      </c>
      <c r="AC3">
        <v>0.21155633226175699</v>
      </c>
      <c r="AD3">
        <v>0.25104897810549182</v>
      </c>
      <c r="AE3">
        <v>0.10316474495256212</v>
      </c>
      <c r="AF3">
        <v>-8.343548778529486E-2</v>
      </c>
      <c r="AG3">
        <v>-0.11334654139645009</v>
      </c>
      <c r="AH3">
        <v>1.4128394686614653E-2</v>
      </c>
      <c r="AI3">
        <v>2.3629010219587621E-2</v>
      </c>
      <c r="AJ3">
        <v>-0.15555307431386461</v>
      </c>
      <c r="AK3">
        <v>0.13795443002482918</v>
      </c>
      <c r="AL3">
        <v>0.62768919615732044</v>
      </c>
      <c r="AM3">
        <v>0.37200696018416568</v>
      </c>
    </row>
    <row r="4" spans="1:39" x14ac:dyDescent="0.25"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T4">
        <v>15</v>
      </c>
      <c r="U4">
        <v>16</v>
      </c>
      <c r="V4">
        <v>17</v>
      </c>
    </row>
    <row r="5" spans="1:39" x14ac:dyDescent="0.25">
      <c r="A5" t="s">
        <v>211</v>
      </c>
      <c r="B5" t="s">
        <v>212</v>
      </c>
      <c r="C5" t="s">
        <v>213</v>
      </c>
      <c r="D5" t="s">
        <v>214</v>
      </c>
      <c r="E5" t="s">
        <v>215</v>
      </c>
      <c r="F5" t="s">
        <v>216</v>
      </c>
      <c r="G5" t="s">
        <v>217</v>
      </c>
      <c r="H5">
        <v>20</v>
      </c>
      <c r="I5">
        <v>25</v>
      </c>
      <c r="J5">
        <v>30</v>
      </c>
      <c r="K5">
        <v>35</v>
      </c>
      <c r="L5">
        <v>40</v>
      </c>
      <c r="M5">
        <v>45</v>
      </c>
      <c r="N5">
        <v>50</v>
      </c>
      <c r="O5">
        <v>55</v>
      </c>
      <c r="P5">
        <v>60</v>
      </c>
      <c r="Q5">
        <v>65</v>
      </c>
      <c r="R5">
        <v>70</v>
      </c>
      <c r="S5">
        <v>75</v>
      </c>
      <c r="T5">
        <v>80</v>
      </c>
      <c r="U5">
        <v>85</v>
      </c>
      <c r="V5">
        <v>90</v>
      </c>
      <c r="W5" t="s">
        <v>218</v>
      </c>
    </row>
    <row r="6" spans="1:39" x14ac:dyDescent="0.25">
      <c r="A6" t="s">
        <v>175</v>
      </c>
      <c r="B6">
        <f>VLOOKUP($A6,工作表2!$Z$6:$AC$120,2,FALSE)</f>
        <v>1638</v>
      </c>
      <c r="C6">
        <f>VLOOKUP($A6,工作表2!$Z$6:$AC$120,3,FALSE)</f>
        <v>1249</v>
      </c>
      <c r="D6">
        <f>VLOOKUP($A6,工作表2!$Z$6:$AC$120,4,FALSE)</f>
        <v>3256</v>
      </c>
      <c r="E6" s="12">
        <f>B6/$D6</f>
        <v>0.50307125307125311</v>
      </c>
      <c r="F6" s="12">
        <f>C6/$D6</f>
        <v>0.38359950859950859</v>
      </c>
      <c r="G6" s="13">
        <f>E6-F6</f>
        <v>0.11947174447174452</v>
      </c>
      <c r="H6" s="14">
        <f>VLOOKUP($A6,'[1]5Y區隔'!$B$2:$R$34,H$4,FALSE)/VLOOKUP($A6,'[1]5Y區隔'!$B$2:$R$34,2,FALSE)</f>
        <v>6.3807084933845501E-2</v>
      </c>
      <c r="I6" s="14">
        <f>VLOOKUP($A6,'[1]5Y區隔'!$B$2:$R$34,I$4,FALSE)/VLOOKUP($A6,'[1]5Y區隔'!$B$2:$R$34,2,FALSE)</f>
        <v>6.4874093043107123E-2</v>
      </c>
      <c r="J6" s="14">
        <f>VLOOKUP($A6,'[1]5Y區隔'!$B$2:$R$34,J$4,FALSE)/VLOOKUP($A6,'[1]5Y區隔'!$B$2:$R$34,2,FALSE)</f>
        <v>9.1335894152795555E-2</v>
      </c>
      <c r="K6" s="14">
        <f>VLOOKUP($A6,'[1]5Y區隔'!$B$2:$R$34,K$4,FALSE)/VLOOKUP($A6,'[1]5Y區隔'!$B$2:$R$34,2,FALSE)</f>
        <v>0.11673068715322236</v>
      </c>
      <c r="L6" s="14">
        <f>VLOOKUP($A6,'[1]5Y區隔'!$B$2:$R$34,L$4,FALSE)/VLOOKUP($A6,'[1]5Y區隔'!$B$2:$R$34,2,FALSE)</f>
        <v>9.8164746052069998E-2</v>
      </c>
      <c r="M6" s="14">
        <f>VLOOKUP($A6,'[1]5Y區隔'!$B$2:$R$34,M$4,FALSE)/VLOOKUP($A6,'[1]5Y區隔'!$B$2:$R$34,2,FALSE)</f>
        <v>8.9201877934272297E-2</v>
      </c>
      <c r="N6" s="14">
        <f>VLOOKUP($A6,'[1]5Y區隔'!$B$2:$R$34,N$4,FALSE)/VLOOKUP($A6,'[1]5Y區隔'!$B$2:$R$34,2,FALSE)</f>
        <v>8.9842082799829276E-2</v>
      </c>
      <c r="O6" s="14">
        <f>VLOOKUP($A6,'[1]5Y區隔'!$B$2:$R$34,O$4,FALSE)/VLOOKUP($A6,'[1]5Y區隔'!$B$2:$R$34,2,FALSE)</f>
        <v>8.3866837387964147E-2</v>
      </c>
      <c r="P6" s="14">
        <f>VLOOKUP($A6,'[1]5Y區隔'!$B$2:$R$34,P$4,FALSE)/VLOOKUP($A6,'[1]5Y區隔'!$B$2:$R$34,2,FALSE)</f>
        <v>8.9201877934272297E-2</v>
      </c>
      <c r="Q6" s="14">
        <f>VLOOKUP($A6,'[1]5Y區隔'!$B$2:$R$34,Q$4,FALSE)/VLOOKUP($A6,'[1]5Y區隔'!$B$2:$R$34,2,FALSE)</f>
        <v>7.661118224498506E-2</v>
      </c>
      <c r="R6" s="14">
        <f>VLOOKUP($A6,'[1]5Y區隔'!$B$2:$R$34,R$4,FALSE)/VLOOKUP($A6,'[1]5Y區隔'!$B$2:$R$34,2,FALSE)</f>
        <v>5.0789586000853607E-2</v>
      </c>
      <c r="S6" s="14">
        <f>VLOOKUP($A6,'[1]5Y區隔'!$B$2:$R$34,S$4,FALSE)/VLOOKUP($A6,'[1]5Y區隔'!$B$2:$R$34,2,FALSE)</f>
        <v>3.307725138711054E-2</v>
      </c>
      <c r="T6" s="14">
        <f>VLOOKUP($A6,'[1]5Y區隔'!$B$2:$R$34,T$4,FALSE)/VLOOKUP($A6,'[1]5Y區隔'!$B$2:$R$34,2,FALSE)</f>
        <v>2.496798975672215E-2</v>
      </c>
      <c r="U6" s="14">
        <f>VLOOKUP($A6,'[1]5Y區隔'!$B$2:$R$34,U$4,FALSE)/VLOOKUP($A6,'[1]5Y區隔'!$B$2:$R$34,2,FALSE)</f>
        <v>1.9419547588561674E-2</v>
      </c>
      <c r="V6" s="14">
        <f>VLOOKUP($A6,'[1]5Y區隔'!$B$2:$R$34,V$4,FALSE)/VLOOKUP($A6,'[1]5Y區隔'!$B$2:$R$34,2,FALSE)</f>
        <v>8.1092616303883903E-3</v>
      </c>
      <c r="W6" s="18">
        <f>SUMPRODUCT(H$5:V$5,H6:V6)</f>
        <v>47.514938113529674</v>
      </c>
      <c r="X6" s="19">
        <f>G6</f>
        <v>0.11947174447174452</v>
      </c>
      <c r="Y6" s="16"/>
      <c r="Z6" s="16" t="s">
        <v>219</v>
      </c>
      <c r="AA6" s="16" t="s">
        <v>209</v>
      </c>
      <c r="AB6" s="16" t="s">
        <v>210</v>
      </c>
    </row>
    <row r="7" spans="1:39" x14ac:dyDescent="0.25">
      <c r="A7" t="s">
        <v>176</v>
      </c>
      <c r="B7">
        <f>VLOOKUP($A7,工作表2!$Z$6:$AC$120,2,FALSE)</f>
        <v>2356</v>
      </c>
      <c r="C7">
        <f>VLOOKUP($A7,工作表2!$Z$6:$AC$120,3,FALSE)</f>
        <v>1717</v>
      </c>
      <c r="D7">
        <f>VLOOKUP($A7,工作表2!$Z$6:$AC$120,4,FALSE)</f>
        <v>4620</v>
      </c>
      <c r="E7" s="12">
        <f t="shared" ref="E7:E38" si="3">B7/$D7</f>
        <v>0.50995670995670994</v>
      </c>
      <c r="F7" s="12">
        <f t="shared" ref="F7:F38" si="4">C7/$D7</f>
        <v>0.37164502164502167</v>
      </c>
      <c r="G7" s="13">
        <f t="shared" ref="G7:G38" si="5">E7-F7</f>
        <v>0.13831168831168827</v>
      </c>
      <c r="H7" s="14">
        <f>VLOOKUP($A7,'[1]5Y區隔'!$B$2:$R$34,H$4,FALSE)/VLOOKUP($A7,'[1]5Y區隔'!$B$2:$R$34,2,FALSE)</f>
        <v>6.8944570994684887E-2</v>
      </c>
      <c r="I7" s="14">
        <f>VLOOKUP($A7,'[1]5Y區隔'!$B$2:$R$34,I$4,FALSE)/VLOOKUP($A7,'[1]5Y區隔'!$B$2:$R$34,2,FALSE)</f>
        <v>5.8314350797266518E-2</v>
      </c>
      <c r="J7" s="14">
        <f>VLOOKUP($A7,'[1]5Y區隔'!$B$2:$R$34,J$4,FALSE)/VLOOKUP($A7,'[1]5Y區隔'!$B$2:$R$34,2,FALSE)</f>
        <v>8.06378132118451E-2</v>
      </c>
      <c r="K7" s="14">
        <f>VLOOKUP($A7,'[1]5Y區隔'!$B$2:$R$34,K$4,FALSE)/VLOOKUP($A7,'[1]5Y區隔'!$B$2:$R$34,2,FALSE)</f>
        <v>9.5216400911161736E-2</v>
      </c>
      <c r="L7" s="14">
        <f>VLOOKUP($A7,'[1]5Y區隔'!$B$2:$R$34,L$4,FALSE)/VLOOKUP($A7,'[1]5Y區隔'!$B$2:$R$34,2,FALSE)</f>
        <v>9.552012148823083E-2</v>
      </c>
      <c r="M7" s="14">
        <f>VLOOKUP($A7,'[1]5Y區隔'!$B$2:$R$34,M$4,FALSE)/VLOOKUP($A7,'[1]5Y區隔'!$B$2:$R$34,2,FALSE)</f>
        <v>9.5216400911161736E-2</v>
      </c>
      <c r="N7" s="14">
        <f>VLOOKUP($A7,'[1]5Y區隔'!$B$2:$R$34,N$4,FALSE)/VLOOKUP($A7,'[1]5Y區隔'!$B$2:$R$34,2,FALSE)</f>
        <v>9.141989369779803E-2</v>
      </c>
      <c r="O7" s="14">
        <f>VLOOKUP($A7,'[1]5Y區隔'!$B$2:$R$34,O$4,FALSE)/VLOOKUP($A7,'[1]5Y區隔'!$B$2:$R$34,2,FALSE)</f>
        <v>9.0964312832194374E-2</v>
      </c>
      <c r="P7" s="14">
        <f>VLOOKUP($A7,'[1]5Y區隔'!$B$2:$R$34,P$4,FALSE)/VLOOKUP($A7,'[1]5Y區隔'!$B$2:$R$34,2,FALSE)</f>
        <v>0.10022779043280182</v>
      </c>
      <c r="Q7" s="14">
        <f>VLOOKUP($A7,'[1]5Y區隔'!$B$2:$R$34,Q$4,FALSE)/VLOOKUP($A7,'[1]5Y區隔'!$B$2:$R$34,2,FALSE)</f>
        <v>8.06378132118451E-2</v>
      </c>
      <c r="R7" s="14">
        <f>VLOOKUP($A7,'[1]5Y區隔'!$B$2:$R$34,R$4,FALSE)/VLOOKUP($A7,'[1]5Y區隔'!$B$2:$R$34,2,FALSE)</f>
        <v>5.603644646924829E-2</v>
      </c>
      <c r="S7" s="14">
        <f>VLOOKUP($A7,'[1]5Y區隔'!$B$2:$R$34,S$4,FALSE)/VLOOKUP($A7,'[1]5Y區隔'!$B$2:$R$34,2,FALSE)</f>
        <v>3.5839028094153381E-2</v>
      </c>
      <c r="T7" s="14">
        <f>VLOOKUP($A7,'[1]5Y區隔'!$B$2:$R$34,T$4,FALSE)/VLOOKUP($A7,'[1]5Y區隔'!$B$2:$R$34,2,FALSE)</f>
        <v>2.5208807896735005E-2</v>
      </c>
      <c r="U7" s="14">
        <f>VLOOKUP($A7,'[1]5Y區隔'!$B$2:$R$34,U$4,FALSE)/VLOOKUP($A7,'[1]5Y區隔'!$B$2:$R$34,2,FALSE)</f>
        <v>1.6249050873196658E-2</v>
      </c>
      <c r="V7" s="14">
        <f>VLOOKUP($A7,'[1]5Y區隔'!$B$2:$R$34,V$4,FALSE)/VLOOKUP($A7,'[1]5Y區隔'!$B$2:$R$34,2,FALSE)</f>
        <v>9.5671981776765374E-3</v>
      </c>
      <c r="W7" s="18">
        <f t="shared" ref="W7:W38" si="6">SUMPRODUCT(H$5:V$5,H7:V7)</f>
        <v>48.392558845861799</v>
      </c>
      <c r="X7" s="19">
        <f t="shared" ref="X7:X38" si="7">G7</f>
        <v>0.13831168831168827</v>
      </c>
      <c r="Y7" s="17">
        <v>20</v>
      </c>
      <c r="Z7">
        <v>-0.22401063166968266</v>
      </c>
      <c r="AA7" s="15">
        <v>0.24022503650483734</v>
      </c>
      <c r="AB7" s="15">
        <v>-0.20428289741639535</v>
      </c>
    </row>
    <row r="8" spans="1:39" x14ac:dyDescent="0.25">
      <c r="A8" t="s">
        <v>177</v>
      </c>
      <c r="B8">
        <f>VLOOKUP($A8,工作表2!$Z$6:$AC$120,2,FALSE)</f>
        <v>2064</v>
      </c>
      <c r="C8">
        <f>VLOOKUP($A8,工作表2!$Z$6:$AC$120,3,FALSE)</f>
        <v>1449</v>
      </c>
      <c r="D8">
        <f>VLOOKUP($A8,工作表2!$Z$6:$AC$120,4,FALSE)</f>
        <v>3950</v>
      </c>
      <c r="E8" s="12">
        <f t="shared" si="3"/>
        <v>0.52253164556962028</v>
      </c>
      <c r="F8" s="12">
        <f t="shared" si="4"/>
        <v>0.36683544303797466</v>
      </c>
      <c r="G8" s="13">
        <f t="shared" si="5"/>
        <v>0.15569620253164562</v>
      </c>
      <c r="H8" s="14">
        <f>VLOOKUP($A8,'[1]5Y區隔'!$B$2:$R$34,H$4,FALSE)/VLOOKUP($A8,'[1]5Y區隔'!$B$2:$R$34,2,FALSE)</f>
        <v>5.7889344262295084E-2</v>
      </c>
      <c r="I8" s="14">
        <f>VLOOKUP($A8,'[1]5Y區隔'!$B$2:$R$34,I$4,FALSE)/VLOOKUP($A8,'[1]5Y區隔'!$B$2:$R$34,2,FALSE)</f>
        <v>5.8572404371584702E-2</v>
      </c>
      <c r="J8" s="14">
        <f>VLOOKUP($A8,'[1]5Y區隔'!$B$2:$R$34,J$4,FALSE)/VLOOKUP($A8,'[1]5Y區隔'!$B$2:$R$34,2,FALSE)</f>
        <v>8.1454918032786885E-2</v>
      </c>
      <c r="K8" s="14">
        <f>VLOOKUP($A8,'[1]5Y區隔'!$B$2:$R$34,K$4,FALSE)/VLOOKUP($A8,'[1]5Y區隔'!$B$2:$R$34,2,FALSE)</f>
        <v>9.6482240437158473E-2</v>
      </c>
      <c r="L8" s="14">
        <f>VLOOKUP($A8,'[1]5Y區隔'!$B$2:$R$34,L$4,FALSE)/VLOOKUP($A8,'[1]5Y區隔'!$B$2:$R$34,2,FALSE)</f>
        <v>9.6482240437158473E-2</v>
      </c>
      <c r="M8" s="14">
        <f>VLOOKUP($A8,'[1]5Y區隔'!$B$2:$R$34,M$4,FALSE)/VLOOKUP($A8,'[1]5Y區隔'!$B$2:$R$34,2,FALSE)</f>
        <v>0.10758196721311475</v>
      </c>
      <c r="N8" s="14">
        <f>VLOOKUP($A8,'[1]5Y區隔'!$B$2:$R$34,N$4,FALSE)/VLOOKUP($A8,'[1]5Y區隔'!$B$2:$R$34,2,FALSE)</f>
        <v>8.8456284153005466E-2</v>
      </c>
      <c r="O8" s="14">
        <f>VLOOKUP($A8,'[1]5Y區隔'!$B$2:$R$34,O$4,FALSE)/VLOOKUP($A8,'[1]5Y區隔'!$B$2:$R$34,2,FALSE)</f>
        <v>8.8456284153005466E-2</v>
      </c>
      <c r="P8" s="14">
        <f>VLOOKUP($A8,'[1]5Y區隔'!$B$2:$R$34,P$4,FALSE)/VLOOKUP($A8,'[1]5Y區隔'!$B$2:$R$34,2,FALSE)</f>
        <v>9.1017759562841527E-2</v>
      </c>
      <c r="Q8" s="14">
        <f>VLOOKUP($A8,'[1]5Y區隔'!$B$2:$R$34,Q$4,FALSE)/VLOOKUP($A8,'[1]5Y區隔'!$B$2:$R$34,2,FALSE)</f>
        <v>7.7356557377049176E-2</v>
      </c>
      <c r="R8" s="14">
        <f>VLOOKUP($A8,'[1]5Y區隔'!$B$2:$R$34,R$4,FALSE)/VLOOKUP($A8,'[1]5Y區隔'!$B$2:$R$34,2,FALSE)</f>
        <v>5.7889344262295084E-2</v>
      </c>
      <c r="S8" s="14">
        <f>VLOOKUP($A8,'[1]5Y區隔'!$B$2:$R$34,S$4,FALSE)/VLOOKUP($A8,'[1]5Y區隔'!$B$2:$R$34,2,FALSE)</f>
        <v>3.9959016393442626E-2</v>
      </c>
      <c r="T8" s="14">
        <f>VLOOKUP($A8,'[1]5Y區隔'!$B$2:$R$34,T$4,FALSE)/VLOOKUP($A8,'[1]5Y區隔'!$B$2:$R$34,2,FALSE)</f>
        <v>2.5785519125683061E-2</v>
      </c>
      <c r="U8" s="14">
        <f>VLOOKUP($A8,'[1]5Y區隔'!$B$2:$R$34,U$4,FALSE)/VLOOKUP($A8,'[1]5Y區隔'!$B$2:$R$34,2,FALSE)</f>
        <v>1.8954918032786885E-2</v>
      </c>
      <c r="V8" s="14">
        <f>VLOOKUP($A8,'[1]5Y區隔'!$B$2:$R$34,V$4,FALSE)/VLOOKUP($A8,'[1]5Y區隔'!$B$2:$R$34,2,FALSE)</f>
        <v>1.3661202185792349E-2</v>
      </c>
      <c r="W8" s="18">
        <f t="shared" si="6"/>
        <v>48.872950819672134</v>
      </c>
      <c r="X8" s="19">
        <f t="shared" si="7"/>
        <v>0.15569620253164562</v>
      </c>
      <c r="Y8" s="16">
        <v>25</v>
      </c>
      <c r="Z8">
        <v>-0.37464948726957908</v>
      </c>
      <c r="AA8" s="15">
        <v>0.41706298500817934</v>
      </c>
      <c r="AB8" s="15">
        <v>-0.32612635191895456</v>
      </c>
    </row>
    <row r="9" spans="1:39" x14ac:dyDescent="0.25">
      <c r="A9" t="s">
        <v>178</v>
      </c>
      <c r="B9">
        <f>VLOOKUP($A9,工作表2!$Z$6:$AC$120,2,FALSE)</f>
        <v>1516</v>
      </c>
      <c r="C9">
        <f>VLOOKUP($A9,工作表2!$Z$6:$AC$120,3,FALSE)</f>
        <v>1186</v>
      </c>
      <c r="D9">
        <f>VLOOKUP($A9,工作表2!$Z$6:$AC$120,4,FALSE)</f>
        <v>3009</v>
      </c>
      <c r="E9" s="12">
        <f t="shared" si="3"/>
        <v>0.50382186773014292</v>
      </c>
      <c r="F9" s="12">
        <f t="shared" si="4"/>
        <v>0.39415088069125953</v>
      </c>
      <c r="G9" s="13">
        <f t="shared" si="5"/>
        <v>0.10967098703888339</v>
      </c>
      <c r="H9" s="14">
        <f>VLOOKUP($A9,'[1]5Y區隔'!$B$2:$R$34,H$4,FALSE)/VLOOKUP($A9,'[1]5Y區隔'!$B$2:$R$34,2,FALSE)</f>
        <v>6.5473271211378123E-2</v>
      </c>
      <c r="I9" s="14">
        <f>VLOOKUP($A9,'[1]5Y區隔'!$B$2:$R$34,I$4,FALSE)/VLOOKUP($A9,'[1]5Y區隔'!$B$2:$R$34,2,FALSE)</f>
        <v>6.4247179990191264E-2</v>
      </c>
      <c r="J9" s="14">
        <f>VLOOKUP($A9,'[1]5Y區隔'!$B$2:$R$34,J$4,FALSE)/VLOOKUP($A9,'[1]5Y區隔'!$B$2:$R$34,2,FALSE)</f>
        <v>0.1049534085335949</v>
      </c>
      <c r="K9" s="14">
        <f>VLOOKUP($A9,'[1]5Y區隔'!$B$2:$R$34,K$4,FALSE)/VLOOKUP($A9,'[1]5Y區隔'!$B$2:$R$34,2,FALSE)</f>
        <v>0.11329082883766552</v>
      </c>
      <c r="L9" s="14">
        <f>VLOOKUP($A9,'[1]5Y區隔'!$B$2:$R$34,L$4,FALSE)/VLOOKUP($A9,'[1]5Y區隔'!$B$2:$R$34,2,FALSE)</f>
        <v>9.5635115252574787E-2</v>
      </c>
      <c r="M9" s="14">
        <f>VLOOKUP($A9,'[1]5Y區隔'!$B$2:$R$34,M$4,FALSE)/VLOOKUP($A9,'[1]5Y區隔'!$B$2:$R$34,2,FALSE)</f>
        <v>8.6807258460029429E-2</v>
      </c>
      <c r="N9" s="14">
        <f>VLOOKUP($A9,'[1]5Y區隔'!$B$2:$R$34,N$4,FALSE)/VLOOKUP($A9,'[1]5Y區隔'!$B$2:$R$34,2,FALSE)</f>
        <v>8.2638548307994109E-2</v>
      </c>
      <c r="O9" s="14">
        <f>VLOOKUP($A9,'[1]5Y區隔'!$B$2:$R$34,O$4,FALSE)/VLOOKUP($A9,'[1]5Y區隔'!$B$2:$R$34,2,FALSE)</f>
        <v>8.3864639529180968E-2</v>
      </c>
      <c r="P9" s="14">
        <f>VLOOKUP($A9,'[1]5Y區隔'!$B$2:$R$34,P$4,FALSE)/VLOOKUP($A9,'[1]5Y區隔'!$B$2:$R$34,2,FALSE)</f>
        <v>9.6125551741049531E-2</v>
      </c>
      <c r="Q9" s="14">
        <f>VLOOKUP($A9,'[1]5Y區隔'!$B$2:$R$34,Q$4,FALSE)/VLOOKUP($A9,'[1]5Y區隔'!$B$2:$R$34,2,FALSE)</f>
        <v>7.6262873957822455E-2</v>
      </c>
      <c r="R9" s="14">
        <f>VLOOKUP($A9,'[1]5Y區隔'!$B$2:$R$34,R$4,FALSE)/VLOOKUP($A9,'[1]5Y區隔'!$B$2:$R$34,2,FALSE)</f>
        <v>4.7817557626287394E-2</v>
      </c>
      <c r="S9" s="14">
        <f>VLOOKUP($A9,'[1]5Y區隔'!$B$2:$R$34,S$4,FALSE)/VLOOKUP($A9,'[1]5Y區隔'!$B$2:$R$34,2,FALSE)</f>
        <v>3.5801863658656202E-2</v>
      </c>
      <c r="T9" s="14">
        <f>VLOOKUP($A9,'[1]5Y區隔'!$B$2:$R$34,T$4,FALSE)/VLOOKUP($A9,'[1]5Y區隔'!$B$2:$R$34,2,FALSE)</f>
        <v>2.1088769004413928E-2</v>
      </c>
      <c r="U9" s="14">
        <f>VLOOKUP($A9,'[1]5Y區隔'!$B$2:$R$34,U$4,FALSE)/VLOOKUP($A9,'[1]5Y區隔'!$B$2:$R$34,2,FALSE)</f>
        <v>1.6674840608141245E-2</v>
      </c>
      <c r="V9" s="14">
        <f>VLOOKUP($A9,'[1]5Y區隔'!$B$2:$R$34,V$4,FALSE)/VLOOKUP($A9,'[1]5Y區隔'!$B$2:$R$34,2,FALSE)</f>
        <v>9.3182932810201083E-3</v>
      </c>
      <c r="W9" s="18">
        <f t="shared" si="6"/>
        <v>47.205738106915156</v>
      </c>
      <c r="X9" s="19">
        <f t="shared" si="7"/>
        <v>0.10967098703888339</v>
      </c>
      <c r="Y9" s="16">
        <v>30</v>
      </c>
      <c r="Z9">
        <v>-0.51179587870222321</v>
      </c>
      <c r="AA9" s="15">
        <v>0.54867333464853407</v>
      </c>
      <c r="AB9" s="15">
        <v>-0.46689409764072892</v>
      </c>
    </row>
    <row r="10" spans="1:39" x14ac:dyDescent="0.25">
      <c r="A10" t="s">
        <v>179</v>
      </c>
      <c r="B10">
        <f>VLOOKUP($A10,工作表2!$Z$6:$AC$120,2,FALSE)</f>
        <v>1616</v>
      </c>
      <c r="C10">
        <f>VLOOKUP($A10,工作表2!$Z$6:$AC$120,3,FALSE)</f>
        <v>1085</v>
      </c>
      <c r="D10">
        <f>VLOOKUP($A10,工作表2!$Z$6:$AC$120,4,FALSE)</f>
        <v>3037</v>
      </c>
      <c r="E10" s="12">
        <f t="shared" si="3"/>
        <v>0.53210405004939088</v>
      </c>
      <c r="F10" s="12">
        <f t="shared" si="4"/>
        <v>0.3572604543957853</v>
      </c>
      <c r="G10" s="13">
        <f t="shared" si="5"/>
        <v>0.17484359565360558</v>
      </c>
      <c r="H10" s="14">
        <f>VLOOKUP($A10,'[1]5Y區隔'!$B$2:$R$34,H$4,FALSE)/VLOOKUP($A10,'[1]5Y區隔'!$B$2:$R$34,2,FALSE)</f>
        <v>6.2401441766163551E-2</v>
      </c>
      <c r="I10" s="14">
        <f>VLOOKUP($A10,'[1]5Y區隔'!$B$2:$R$34,I$4,FALSE)/VLOOKUP($A10,'[1]5Y區隔'!$B$2:$R$34,2,FALSE)</f>
        <v>7.7269655327776521E-2</v>
      </c>
      <c r="J10" s="14">
        <f>VLOOKUP($A10,'[1]5Y區隔'!$B$2:$R$34,J$4,FALSE)/VLOOKUP($A10,'[1]5Y區隔'!$B$2:$R$34,2,FALSE)</f>
        <v>8.7407073665239921E-2</v>
      </c>
      <c r="K10" s="14">
        <f>VLOOKUP($A10,'[1]5Y區隔'!$B$2:$R$34,K$4,FALSE)/VLOOKUP($A10,'[1]5Y區隔'!$B$2:$R$34,2,FALSE)</f>
        <v>0.10678080648794773</v>
      </c>
      <c r="L10" s="14">
        <f>VLOOKUP($A10,'[1]5Y區隔'!$B$2:$R$34,L$4,FALSE)/VLOOKUP($A10,'[1]5Y區隔'!$B$2:$R$34,2,FALSE)</f>
        <v>9.3489524667717955E-2</v>
      </c>
      <c r="M10" s="14">
        <f>VLOOKUP($A10,'[1]5Y區隔'!$B$2:$R$34,M$4,FALSE)/VLOOKUP($A10,'[1]5Y區隔'!$B$2:$R$34,2,FALSE)</f>
        <v>7.9522414958323948E-2</v>
      </c>
      <c r="N10" s="14">
        <f>VLOOKUP($A10,'[1]5Y區隔'!$B$2:$R$34,N$4,FALSE)/VLOOKUP($A10,'[1]5Y區隔'!$B$2:$R$34,2,FALSE)</f>
        <v>9.3264248704663211E-2</v>
      </c>
      <c r="O10" s="14">
        <f>VLOOKUP($A10,'[1]5Y區隔'!$B$2:$R$34,O$4,FALSE)/VLOOKUP($A10,'[1]5Y區隔'!$B$2:$R$34,2,FALSE)</f>
        <v>9.3038972741608467E-2</v>
      </c>
      <c r="P10" s="14">
        <f>VLOOKUP($A10,'[1]5Y區隔'!$B$2:$R$34,P$4,FALSE)/VLOOKUP($A10,'[1]5Y區隔'!$B$2:$R$34,2,FALSE)</f>
        <v>9.9346699707141245E-2</v>
      </c>
      <c r="Q10" s="14">
        <f>VLOOKUP($A10,'[1]5Y區隔'!$B$2:$R$34,Q$4,FALSE)/VLOOKUP($A10,'[1]5Y區隔'!$B$2:$R$34,2,FALSE)</f>
        <v>8.042351881054291E-2</v>
      </c>
      <c r="R10" s="14">
        <f>VLOOKUP($A10,'[1]5Y區隔'!$B$2:$R$34,R$4,FALSE)/VLOOKUP($A10,'[1]5Y區隔'!$B$2:$R$34,2,FALSE)</f>
        <v>4.6632124352331605E-2</v>
      </c>
      <c r="S10" s="14">
        <f>VLOOKUP($A10,'[1]5Y區隔'!$B$2:$R$34,S$4,FALSE)/VLOOKUP($A10,'[1]5Y區隔'!$B$2:$R$34,2,FALSE)</f>
        <v>3.6044154088758731E-2</v>
      </c>
      <c r="T10" s="14">
        <f>VLOOKUP($A10,'[1]5Y區隔'!$B$2:$R$34,T$4,FALSE)/VLOOKUP($A10,'[1]5Y區隔'!$B$2:$R$34,2,FALSE)</f>
        <v>2.2302320342419465E-2</v>
      </c>
      <c r="U10" s="14">
        <f>VLOOKUP($A10,'[1]5Y區隔'!$B$2:$R$34,U$4,FALSE)/VLOOKUP($A10,'[1]5Y區隔'!$B$2:$R$34,2,FALSE)</f>
        <v>1.6219869339941427E-2</v>
      </c>
      <c r="V10" s="14">
        <f>VLOOKUP($A10,'[1]5Y區隔'!$B$2:$R$34,V$4,FALSE)/VLOOKUP($A10,'[1]5Y區隔'!$B$2:$R$34,2,FALSE)</f>
        <v>5.8571750394232937E-3</v>
      </c>
      <c r="W10" s="18">
        <f t="shared" si="6"/>
        <v>47.483667492678528</v>
      </c>
      <c r="X10" s="19">
        <f t="shared" si="7"/>
        <v>0.17484359565360558</v>
      </c>
      <c r="Y10" s="16">
        <v>35</v>
      </c>
      <c r="Z10">
        <v>-0.19459838982016617</v>
      </c>
      <c r="AA10" s="15">
        <v>0.19765242413892975</v>
      </c>
      <c r="AB10" s="15">
        <v>-0.18866088758684549</v>
      </c>
    </row>
    <row r="11" spans="1:39" x14ac:dyDescent="0.25">
      <c r="A11" t="s">
        <v>180</v>
      </c>
      <c r="B11">
        <f>VLOOKUP($A11,工作表2!$Z$6:$AC$120,2,FALSE)</f>
        <v>1334</v>
      </c>
      <c r="C11">
        <f>VLOOKUP($A11,工作表2!$Z$6:$AC$120,3,FALSE)</f>
        <v>1238</v>
      </c>
      <c r="D11">
        <f>VLOOKUP($A11,工作表2!$Z$6:$AC$120,4,FALSE)</f>
        <v>2898</v>
      </c>
      <c r="E11" s="12">
        <f t="shared" si="3"/>
        <v>0.46031746031746029</v>
      </c>
      <c r="F11" s="12">
        <f t="shared" si="4"/>
        <v>0.42719116632160109</v>
      </c>
      <c r="G11" s="13">
        <f t="shared" si="5"/>
        <v>3.3126293995859202E-2</v>
      </c>
      <c r="H11" s="14">
        <f>VLOOKUP($A11,'[1]5Y區隔'!$B$2:$R$34,H$4,FALSE)/VLOOKUP($A11,'[1]5Y區隔'!$B$2:$R$34,2,FALSE)</f>
        <v>5.8724832214765099E-2</v>
      </c>
      <c r="I11" s="14">
        <f>VLOOKUP($A11,'[1]5Y區隔'!$B$2:$R$34,I$4,FALSE)/VLOOKUP($A11,'[1]5Y區隔'!$B$2:$R$34,2,FALSE)</f>
        <v>6.5915627996164905E-2</v>
      </c>
      <c r="J11" s="14">
        <f>VLOOKUP($A11,'[1]5Y區隔'!$B$2:$R$34,J$4,FALSE)/VLOOKUP($A11,'[1]5Y區隔'!$B$2:$R$34,2,FALSE)</f>
        <v>9.7315436241610737E-2</v>
      </c>
      <c r="K11" s="14">
        <f>VLOOKUP($A11,'[1]5Y區隔'!$B$2:$R$34,K$4,FALSE)/VLOOKUP($A11,'[1]5Y區隔'!$B$2:$R$34,2,FALSE)</f>
        <v>0.11768935762224353</v>
      </c>
      <c r="L11" s="14">
        <f>VLOOKUP($A11,'[1]5Y區隔'!$B$2:$R$34,L$4,FALSE)/VLOOKUP($A11,'[1]5Y區隔'!$B$2:$R$34,2,FALSE)</f>
        <v>9.3480345158197503E-2</v>
      </c>
      <c r="M11" s="14">
        <f>VLOOKUP($A11,'[1]5Y區隔'!$B$2:$R$34,M$4,FALSE)/VLOOKUP($A11,'[1]5Y區隔'!$B$2:$R$34,2,FALSE)</f>
        <v>8.964525407478427E-2</v>
      </c>
      <c r="N11" s="14">
        <f>VLOOKUP($A11,'[1]5Y區隔'!$B$2:$R$34,N$4,FALSE)/VLOOKUP($A11,'[1]5Y區隔'!$B$2:$R$34,2,FALSE)</f>
        <v>8.9405560882070953E-2</v>
      </c>
      <c r="O11" s="14">
        <f>VLOOKUP($A11,'[1]5Y區隔'!$B$2:$R$34,O$4,FALSE)/VLOOKUP($A11,'[1]5Y區隔'!$B$2:$R$34,2,FALSE)</f>
        <v>8.9405560882070953E-2</v>
      </c>
      <c r="P11" s="14">
        <f>VLOOKUP($A11,'[1]5Y區隔'!$B$2:$R$34,P$4,FALSE)/VLOOKUP($A11,'[1]5Y區隔'!$B$2:$R$34,2,FALSE)</f>
        <v>9.9952061361457331E-2</v>
      </c>
      <c r="Q11" s="14">
        <f>VLOOKUP($A11,'[1]5Y區隔'!$B$2:$R$34,Q$4,FALSE)/VLOOKUP($A11,'[1]5Y區隔'!$B$2:$R$34,2,FALSE)</f>
        <v>8.0776605944391178E-2</v>
      </c>
      <c r="R11" s="14">
        <f>VLOOKUP($A11,'[1]5Y區隔'!$B$2:$R$34,R$4,FALSE)/VLOOKUP($A11,'[1]5Y區隔'!$B$2:$R$34,2,FALSE)</f>
        <v>4.6260786193672097E-2</v>
      </c>
      <c r="S11" s="14">
        <f>VLOOKUP($A11,'[1]5Y區隔'!$B$2:$R$34,S$4,FALSE)/VLOOKUP($A11,'[1]5Y區隔'!$B$2:$R$34,2,FALSE)</f>
        <v>3.2598274209012464E-2</v>
      </c>
      <c r="T11" s="14">
        <f>VLOOKUP($A11,'[1]5Y區隔'!$B$2:$R$34,T$4,FALSE)/VLOOKUP($A11,'[1]5Y區隔'!$B$2:$R$34,2,FALSE)</f>
        <v>1.9654841802492808E-2</v>
      </c>
      <c r="U11" s="14">
        <f>VLOOKUP($A11,'[1]5Y區隔'!$B$2:$R$34,U$4,FALSE)/VLOOKUP($A11,'[1]5Y區隔'!$B$2:$R$34,2,FALSE)</f>
        <v>1.2943432406519654E-2</v>
      </c>
      <c r="V11" s="14">
        <f>VLOOKUP($A11,'[1]5Y區隔'!$B$2:$R$34,V$4,FALSE)/VLOOKUP($A11,'[1]5Y區隔'!$B$2:$R$34,2,FALSE)</f>
        <v>6.2320230105465009E-3</v>
      </c>
      <c r="W11" s="18">
        <f t="shared" si="6"/>
        <v>47.186001917545539</v>
      </c>
      <c r="X11" s="19">
        <f t="shared" si="7"/>
        <v>3.3126293995859202E-2</v>
      </c>
      <c r="Y11" s="16">
        <v>40</v>
      </c>
      <c r="Z11">
        <v>0.24768425873001532</v>
      </c>
      <c r="AA11" s="15">
        <v>-0.27971210964531112</v>
      </c>
      <c r="AB11" s="15">
        <v>0.21155633226175699</v>
      </c>
    </row>
    <row r="12" spans="1:39" x14ac:dyDescent="0.25">
      <c r="A12" t="s">
        <v>181</v>
      </c>
      <c r="B12">
        <f>VLOOKUP($A12,工作表2!$Z$6:$AC$120,2,FALSE)</f>
        <v>1493</v>
      </c>
      <c r="C12">
        <f>VLOOKUP($A12,工作表2!$Z$6:$AC$120,3,FALSE)</f>
        <v>857</v>
      </c>
      <c r="D12">
        <f>VLOOKUP($A12,工作表2!$Z$6:$AC$120,4,FALSE)</f>
        <v>2724</v>
      </c>
      <c r="E12" s="12">
        <f t="shared" si="3"/>
        <v>0.54809104258443464</v>
      </c>
      <c r="F12" s="12">
        <f t="shared" si="4"/>
        <v>0.31461086637298091</v>
      </c>
      <c r="G12" s="13">
        <f t="shared" si="5"/>
        <v>0.23348017621145373</v>
      </c>
      <c r="H12" s="14">
        <f>VLOOKUP($A12,'[1]5Y區隔'!$B$2:$R$34,H$4,FALSE)/VLOOKUP($A12,'[1]5Y區隔'!$B$2:$R$34,2,FALSE)</f>
        <v>6.0384032339565435E-2</v>
      </c>
      <c r="I12" s="14">
        <f>VLOOKUP($A12,'[1]5Y區隔'!$B$2:$R$34,I$4,FALSE)/VLOOKUP($A12,'[1]5Y區隔'!$B$2:$R$34,2,FALSE)</f>
        <v>5.5836280949974733E-2</v>
      </c>
      <c r="J12" s="14">
        <f>VLOOKUP($A12,'[1]5Y區隔'!$B$2:$R$34,J$4,FALSE)/VLOOKUP($A12,'[1]5Y區隔'!$B$2:$R$34,2,FALSE)</f>
        <v>7.7059120768064676E-2</v>
      </c>
      <c r="K12" s="14">
        <f>VLOOKUP($A12,'[1]5Y區隔'!$B$2:$R$34,K$4,FALSE)/VLOOKUP($A12,'[1]5Y區隔'!$B$2:$R$34,2,FALSE)</f>
        <v>0.11318847902981304</v>
      </c>
      <c r="L12" s="14">
        <f>VLOOKUP($A12,'[1]5Y區隔'!$B$2:$R$34,L$4,FALSE)/VLOOKUP($A12,'[1]5Y區隔'!$B$2:$R$34,2,FALSE)</f>
        <v>0.10737746336533603</v>
      </c>
      <c r="M12" s="14">
        <f>VLOOKUP($A12,'[1]5Y區隔'!$B$2:$R$34,M$4,FALSE)/VLOOKUP($A12,'[1]5Y區隔'!$B$2:$R$34,2,FALSE)</f>
        <v>0.10586154623547246</v>
      </c>
      <c r="N12" s="14">
        <f>VLOOKUP($A12,'[1]5Y區隔'!$B$2:$R$34,N$4,FALSE)/VLOOKUP($A12,'[1]5Y區隔'!$B$2:$R$34,2,FALSE)</f>
        <v>8.9439110661950483E-2</v>
      </c>
      <c r="O12" s="14">
        <f>VLOOKUP($A12,'[1]5Y區隔'!$B$2:$R$34,O$4,FALSE)/VLOOKUP($A12,'[1]5Y區隔'!$B$2:$R$34,2,FALSE)</f>
        <v>9.0197069226882268E-2</v>
      </c>
      <c r="P12" s="14">
        <f>VLOOKUP($A12,'[1]5Y區隔'!$B$2:$R$34,P$4,FALSE)/VLOOKUP($A12,'[1]5Y區隔'!$B$2:$R$34,2,FALSE)</f>
        <v>8.8428499242041436E-2</v>
      </c>
      <c r="Q12" s="14">
        <f>VLOOKUP($A12,'[1]5Y區隔'!$B$2:$R$34,Q$4,FALSE)/VLOOKUP($A12,'[1]5Y區隔'!$B$2:$R$34,2,FALSE)</f>
        <v>7.0490146538655887E-2</v>
      </c>
      <c r="R12" s="14">
        <f>VLOOKUP($A12,'[1]5Y區隔'!$B$2:$R$34,R$4,FALSE)/VLOOKUP($A12,'[1]5Y區隔'!$B$2:$R$34,2,FALSE)</f>
        <v>4.9519959575543206E-2</v>
      </c>
      <c r="S12" s="14">
        <f>VLOOKUP($A12,'[1]5Y區隔'!$B$2:$R$34,S$4,FALSE)/VLOOKUP($A12,'[1]5Y區隔'!$B$2:$R$34,2,FALSE)</f>
        <v>3.7645275391611922E-2</v>
      </c>
      <c r="T12" s="14">
        <f>VLOOKUP($A12,'[1]5Y區隔'!$B$2:$R$34,T$4,FALSE)/VLOOKUP($A12,'[1]5Y區隔'!$B$2:$R$34,2,FALSE)</f>
        <v>2.6781202627589692E-2</v>
      </c>
      <c r="U12" s="14">
        <f>VLOOKUP($A12,'[1]5Y區隔'!$B$2:$R$34,U$4,FALSE)/VLOOKUP($A12,'[1]5Y區隔'!$B$2:$R$34,2,FALSE)</f>
        <v>1.7685699848408287E-2</v>
      </c>
      <c r="V12" s="14">
        <f>VLOOKUP($A12,'[1]5Y區隔'!$B$2:$R$34,V$4,FALSE)/VLOOKUP($A12,'[1]5Y區隔'!$B$2:$R$34,2,FALSE)</f>
        <v>1.010611419909045E-2</v>
      </c>
      <c r="W12" s="18">
        <f t="shared" si="6"/>
        <v>48.101313794845886</v>
      </c>
      <c r="X12" s="19">
        <f t="shared" si="7"/>
        <v>0.23348017621145373</v>
      </c>
      <c r="Y12" s="16">
        <v>45</v>
      </c>
      <c r="Z12">
        <v>0.30073511736435066</v>
      </c>
      <c r="AA12" s="15">
        <v>-0.34535540089442229</v>
      </c>
      <c r="AB12" s="15">
        <v>0.25104897810549182</v>
      </c>
    </row>
    <row r="13" spans="1:39" x14ac:dyDescent="0.25">
      <c r="A13" t="s">
        <v>182</v>
      </c>
      <c r="B13">
        <f>VLOOKUP($A13,工作表2!$Z$6:$AC$120,2,FALSE)</f>
        <v>1143</v>
      </c>
      <c r="C13">
        <f>VLOOKUP($A13,工作表2!$Z$6:$AC$120,3,FALSE)</f>
        <v>1062</v>
      </c>
      <c r="D13">
        <f>VLOOKUP($A13,工作表2!$Z$6:$AC$120,4,FALSE)</f>
        <v>2635</v>
      </c>
      <c r="E13" s="12">
        <f t="shared" si="3"/>
        <v>0.43377609108159393</v>
      </c>
      <c r="F13" s="12">
        <f t="shared" si="4"/>
        <v>0.40303605313092977</v>
      </c>
      <c r="G13" s="13">
        <f t="shared" si="5"/>
        <v>3.0740037950664156E-2</v>
      </c>
      <c r="H13" s="14">
        <f>VLOOKUP($A13,'[1]5Y區隔'!$B$2:$R$34,H$4,FALSE)/VLOOKUP($A13,'[1]5Y區隔'!$B$2:$R$34,2,FALSE)</f>
        <v>6.2517137373183443E-2</v>
      </c>
      <c r="I13" s="14">
        <f>VLOOKUP($A13,'[1]5Y區隔'!$B$2:$R$34,I$4,FALSE)/VLOOKUP($A13,'[1]5Y區隔'!$B$2:$R$34,2,FALSE)</f>
        <v>6.0871949547573349E-2</v>
      </c>
      <c r="J13" s="14">
        <f>VLOOKUP($A13,'[1]5Y區隔'!$B$2:$R$34,J$4,FALSE)/VLOOKUP($A13,'[1]5Y區隔'!$B$2:$R$34,2,FALSE)</f>
        <v>7.211406635590896E-2</v>
      </c>
      <c r="K13" s="14">
        <f>VLOOKUP($A13,'[1]5Y區隔'!$B$2:$R$34,K$4,FALSE)/VLOOKUP($A13,'[1]5Y區隔'!$B$2:$R$34,2,FALSE)</f>
        <v>0.1126953660542912</v>
      </c>
      <c r="L13" s="14">
        <f>VLOOKUP($A13,'[1]5Y區隔'!$B$2:$R$34,L$4,FALSE)/VLOOKUP($A13,'[1]5Y區隔'!$B$2:$R$34,2,FALSE)</f>
        <v>0.10584041678091582</v>
      </c>
      <c r="M13" s="14">
        <f>VLOOKUP($A13,'[1]5Y區隔'!$B$2:$R$34,M$4,FALSE)/VLOOKUP($A13,'[1]5Y區隔'!$B$2:$R$34,2,FALSE)</f>
        <v>0.10666301069372086</v>
      </c>
      <c r="N13" s="14">
        <f>VLOOKUP($A13,'[1]5Y區隔'!$B$2:$R$34,N$4,FALSE)/VLOOKUP($A13,'[1]5Y區隔'!$B$2:$R$34,2,FALSE)</f>
        <v>8.9388538524814917E-2</v>
      </c>
      <c r="O13" s="14">
        <f>VLOOKUP($A13,'[1]5Y區隔'!$B$2:$R$34,O$4,FALSE)/VLOOKUP($A13,'[1]5Y區隔'!$B$2:$R$34,2,FALSE)</f>
        <v>8.692075678639978E-2</v>
      </c>
      <c r="P13" s="14">
        <f>VLOOKUP($A13,'[1]5Y區隔'!$B$2:$R$34,P$4,FALSE)/VLOOKUP($A13,'[1]5Y區隔'!$B$2:$R$34,2,FALSE)</f>
        <v>8.034000548395942E-2</v>
      </c>
      <c r="Q13" s="14">
        <f>VLOOKUP($A13,'[1]5Y區隔'!$B$2:$R$34,Q$4,FALSE)/VLOOKUP($A13,'[1]5Y區隔'!$B$2:$R$34,2,FALSE)</f>
        <v>8.2259391280504524E-2</v>
      </c>
      <c r="R13" s="14">
        <f>VLOOKUP($A13,'[1]5Y區隔'!$B$2:$R$34,R$4,FALSE)/VLOOKUP($A13,'[1]5Y區隔'!$B$2:$R$34,2,FALSE)</f>
        <v>5.1000822593912802E-2</v>
      </c>
      <c r="S13" s="14">
        <f>VLOOKUP($A13,'[1]5Y區隔'!$B$2:$R$34,S$4,FALSE)/VLOOKUP($A13,'[1]5Y區隔'!$B$2:$R$34,2,FALSE)</f>
        <v>4.1129695640252262E-2</v>
      </c>
      <c r="T13" s="14">
        <f>VLOOKUP($A13,'[1]5Y區隔'!$B$2:$R$34,T$4,FALSE)/VLOOKUP($A13,'[1]5Y區隔'!$B$2:$R$34,2,FALSE)</f>
        <v>2.0564847820126131E-2</v>
      </c>
      <c r="U13" s="14">
        <f>VLOOKUP($A13,'[1]5Y區隔'!$B$2:$R$34,U$4,FALSE)/VLOOKUP($A13,'[1]5Y區隔'!$B$2:$R$34,2,FALSE)</f>
        <v>1.5629284343295861E-2</v>
      </c>
      <c r="V13" s="14">
        <f>VLOOKUP($A13,'[1]5Y區隔'!$B$2:$R$34,V$4,FALSE)/VLOOKUP($A13,'[1]5Y區隔'!$B$2:$R$34,2,FALSE)</f>
        <v>1.2064710721140664E-2</v>
      </c>
      <c r="W13" s="18">
        <f t="shared" si="6"/>
        <v>48.044968467233346</v>
      </c>
      <c r="X13" s="19">
        <f t="shared" si="7"/>
        <v>3.0740037950664156E-2</v>
      </c>
      <c r="Y13" s="16">
        <v>50</v>
      </c>
      <c r="Z13">
        <v>9.7264102959588386E-2</v>
      </c>
      <c r="AA13" s="15">
        <v>-9.0055720565187736E-2</v>
      </c>
      <c r="AB13" s="15">
        <v>0.10316474495256212</v>
      </c>
    </row>
    <row r="14" spans="1:39" x14ac:dyDescent="0.25">
      <c r="A14" t="s">
        <v>183</v>
      </c>
      <c r="B14">
        <f>VLOOKUP($A14,工作表2!$Z$6:$AC$120,2,FALSE)</f>
        <v>1197</v>
      </c>
      <c r="C14">
        <f>VLOOKUP($A14,工作表2!$Z$6:$AC$120,3,FALSE)</f>
        <v>926</v>
      </c>
      <c r="D14">
        <f>VLOOKUP($A14,工作表2!$Z$6:$AC$120,4,FALSE)</f>
        <v>2440</v>
      </c>
      <c r="E14" s="12">
        <f t="shared" si="3"/>
        <v>0.49057377049180328</v>
      </c>
      <c r="F14" s="12">
        <f t="shared" si="4"/>
        <v>0.37950819672131147</v>
      </c>
      <c r="G14" s="13">
        <f t="shared" si="5"/>
        <v>0.11106557377049181</v>
      </c>
      <c r="H14" s="14">
        <f>VLOOKUP($A14,'[1]5Y區隔'!$B$2:$R$34,H$4,FALSE)/VLOOKUP($A14,'[1]5Y區隔'!$B$2:$R$34,2,FALSE)</f>
        <v>6.244772790632841E-2</v>
      </c>
      <c r="I14" s="14">
        <f>VLOOKUP($A14,'[1]5Y區隔'!$B$2:$R$34,I$4,FALSE)/VLOOKUP($A14,'[1]5Y區隔'!$B$2:$R$34,2,FALSE)</f>
        <v>5.9938667410091996E-2</v>
      </c>
      <c r="J14" s="14">
        <f>VLOOKUP($A14,'[1]5Y區隔'!$B$2:$R$34,J$4,FALSE)/VLOOKUP($A14,'[1]5Y區隔'!$B$2:$R$34,2,FALSE)</f>
        <v>7.0532478394201278E-2</v>
      </c>
      <c r="K14" s="14">
        <f>VLOOKUP($A14,'[1]5Y區隔'!$B$2:$R$34,K$4,FALSE)/VLOOKUP($A14,'[1]5Y區隔'!$B$2:$R$34,2,FALSE)</f>
        <v>0.10984109283523837</v>
      </c>
      <c r="L14" s="14">
        <f>VLOOKUP($A14,'[1]5Y區隔'!$B$2:$R$34,L$4,FALSE)/VLOOKUP($A14,'[1]5Y區隔'!$B$2:$R$34,2,FALSE)</f>
        <v>9.9804850850292726E-2</v>
      </c>
      <c r="M14" s="14">
        <f>VLOOKUP($A14,'[1]5Y區隔'!$B$2:$R$34,M$4,FALSE)/VLOOKUP($A14,'[1]5Y區隔'!$B$2:$R$34,2,FALSE)</f>
        <v>0.10008363534987455</v>
      </c>
      <c r="N14" s="14">
        <f>VLOOKUP($A14,'[1]5Y區隔'!$B$2:$R$34,N$4,FALSE)/VLOOKUP($A14,'[1]5Y區隔'!$B$2:$R$34,2,FALSE)</f>
        <v>9.0604962364092559E-2</v>
      </c>
      <c r="O14" s="14">
        <f>VLOOKUP($A14,'[1]5Y區隔'!$B$2:$R$34,O$4,FALSE)/VLOOKUP($A14,'[1]5Y區隔'!$B$2:$R$34,2,FALSE)</f>
        <v>9.4507945358238088E-2</v>
      </c>
      <c r="P14" s="14">
        <f>VLOOKUP($A14,'[1]5Y區隔'!$B$2:$R$34,P$4,FALSE)/VLOOKUP($A14,'[1]5Y區隔'!$B$2:$R$34,2,FALSE)</f>
        <v>8.8932255366601612E-2</v>
      </c>
      <c r="Q14" s="14">
        <f>VLOOKUP($A14,'[1]5Y區隔'!$B$2:$R$34,Q$4,FALSE)/VLOOKUP($A14,'[1]5Y區隔'!$B$2:$R$34,2,FALSE)</f>
        <v>8.0847504878728743E-2</v>
      </c>
      <c r="R14" s="14">
        <f>VLOOKUP($A14,'[1]5Y區隔'!$B$2:$R$34,R$4,FALSE)/VLOOKUP($A14,'[1]5Y區隔'!$B$2:$R$34,2,FALSE)</f>
        <v>4.8508502927237247E-2</v>
      </c>
      <c r="S14" s="14">
        <f>VLOOKUP($A14,'[1]5Y區隔'!$B$2:$R$34,S$4,FALSE)/VLOOKUP($A14,'[1]5Y區隔'!$B$2:$R$34,2,FALSE)</f>
        <v>3.1502648452746029E-2</v>
      </c>
      <c r="T14" s="14">
        <f>VLOOKUP($A14,'[1]5Y區隔'!$B$2:$R$34,T$4,FALSE)/VLOOKUP($A14,'[1]5Y區隔'!$B$2:$R$34,2,FALSE)</f>
        <v>2.6484527460273209E-2</v>
      </c>
      <c r="U14" s="14">
        <f>VLOOKUP($A14,'[1]5Y區隔'!$B$2:$R$34,U$4,FALSE)/VLOOKUP($A14,'[1]5Y區隔'!$B$2:$R$34,2,FALSE)</f>
        <v>2.3417897964873154E-2</v>
      </c>
      <c r="V14" s="14">
        <f>VLOOKUP($A14,'[1]5Y區隔'!$B$2:$R$34,V$4,FALSE)/VLOOKUP($A14,'[1]5Y區隔'!$B$2:$R$34,2,FALSE)</f>
        <v>1.2545302481182047E-2</v>
      </c>
      <c r="W14" s="18">
        <f t="shared" si="6"/>
        <v>48.519654307220513</v>
      </c>
      <c r="X14" s="19">
        <f t="shared" si="7"/>
        <v>0.11106557377049181</v>
      </c>
      <c r="Y14" s="16">
        <v>55</v>
      </c>
      <c r="Z14">
        <v>-0.12444909142954753</v>
      </c>
      <c r="AA14" s="15">
        <v>0.16305853646978138</v>
      </c>
      <c r="AB14" s="15">
        <v>-8.343548778529486E-2</v>
      </c>
    </row>
    <row r="15" spans="1:39" x14ac:dyDescent="0.25">
      <c r="A15" t="s">
        <v>184</v>
      </c>
      <c r="B15">
        <f>VLOOKUP($A15,工作表2!$Z$6:$AC$120,2,FALSE)</f>
        <v>2126</v>
      </c>
      <c r="C15">
        <f>VLOOKUP($A15,工作表2!$Z$6:$AC$120,3,FALSE)</f>
        <v>1698</v>
      </c>
      <c r="D15">
        <f>VLOOKUP($A15,工作表2!$Z$6:$AC$120,4,FALSE)</f>
        <v>4334</v>
      </c>
      <c r="E15" s="12">
        <f t="shared" si="3"/>
        <v>0.49053991693585602</v>
      </c>
      <c r="F15" s="12">
        <f t="shared" si="4"/>
        <v>0.39178587909552376</v>
      </c>
      <c r="G15" s="13">
        <f t="shared" si="5"/>
        <v>9.8754037840332265E-2</v>
      </c>
      <c r="H15" s="14">
        <f>VLOOKUP($A15,'[1]5Y區隔'!$B$2:$R$34,H$4,FALSE)/VLOOKUP($A15,'[1]5Y區隔'!$B$2:$R$34,2,FALSE)</f>
        <v>6.951530612244898E-2</v>
      </c>
      <c r="I15" s="14">
        <f>VLOOKUP($A15,'[1]5Y區隔'!$B$2:$R$34,I$4,FALSE)/VLOOKUP($A15,'[1]5Y區隔'!$B$2:$R$34,2,FALSE)</f>
        <v>6.2659438775510209E-2</v>
      </c>
      <c r="J15" s="14">
        <f>VLOOKUP($A15,'[1]5Y區隔'!$B$2:$R$34,J$4,FALSE)/VLOOKUP($A15,'[1]5Y區隔'!$B$2:$R$34,2,FALSE)</f>
        <v>7.9400510204081634E-2</v>
      </c>
      <c r="K15" s="14">
        <f>VLOOKUP($A15,'[1]5Y區隔'!$B$2:$R$34,K$4,FALSE)/VLOOKUP($A15,'[1]5Y區隔'!$B$2:$R$34,2,FALSE)</f>
        <v>8.673469387755102E-2</v>
      </c>
      <c r="L15" s="14">
        <f>VLOOKUP($A15,'[1]5Y區隔'!$B$2:$R$34,L$4,FALSE)/VLOOKUP($A15,'[1]5Y區隔'!$B$2:$R$34,2,FALSE)</f>
        <v>8.1632653061224483E-2</v>
      </c>
      <c r="M15" s="14">
        <f>VLOOKUP($A15,'[1]5Y區隔'!$B$2:$R$34,M$4,FALSE)/VLOOKUP($A15,'[1]5Y區隔'!$B$2:$R$34,2,FALSE)</f>
        <v>9.5663265306122444E-2</v>
      </c>
      <c r="N15" s="14">
        <f>VLOOKUP($A15,'[1]5Y區隔'!$B$2:$R$34,N$4,FALSE)/VLOOKUP($A15,'[1]5Y區隔'!$B$2:$R$34,2,FALSE)</f>
        <v>9.5344387755102039E-2</v>
      </c>
      <c r="O15" s="14">
        <f>VLOOKUP($A15,'[1]5Y區隔'!$B$2:$R$34,O$4,FALSE)/VLOOKUP($A15,'[1]5Y區隔'!$B$2:$R$34,2,FALSE)</f>
        <v>9.5822704081632654E-2</v>
      </c>
      <c r="P15" s="14">
        <f>VLOOKUP($A15,'[1]5Y區隔'!$B$2:$R$34,P$4,FALSE)/VLOOKUP($A15,'[1]5Y區隔'!$B$2:$R$34,2,FALSE)</f>
        <v>0.10267857142857142</v>
      </c>
      <c r="Q15" s="14">
        <f>VLOOKUP($A15,'[1]5Y區隔'!$B$2:$R$34,Q$4,FALSE)/VLOOKUP($A15,'[1]5Y區隔'!$B$2:$R$34,2,FALSE)</f>
        <v>7.4936224489795922E-2</v>
      </c>
      <c r="R15" s="14">
        <f>VLOOKUP($A15,'[1]5Y區隔'!$B$2:$R$34,R$4,FALSE)/VLOOKUP($A15,'[1]5Y區隔'!$B$2:$R$34,2,FALSE)</f>
        <v>4.7831632653061222E-2</v>
      </c>
      <c r="S15" s="14">
        <f>VLOOKUP($A15,'[1]5Y區隔'!$B$2:$R$34,S$4,FALSE)/VLOOKUP($A15,'[1]5Y區隔'!$B$2:$R$34,2,FALSE)</f>
        <v>3.9381377551020405E-2</v>
      </c>
      <c r="T15" s="14">
        <f>VLOOKUP($A15,'[1]5Y區隔'!$B$2:$R$34,T$4,FALSE)/VLOOKUP($A15,'[1]5Y區隔'!$B$2:$R$34,2,FALSE)</f>
        <v>3.0931122448979591E-2</v>
      </c>
      <c r="U15" s="14">
        <f>VLOOKUP($A15,'[1]5Y區隔'!$B$2:$R$34,U$4,FALSE)/VLOOKUP($A15,'[1]5Y區隔'!$B$2:$R$34,2,FALSE)</f>
        <v>2.3915816326530611E-2</v>
      </c>
      <c r="V15" s="14">
        <f>VLOOKUP($A15,'[1]5Y區隔'!$B$2:$R$34,V$4,FALSE)/VLOOKUP($A15,'[1]5Y區隔'!$B$2:$R$34,2,FALSE)</f>
        <v>1.3552295918367346E-2</v>
      </c>
      <c r="W15" s="18">
        <f t="shared" si="6"/>
        <v>49.042570153061227</v>
      </c>
      <c r="X15" s="19">
        <f t="shared" si="7"/>
        <v>9.8754037840332265E-2</v>
      </c>
      <c r="Y15" s="16">
        <v>60</v>
      </c>
      <c r="Z15">
        <v>-0.14583118790972777</v>
      </c>
      <c r="AA15" s="15">
        <v>0.17573303087540224</v>
      </c>
      <c r="AB15" s="15">
        <v>-0.11334654139645009</v>
      </c>
    </row>
    <row r="16" spans="1:39" x14ac:dyDescent="0.25">
      <c r="A16" t="s">
        <v>185</v>
      </c>
      <c r="B16">
        <f>VLOOKUP($A16,工作表2!$Z$6:$AC$120,2,FALSE)</f>
        <v>3604</v>
      </c>
      <c r="C16">
        <f>VLOOKUP($A16,工作表2!$Z$6:$AC$120,3,FALSE)</f>
        <v>1428</v>
      </c>
      <c r="D16">
        <f>VLOOKUP($A16,工作表2!$Z$6:$AC$120,4,FALSE)</f>
        <v>5706</v>
      </c>
      <c r="E16" s="12">
        <f t="shared" si="3"/>
        <v>0.63161584297230988</v>
      </c>
      <c r="F16" s="12">
        <f t="shared" si="4"/>
        <v>0.25026288117770767</v>
      </c>
      <c r="G16" s="13">
        <f t="shared" si="5"/>
        <v>0.38135296179460221</v>
      </c>
      <c r="H16" s="14">
        <f>VLOOKUP($A16,'[1]5Y區隔'!$B$2:$R$34,H$4,FALSE)/VLOOKUP($A16,'[1]5Y區隔'!$B$2:$R$34,2,FALSE)</f>
        <v>5.3556384643158018E-2</v>
      </c>
      <c r="I16" s="14">
        <f>VLOOKUP($A16,'[1]5Y區隔'!$B$2:$R$34,I$4,FALSE)/VLOOKUP($A16,'[1]5Y區隔'!$B$2:$R$34,2,FALSE)</f>
        <v>5.3074978938500418E-2</v>
      </c>
      <c r="J16" s="14">
        <f>VLOOKUP($A16,'[1]5Y區隔'!$B$2:$R$34,J$4,FALSE)/VLOOKUP($A16,'[1]5Y區隔'!$B$2:$R$34,2,FALSE)</f>
        <v>7.4016127091106027E-2</v>
      </c>
      <c r="K16" s="14">
        <f>VLOOKUP($A16,'[1]5Y區隔'!$B$2:$R$34,K$4,FALSE)/VLOOKUP($A16,'[1]5Y區隔'!$B$2:$R$34,2,FALSE)</f>
        <v>0.10843663497412444</v>
      </c>
      <c r="L16" s="14">
        <f>VLOOKUP($A16,'[1]5Y區隔'!$B$2:$R$34,L$4,FALSE)/VLOOKUP($A16,'[1]5Y區隔'!$B$2:$R$34,2,FALSE)</f>
        <v>0.13720062582741605</v>
      </c>
      <c r="M16" s="14">
        <f>VLOOKUP($A16,'[1]5Y區隔'!$B$2:$R$34,M$4,FALSE)/VLOOKUP($A16,'[1]5Y區隔'!$B$2:$R$34,2,FALSE)</f>
        <v>0.12540618606330484</v>
      </c>
      <c r="N16" s="14">
        <f>VLOOKUP($A16,'[1]5Y區隔'!$B$2:$R$34,N$4,FALSE)/VLOOKUP($A16,'[1]5Y區隔'!$B$2:$R$34,2,FALSE)</f>
        <v>8.7976892526176437E-2</v>
      </c>
      <c r="O16" s="14">
        <f>VLOOKUP($A16,'[1]5Y區隔'!$B$2:$R$34,O$4,FALSE)/VLOOKUP($A16,'[1]5Y區隔'!$B$2:$R$34,2,FALSE)</f>
        <v>7.822842700686003E-2</v>
      </c>
      <c r="P16" s="14">
        <f>VLOOKUP($A16,'[1]5Y區隔'!$B$2:$R$34,P$4,FALSE)/VLOOKUP($A16,'[1]5Y區隔'!$B$2:$R$34,2,FALSE)</f>
        <v>7.931158984233963E-2</v>
      </c>
      <c r="Q16" s="14">
        <f>VLOOKUP($A16,'[1]5Y區隔'!$B$2:$R$34,Q$4,FALSE)/VLOOKUP($A16,'[1]5Y區隔'!$B$2:$R$34,2,FALSE)</f>
        <v>6.7276447225899622E-2</v>
      </c>
      <c r="R16" s="14">
        <f>VLOOKUP($A16,'[1]5Y區隔'!$B$2:$R$34,R$4,FALSE)/VLOOKUP($A16,'[1]5Y區隔'!$B$2:$R$34,2,FALSE)</f>
        <v>4.1400890600553616E-2</v>
      </c>
      <c r="S16" s="14">
        <f>VLOOKUP($A16,'[1]5Y區隔'!$B$2:$R$34,S$4,FALSE)/VLOOKUP($A16,'[1]5Y區隔'!$B$2:$R$34,2,FALSE)</f>
        <v>3.237453363822361E-2</v>
      </c>
      <c r="T16" s="14">
        <f>VLOOKUP($A16,'[1]5Y區隔'!$B$2:$R$34,T$4,FALSE)/VLOOKUP($A16,'[1]5Y區隔'!$B$2:$R$34,2,FALSE)</f>
        <v>2.1061499578770009E-2</v>
      </c>
      <c r="U16" s="14">
        <f>VLOOKUP($A16,'[1]5Y區隔'!$B$2:$R$34,U$4,FALSE)/VLOOKUP($A16,'[1]5Y區隔'!$B$2:$R$34,2,FALSE)</f>
        <v>2.4792393789866411E-2</v>
      </c>
      <c r="V16" s="14">
        <f>VLOOKUP($A16,'[1]5Y區隔'!$B$2:$R$34,V$4,FALSE)/VLOOKUP($A16,'[1]5Y區隔'!$B$2:$R$34,2,FALSE)</f>
        <v>1.5886388253700805E-2</v>
      </c>
      <c r="W16" s="18">
        <f t="shared" si="6"/>
        <v>47.926344927187394</v>
      </c>
      <c r="X16" s="19">
        <f t="shared" si="7"/>
        <v>0.38135296179460221</v>
      </c>
      <c r="Y16" s="16">
        <v>65</v>
      </c>
      <c r="Z16">
        <v>1.8915683414968243E-2</v>
      </c>
      <c r="AA16" s="15">
        <v>-2.335932323502837E-2</v>
      </c>
      <c r="AB16" s="15">
        <v>1.4128394686614653E-2</v>
      </c>
    </row>
    <row r="17" spans="1:28" x14ac:dyDescent="0.25">
      <c r="A17" t="s">
        <v>186</v>
      </c>
      <c r="B17">
        <f>VLOOKUP($A17,工作表2!$Z$6:$AC$120,2,FALSE)</f>
        <v>671</v>
      </c>
      <c r="C17">
        <f>VLOOKUP($A17,工作表2!$Z$6:$AC$120,3,FALSE)</f>
        <v>638</v>
      </c>
      <c r="D17">
        <f>VLOOKUP($A17,工作表2!$Z$6:$AC$120,4,FALSE)</f>
        <v>1558</v>
      </c>
      <c r="E17" s="12">
        <f t="shared" si="3"/>
        <v>0.4306803594351733</v>
      </c>
      <c r="F17" s="12">
        <f t="shared" si="4"/>
        <v>0.40949935815147626</v>
      </c>
      <c r="G17" s="13">
        <f t="shared" si="5"/>
        <v>2.1181001283697043E-2</v>
      </c>
      <c r="H17" s="14">
        <f>VLOOKUP($A17,'[1]5Y區隔'!$B$2:$R$34,H$4,FALSE)/VLOOKUP($A17,'[1]5Y區隔'!$B$2:$R$34,2,FALSE)</f>
        <v>7.0159453302961278E-2</v>
      </c>
      <c r="I17" s="14">
        <f>VLOOKUP($A17,'[1]5Y區隔'!$B$2:$R$34,I$4,FALSE)/VLOOKUP($A17,'[1]5Y區隔'!$B$2:$R$34,2,FALSE)</f>
        <v>5.8314350797266518E-2</v>
      </c>
      <c r="J17" s="14">
        <f>VLOOKUP($A17,'[1]5Y區隔'!$B$2:$R$34,J$4,FALSE)/VLOOKUP($A17,'[1]5Y區隔'!$B$2:$R$34,2,FALSE)</f>
        <v>8.5649202733485197E-2</v>
      </c>
      <c r="K17" s="14">
        <f>VLOOKUP($A17,'[1]5Y區隔'!$B$2:$R$34,K$4,FALSE)/VLOOKUP($A17,'[1]5Y區隔'!$B$2:$R$34,2,FALSE)</f>
        <v>9.658314350797266E-2</v>
      </c>
      <c r="L17" s="14">
        <f>VLOOKUP($A17,'[1]5Y區隔'!$B$2:$R$34,L$4,FALSE)/VLOOKUP($A17,'[1]5Y區隔'!$B$2:$R$34,2,FALSE)</f>
        <v>0.10751708428246014</v>
      </c>
      <c r="M17" s="14">
        <f>VLOOKUP($A17,'[1]5Y區隔'!$B$2:$R$34,M$4,FALSE)/VLOOKUP($A17,'[1]5Y區隔'!$B$2:$R$34,2,FALSE)</f>
        <v>0.10660592255125284</v>
      </c>
      <c r="N17" s="14">
        <f>VLOOKUP($A17,'[1]5Y區隔'!$B$2:$R$34,N$4,FALSE)/VLOOKUP($A17,'[1]5Y區隔'!$B$2:$R$34,2,FALSE)</f>
        <v>8.9749430523917997E-2</v>
      </c>
      <c r="O17" s="14">
        <f>VLOOKUP($A17,'[1]5Y區隔'!$B$2:$R$34,O$4,FALSE)/VLOOKUP($A17,'[1]5Y區隔'!$B$2:$R$34,2,FALSE)</f>
        <v>8.3371298405466976E-2</v>
      </c>
      <c r="P17" s="14">
        <f>VLOOKUP($A17,'[1]5Y區隔'!$B$2:$R$34,P$4,FALSE)/VLOOKUP($A17,'[1]5Y區隔'!$B$2:$R$34,2,FALSE)</f>
        <v>8.0182232346241458E-2</v>
      </c>
      <c r="Q17" s="14">
        <f>VLOOKUP($A17,'[1]5Y區隔'!$B$2:$R$34,Q$4,FALSE)/VLOOKUP($A17,'[1]5Y區隔'!$B$2:$R$34,2,FALSE)</f>
        <v>7.7904328018223237E-2</v>
      </c>
      <c r="R17" s="14">
        <f>VLOOKUP($A17,'[1]5Y區隔'!$B$2:$R$34,R$4,FALSE)/VLOOKUP($A17,'[1]5Y區隔'!$B$2:$R$34,2,FALSE)</f>
        <v>4.738041002277904E-2</v>
      </c>
      <c r="S17" s="14">
        <f>VLOOKUP($A17,'[1]5Y區隔'!$B$2:$R$34,S$4,FALSE)/VLOOKUP($A17,'[1]5Y區隔'!$B$2:$R$34,2,FALSE)</f>
        <v>4.5558086560364468E-2</v>
      </c>
      <c r="T17" s="14">
        <f>VLOOKUP($A17,'[1]5Y區隔'!$B$2:$R$34,T$4,FALSE)/VLOOKUP($A17,'[1]5Y區隔'!$B$2:$R$34,2,FALSE)</f>
        <v>2.6879271070615034E-2</v>
      </c>
      <c r="U17" s="14">
        <f>VLOOKUP($A17,'[1]5Y區隔'!$B$2:$R$34,U$4,FALSE)/VLOOKUP($A17,'[1]5Y區隔'!$B$2:$R$34,2,FALSE)</f>
        <v>1.5034168564920273E-2</v>
      </c>
      <c r="V17" s="14">
        <f>VLOOKUP($A17,'[1]5Y區隔'!$B$2:$R$34,V$4,FALSE)/VLOOKUP($A17,'[1]5Y區隔'!$B$2:$R$34,2,FALSE)</f>
        <v>9.1116173120728925E-3</v>
      </c>
      <c r="W17" s="18">
        <f t="shared" si="6"/>
        <v>47.838268792710707</v>
      </c>
      <c r="X17" s="19">
        <f t="shared" si="7"/>
        <v>2.1181001283697043E-2</v>
      </c>
      <c r="Y17" s="16">
        <v>70</v>
      </c>
      <c r="Z17">
        <v>3.4012614979816218E-2</v>
      </c>
      <c r="AA17" s="15">
        <v>-4.3751576417692797E-2</v>
      </c>
      <c r="AB17" s="15">
        <v>2.3629010219587621E-2</v>
      </c>
    </row>
    <row r="18" spans="1:28" x14ac:dyDescent="0.25">
      <c r="A18" t="s">
        <v>187</v>
      </c>
      <c r="B18">
        <f>VLOOKUP($A18,工作表2!$Z$6:$AC$120,2,FALSE)</f>
        <v>1120</v>
      </c>
      <c r="C18">
        <f>VLOOKUP($A18,工作表2!$Z$6:$AC$120,3,FALSE)</f>
        <v>1098</v>
      </c>
      <c r="D18">
        <f>VLOOKUP($A18,工作表2!$Z$6:$AC$120,4,FALSE)</f>
        <v>2584</v>
      </c>
      <c r="E18" s="12">
        <f t="shared" si="3"/>
        <v>0.43343653250773995</v>
      </c>
      <c r="F18" s="12">
        <f t="shared" si="4"/>
        <v>0.42492260061919507</v>
      </c>
      <c r="G18" s="13">
        <f t="shared" si="5"/>
        <v>8.5139318885448789E-3</v>
      </c>
      <c r="H18" s="14">
        <f>VLOOKUP($A18,'[1]5Y區隔'!$B$2:$R$34,H$4,FALSE)/VLOOKUP($A18,'[1]5Y區隔'!$B$2:$R$34,2,FALSE)</f>
        <v>5.5376344086021503E-2</v>
      </c>
      <c r="I18" s="14">
        <f>VLOOKUP($A18,'[1]5Y區隔'!$B$2:$R$34,I$4,FALSE)/VLOOKUP($A18,'[1]5Y區隔'!$B$2:$R$34,2,FALSE)</f>
        <v>6.2096774193548386E-2</v>
      </c>
      <c r="J18" s="14">
        <f>VLOOKUP($A18,'[1]5Y區隔'!$B$2:$R$34,J$4,FALSE)/VLOOKUP($A18,'[1]5Y區隔'!$B$2:$R$34,2,FALSE)</f>
        <v>8.5215053763440865E-2</v>
      </c>
      <c r="K18" s="14">
        <f>VLOOKUP($A18,'[1]5Y區隔'!$B$2:$R$34,K$4,FALSE)/VLOOKUP($A18,'[1]5Y區隔'!$B$2:$R$34,2,FALSE)</f>
        <v>0.10295698924731182</v>
      </c>
      <c r="L18" s="14">
        <f>VLOOKUP($A18,'[1]5Y區隔'!$B$2:$R$34,L$4,FALSE)/VLOOKUP($A18,'[1]5Y區隔'!$B$2:$R$34,2,FALSE)</f>
        <v>0.10725806451612903</v>
      </c>
      <c r="M18" s="14">
        <f>VLOOKUP($A18,'[1]5Y區隔'!$B$2:$R$34,M$4,FALSE)/VLOOKUP($A18,'[1]5Y區隔'!$B$2:$R$34,2,FALSE)</f>
        <v>9.1397849462365593E-2</v>
      </c>
      <c r="N18" s="14">
        <f>VLOOKUP($A18,'[1]5Y區隔'!$B$2:$R$34,N$4,FALSE)/VLOOKUP($A18,'[1]5Y區隔'!$B$2:$R$34,2,FALSE)</f>
        <v>8.2526881720430101E-2</v>
      </c>
      <c r="O18" s="14">
        <f>VLOOKUP($A18,'[1]5Y區隔'!$B$2:$R$34,O$4,FALSE)/VLOOKUP($A18,'[1]5Y區隔'!$B$2:$R$34,2,FALSE)</f>
        <v>8.4139784946236557E-2</v>
      </c>
      <c r="P18" s="14">
        <f>VLOOKUP($A18,'[1]5Y區隔'!$B$2:$R$34,P$4,FALSE)/VLOOKUP($A18,'[1]5Y區隔'!$B$2:$R$34,2,FALSE)</f>
        <v>0.1</v>
      </c>
      <c r="Q18" s="14">
        <f>VLOOKUP($A18,'[1]5Y區隔'!$B$2:$R$34,Q$4,FALSE)/VLOOKUP($A18,'[1]5Y區隔'!$B$2:$R$34,2,FALSE)</f>
        <v>8.3602150537634409E-2</v>
      </c>
      <c r="R18" s="14">
        <f>VLOOKUP($A18,'[1]5Y區隔'!$B$2:$R$34,R$4,FALSE)/VLOOKUP($A18,'[1]5Y區隔'!$B$2:$R$34,2,FALSE)</f>
        <v>4.9462365591397849E-2</v>
      </c>
      <c r="S18" s="14">
        <f>VLOOKUP($A18,'[1]5Y區隔'!$B$2:$R$34,S$4,FALSE)/VLOOKUP($A18,'[1]5Y區隔'!$B$2:$R$34,2,FALSE)</f>
        <v>3.6827956989247311E-2</v>
      </c>
      <c r="T18" s="14">
        <f>VLOOKUP($A18,'[1]5Y區隔'!$B$2:$R$34,T$4,FALSE)/VLOOKUP($A18,'[1]5Y區隔'!$B$2:$R$34,2,FALSE)</f>
        <v>2.5806451612903226E-2</v>
      </c>
      <c r="U18" s="14">
        <f>VLOOKUP($A18,'[1]5Y區隔'!$B$2:$R$34,U$4,FALSE)/VLOOKUP($A18,'[1]5Y區隔'!$B$2:$R$34,2,FALSE)</f>
        <v>1.9623655913978494E-2</v>
      </c>
      <c r="V18" s="14">
        <f>VLOOKUP($A18,'[1]5Y區隔'!$B$2:$R$34,V$4,FALSE)/VLOOKUP($A18,'[1]5Y區隔'!$B$2:$R$34,2,FALSE)</f>
        <v>1.3709677419354839E-2</v>
      </c>
      <c r="W18" s="18">
        <f t="shared" si="6"/>
        <v>48.602150537634415</v>
      </c>
      <c r="X18" s="19">
        <f t="shared" si="7"/>
        <v>8.5139318885448789E-3</v>
      </c>
      <c r="Y18" s="16">
        <v>75</v>
      </c>
      <c r="Z18">
        <v>-8.712902104242376E-2</v>
      </c>
      <c r="AA18" s="15">
        <v>1.8483764966787195E-2</v>
      </c>
      <c r="AB18" s="15">
        <v>-0.15555307431386461</v>
      </c>
    </row>
    <row r="19" spans="1:28" x14ac:dyDescent="0.25">
      <c r="A19" t="s">
        <v>188</v>
      </c>
      <c r="B19">
        <f>VLOOKUP($A19,工作表2!$Z$6:$AC$120,2,FALSE)</f>
        <v>1866</v>
      </c>
      <c r="C19">
        <f>VLOOKUP($A19,工作表2!$Z$6:$AC$120,3,FALSE)</f>
        <v>1316</v>
      </c>
      <c r="D19">
        <f>VLOOKUP($A19,工作表2!$Z$6:$AC$120,4,FALSE)</f>
        <v>3613</v>
      </c>
      <c r="E19" s="12">
        <f t="shared" si="3"/>
        <v>0.51646830888458339</v>
      </c>
      <c r="F19" s="12">
        <f t="shared" si="4"/>
        <v>0.36424024356490453</v>
      </c>
      <c r="G19" s="13">
        <f t="shared" si="5"/>
        <v>0.15222806531967886</v>
      </c>
      <c r="H19" s="14">
        <f>VLOOKUP($A19,'[1]5Y區隔'!$B$2:$R$34,H$4,FALSE)/VLOOKUP($A19,'[1]5Y區隔'!$B$2:$R$34,2,FALSE)</f>
        <v>6.2512095993806846E-2</v>
      </c>
      <c r="I19" s="14">
        <f>VLOOKUP($A19,'[1]5Y區隔'!$B$2:$R$34,I$4,FALSE)/VLOOKUP($A19,'[1]5Y區隔'!$B$2:$R$34,2,FALSE)</f>
        <v>5.8834913876524092E-2</v>
      </c>
      <c r="J19" s="14">
        <f>VLOOKUP($A19,'[1]5Y區隔'!$B$2:$R$34,J$4,FALSE)/VLOOKUP($A19,'[1]5Y區隔'!$B$2:$R$34,2,FALSE)</f>
        <v>8.2639829688407204E-2</v>
      </c>
      <c r="K19" s="14">
        <f>VLOOKUP($A19,'[1]5Y區隔'!$B$2:$R$34,K$4,FALSE)/VLOOKUP($A19,'[1]5Y區隔'!$B$2:$R$34,2,FALSE)</f>
        <v>8.767176311205728E-2</v>
      </c>
      <c r="L19" s="14">
        <f>VLOOKUP($A19,'[1]5Y區隔'!$B$2:$R$34,L$4,FALSE)/VLOOKUP($A19,'[1]5Y區隔'!$B$2:$R$34,2,FALSE)</f>
        <v>0.10179988387845945</v>
      </c>
      <c r="M19" s="14">
        <f>VLOOKUP($A19,'[1]5Y區隔'!$B$2:$R$34,M$4,FALSE)/VLOOKUP($A19,'[1]5Y區隔'!$B$2:$R$34,2,FALSE)</f>
        <v>0.10683181730210954</v>
      </c>
      <c r="N19" s="14">
        <f>VLOOKUP($A19,'[1]5Y區隔'!$B$2:$R$34,N$4,FALSE)/VLOOKUP($A19,'[1]5Y區隔'!$B$2:$R$34,2,FALSE)</f>
        <v>9.5993806851170899E-2</v>
      </c>
      <c r="O19" s="14">
        <f>VLOOKUP($A19,'[1]5Y區隔'!$B$2:$R$34,O$4,FALSE)/VLOOKUP($A19,'[1]5Y區隔'!$B$2:$R$34,2,FALSE)</f>
        <v>9.8122701761176698E-2</v>
      </c>
      <c r="P19" s="14">
        <f>VLOOKUP($A19,'[1]5Y區隔'!$B$2:$R$34,P$4,FALSE)/VLOOKUP($A19,'[1]5Y區隔'!$B$2:$R$34,2,FALSE)</f>
        <v>8.8639442616605377E-2</v>
      </c>
      <c r="Q19" s="14">
        <f>VLOOKUP($A19,'[1]5Y區隔'!$B$2:$R$34,Q$4,FALSE)/VLOOKUP($A19,'[1]5Y區隔'!$B$2:$R$34,2,FALSE)</f>
        <v>8.1478614282949488E-2</v>
      </c>
      <c r="R19" s="14">
        <f>VLOOKUP($A19,'[1]5Y區隔'!$B$2:$R$34,R$4,FALSE)/VLOOKUP($A19,'[1]5Y區隔'!$B$2:$R$34,2,FALSE)</f>
        <v>4.9158118831043159E-2</v>
      </c>
      <c r="S19" s="14">
        <f>VLOOKUP($A19,'[1]5Y區隔'!$B$2:$R$34,S$4,FALSE)/VLOOKUP($A19,'[1]5Y區隔'!$B$2:$R$34,2,FALSE)</f>
        <v>3.2514031352815949E-2</v>
      </c>
      <c r="T19" s="14">
        <f>VLOOKUP($A19,'[1]5Y區隔'!$B$2:$R$34,T$4,FALSE)/VLOOKUP($A19,'[1]5Y區隔'!$B$2:$R$34,2,FALSE)</f>
        <v>2.5740274820979292E-2</v>
      </c>
      <c r="U19" s="14">
        <f>VLOOKUP($A19,'[1]5Y區隔'!$B$2:$R$34,U$4,FALSE)/VLOOKUP($A19,'[1]5Y區隔'!$B$2:$R$34,2,FALSE)</f>
        <v>1.5482872072769499E-2</v>
      </c>
      <c r="V19" s="14">
        <f>VLOOKUP($A19,'[1]5Y區隔'!$B$2:$R$34,V$4,FALSE)/VLOOKUP($A19,'[1]5Y區隔'!$B$2:$R$34,2,FALSE)</f>
        <v>1.2579833559125217E-2</v>
      </c>
      <c r="W19" s="18">
        <f t="shared" si="6"/>
        <v>48.346235726727308</v>
      </c>
      <c r="X19" s="19">
        <f t="shared" si="7"/>
        <v>0.15222806531967886</v>
      </c>
      <c r="Y19" s="16">
        <v>80</v>
      </c>
      <c r="Z19">
        <v>0.15307257086106055</v>
      </c>
      <c r="AA19" s="15">
        <v>-0.16576531043709838</v>
      </c>
      <c r="AB19" s="15">
        <v>0.13795443002482918</v>
      </c>
    </row>
    <row r="20" spans="1:28" x14ac:dyDescent="0.25">
      <c r="A20" t="s">
        <v>189</v>
      </c>
      <c r="B20">
        <f>VLOOKUP($A20,工作表2!$Z$6:$AC$120,2,FALSE)</f>
        <v>2161</v>
      </c>
      <c r="C20">
        <f>VLOOKUP($A20,工作表2!$Z$6:$AC$120,3,FALSE)</f>
        <v>2361</v>
      </c>
      <c r="D20">
        <f>VLOOKUP($A20,工作表2!$Z$6:$AC$120,4,FALSE)</f>
        <v>5131</v>
      </c>
      <c r="E20" s="12">
        <f t="shared" si="3"/>
        <v>0.42116546482167216</v>
      </c>
      <c r="F20" s="12">
        <f t="shared" si="4"/>
        <v>0.46014422139933736</v>
      </c>
      <c r="G20" s="13">
        <f t="shared" si="5"/>
        <v>-3.8978756577665197E-2</v>
      </c>
      <c r="H20" s="14">
        <f>VLOOKUP($A20,'[1]5Y區隔'!$B$2:$R$34,H$4,FALSE)/VLOOKUP($A20,'[1]5Y區隔'!$B$2:$R$34,2,FALSE)</f>
        <v>6.3662945241892616E-2</v>
      </c>
      <c r="I20" s="14">
        <f>VLOOKUP($A20,'[1]5Y區隔'!$B$2:$R$34,I$4,FALSE)/VLOOKUP($A20,'[1]5Y區隔'!$B$2:$R$34,2,FALSE)</f>
        <v>7.1238702817650185E-2</v>
      </c>
      <c r="J20" s="14">
        <f>VLOOKUP($A20,'[1]5Y區隔'!$B$2:$R$34,J$4,FALSE)/VLOOKUP($A20,'[1]5Y區隔'!$B$2:$R$34,2,FALSE)</f>
        <v>8.2004253056884635E-2</v>
      </c>
      <c r="K20" s="14">
        <f>VLOOKUP($A20,'[1]5Y區隔'!$B$2:$R$34,K$4,FALSE)/VLOOKUP($A20,'[1]5Y區隔'!$B$2:$R$34,2,FALSE)</f>
        <v>0.10007974481658692</v>
      </c>
      <c r="L20" s="14">
        <f>VLOOKUP($A20,'[1]5Y區隔'!$B$2:$R$34,L$4,FALSE)/VLOOKUP($A20,'[1]5Y區隔'!$B$2:$R$34,2,FALSE)</f>
        <v>8.0409356725146194E-2</v>
      </c>
      <c r="M20" s="14">
        <f>VLOOKUP($A20,'[1]5Y區隔'!$B$2:$R$34,M$4,FALSE)/VLOOKUP($A20,'[1]5Y區隔'!$B$2:$R$34,2,FALSE)</f>
        <v>7.9080276448697501E-2</v>
      </c>
      <c r="N20" s="14">
        <f>VLOOKUP($A20,'[1]5Y區隔'!$B$2:$R$34,N$4,FALSE)/VLOOKUP($A20,'[1]5Y區隔'!$B$2:$R$34,2,FALSE)</f>
        <v>8.8118022328548651E-2</v>
      </c>
      <c r="O20" s="14">
        <f>VLOOKUP($A20,'[1]5Y區隔'!$B$2:$R$34,O$4,FALSE)/VLOOKUP($A20,'[1]5Y區隔'!$B$2:$R$34,2,FALSE)</f>
        <v>9.8617756512493354E-2</v>
      </c>
      <c r="P20" s="14">
        <f>VLOOKUP($A20,'[1]5Y區隔'!$B$2:$R$34,P$4,FALSE)/VLOOKUP($A20,'[1]5Y區隔'!$B$2:$R$34,2,FALSE)</f>
        <v>0.10845295055821372</v>
      </c>
      <c r="Q20" s="14">
        <f>VLOOKUP($A20,'[1]5Y區隔'!$B$2:$R$34,Q$4,FALSE)/VLOOKUP($A20,'[1]5Y區隔'!$B$2:$R$34,2,FALSE)</f>
        <v>9.1440723019670392E-2</v>
      </c>
      <c r="R20" s="14">
        <f>VLOOKUP($A20,'[1]5Y區隔'!$B$2:$R$34,R$4,FALSE)/VLOOKUP($A20,'[1]5Y區隔'!$B$2:$R$34,2,FALSE)</f>
        <v>5.2498670919723552E-2</v>
      </c>
      <c r="S20" s="14">
        <f>VLOOKUP($A20,'[1]5Y區隔'!$B$2:$R$34,S$4,FALSE)/VLOOKUP($A20,'[1]5Y區隔'!$B$2:$R$34,2,FALSE)</f>
        <v>3.6283891547049439E-2</v>
      </c>
      <c r="T20" s="14">
        <f>VLOOKUP($A20,'[1]5Y區隔'!$B$2:$R$34,T$4,FALSE)/VLOOKUP($A20,'[1]5Y區隔'!$B$2:$R$34,2,FALSE)</f>
        <v>2.3790536948431685E-2</v>
      </c>
      <c r="U20" s="14">
        <f>VLOOKUP($A20,'[1]5Y區隔'!$B$2:$R$34,U$4,FALSE)/VLOOKUP($A20,'[1]5Y區隔'!$B$2:$R$34,2,FALSE)</f>
        <v>1.5683147262094632E-2</v>
      </c>
      <c r="V20" s="14">
        <f>VLOOKUP($A20,'[1]5Y區隔'!$B$2:$R$34,V$4,FALSE)/VLOOKUP($A20,'[1]5Y區隔'!$B$2:$R$34,2,FALSE)</f>
        <v>8.639021796916533E-3</v>
      </c>
      <c r="W20" s="18">
        <f t="shared" si="6"/>
        <v>48.482854864433804</v>
      </c>
      <c r="X20" s="19">
        <f t="shared" si="7"/>
        <v>-3.8978756577665197E-2</v>
      </c>
      <c r="Y20" s="16">
        <v>85</v>
      </c>
      <c r="Z20">
        <v>0.61725296787336614</v>
      </c>
      <c r="AA20" s="15">
        <v>-0.59811109867580103</v>
      </c>
      <c r="AB20" s="15">
        <v>0.62768919615732044</v>
      </c>
    </row>
    <row r="21" spans="1:28" x14ac:dyDescent="0.25">
      <c r="A21" t="s">
        <v>190</v>
      </c>
      <c r="B21">
        <f>VLOOKUP($A21,工作表2!$Z$6:$AC$120,2,FALSE)</f>
        <v>2230</v>
      </c>
      <c r="C21">
        <f>VLOOKUP($A21,工作表2!$Z$6:$AC$120,3,FALSE)</f>
        <v>1268</v>
      </c>
      <c r="D21">
        <f>VLOOKUP($A21,工作表2!$Z$6:$AC$120,4,FALSE)</f>
        <v>3899</v>
      </c>
      <c r="E21" s="12">
        <f t="shared" si="3"/>
        <v>0.57194152346755578</v>
      </c>
      <c r="F21" s="12">
        <f t="shared" si="4"/>
        <v>0.32521159271608102</v>
      </c>
      <c r="G21" s="13">
        <f t="shared" si="5"/>
        <v>0.24672993075147476</v>
      </c>
      <c r="H21" s="14">
        <f>VLOOKUP($A21,'[1]5Y區隔'!$B$2:$R$34,H$4,FALSE)/VLOOKUP($A21,'[1]5Y區隔'!$B$2:$R$34,2,FALSE)</f>
        <v>6.4863909508660306E-2</v>
      </c>
      <c r="I21" s="14">
        <f>VLOOKUP($A21,'[1]5Y區隔'!$B$2:$R$34,I$4,FALSE)/VLOOKUP($A21,'[1]5Y區隔'!$B$2:$R$34,2,FALSE)</f>
        <v>6.9459172852598089E-2</v>
      </c>
      <c r="J21" s="14">
        <f>VLOOKUP($A21,'[1]5Y區隔'!$B$2:$R$34,J$4,FALSE)/VLOOKUP($A21,'[1]5Y區隔'!$B$2:$R$34,2,FALSE)</f>
        <v>9.2435489572287033E-2</v>
      </c>
      <c r="K21" s="14">
        <f>VLOOKUP($A21,'[1]5Y區隔'!$B$2:$R$34,K$4,FALSE)/VLOOKUP($A21,'[1]5Y區隔'!$B$2:$R$34,2,FALSE)</f>
        <v>9.8798161894662423E-2</v>
      </c>
      <c r="L21" s="14">
        <f>VLOOKUP($A21,'[1]5Y區隔'!$B$2:$R$34,L$4,FALSE)/VLOOKUP($A21,'[1]5Y區隔'!$B$2:$R$34,2,FALSE)</f>
        <v>8.3244962884411453E-2</v>
      </c>
      <c r="M21" s="14">
        <f>VLOOKUP($A21,'[1]5Y區隔'!$B$2:$R$34,M$4,FALSE)/VLOOKUP($A21,'[1]5Y區隔'!$B$2:$R$34,2,FALSE)</f>
        <v>8.5012371862849059E-2</v>
      </c>
      <c r="N21" s="14">
        <f>VLOOKUP($A21,'[1]5Y區隔'!$B$2:$R$34,N$4,FALSE)/VLOOKUP($A21,'[1]5Y區隔'!$B$2:$R$34,2,FALSE)</f>
        <v>9.5970307529162246E-2</v>
      </c>
      <c r="O21" s="14">
        <f>VLOOKUP($A21,'[1]5Y區隔'!$B$2:$R$34,O$4,FALSE)/VLOOKUP($A21,'[1]5Y區隔'!$B$2:$R$34,2,FALSE)</f>
        <v>9.8267939201131138E-2</v>
      </c>
      <c r="P21" s="14">
        <f>VLOOKUP($A21,'[1]5Y區隔'!$B$2:$R$34,P$4,FALSE)/VLOOKUP($A21,'[1]5Y區隔'!$B$2:$R$34,2,FALSE)</f>
        <v>0.10427712972781902</v>
      </c>
      <c r="Q21" s="14">
        <f>VLOOKUP($A21,'[1]5Y區隔'!$B$2:$R$34,Q$4,FALSE)/VLOOKUP($A21,'[1]5Y區隔'!$B$2:$R$34,2,FALSE)</f>
        <v>7.1049840933191943E-2</v>
      </c>
      <c r="R21" s="14">
        <f>VLOOKUP($A21,'[1]5Y區隔'!$B$2:$R$34,R$4,FALSE)/VLOOKUP($A21,'[1]5Y區隔'!$B$2:$R$34,2,FALSE)</f>
        <v>4.7366560622127962E-2</v>
      </c>
      <c r="S21" s="14">
        <f>VLOOKUP($A21,'[1]5Y區隔'!$B$2:$R$34,S$4,FALSE)/VLOOKUP($A21,'[1]5Y區隔'!$B$2:$R$34,2,FALSE)</f>
        <v>3.3404029692470839E-2</v>
      </c>
      <c r="T21" s="14">
        <f>VLOOKUP($A21,'[1]5Y區隔'!$B$2:$R$34,T$4,FALSE)/VLOOKUP($A21,'[1]5Y區隔'!$B$2:$R$34,2,FALSE)</f>
        <v>2.3153057617532696E-2</v>
      </c>
      <c r="U21" s="14">
        <f>VLOOKUP($A21,'[1]5Y區隔'!$B$2:$R$34,U$4,FALSE)/VLOOKUP($A21,'[1]5Y區隔'!$B$2:$R$34,2,FALSE)</f>
        <v>2.0678685047720042E-2</v>
      </c>
      <c r="V21" s="14">
        <f>VLOOKUP($A21,'[1]5Y區隔'!$B$2:$R$34,V$4,FALSE)/VLOOKUP($A21,'[1]5Y區隔'!$B$2:$R$34,2,FALSE)</f>
        <v>1.2018381053375752E-2</v>
      </c>
      <c r="W21" s="18">
        <f t="shared" si="6"/>
        <v>48.010781194768477</v>
      </c>
      <c r="X21" s="19">
        <f t="shared" si="7"/>
        <v>0.24672993075147476</v>
      </c>
      <c r="Y21" s="16">
        <v>90</v>
      </c>
      <c r="Z21">
        <v>0.37342921783800553</v>
      </c>
      <c r="AA21" s="15">
        <v>-0.36946825539759748</v>
      </c>
      <c r="AB21" s="15">
        <v>0.37200696018416568</v>
      </c>
    </row>
    <row r="22" spans="1:28" x14ac:dyDescent="0.25">
      <c r="A22" t="s">
        <v>191</v>
      </c>
      <c r="B22">
        <f>VLOOKUP($A22,工作表2!$Z$6:$AC$120,2,FALSE)</f>
        <v>1396</v>
      </c>
      <c r="C22">
        <f>VLOOKUP($A22,工作表2!$Z$6:$AC$120,3,FALSE)</f>
        <v>2123</v>
      </c>
      <c r="D22">
        <f>VLOOKUP($A22,工作表2!$Z$6:$AC$120,4,FALSE)</f>
        <v>3930</v>
      </c>
      <c r="E22" s="12">
        <f t="shared" si="3"/>
        <v>0.35521628498727736</v>
      </c>
      <c r="F22" s="12">
        <f t="shared" si="4"/>
        <v>0.54020356234096689</v>
      </c>
      <c r="G22" s="13">
        <f t="shared" si="5"/>
        <v>-0.18498727735368953</v>
      </c>
      <c r="H22" s="14">
        <f>VLOOKUP($A22,'[1]5Y區隔'!$B$2:$R$34,H$4,FALSE)/VLOOKUP($A22,'[1]5Y區隔'!$B$2:$R$34,2,FALSE)</f>
        <v>6.260819388343912E-2</v>
      </c>
      <c r="I22" s="14">
        <f>VLOOKUP($A22,'[1]5Y區隔'!$B$2:$R$34,I$4,FALSE)/VLOOKUP($A22,'[1]5Y區隔'!$B$2:$R$34,2,FALSE)</f>
        <v>7.3283323716099247E-2</v>
      </c>
      <c r="J22" s="14">
        <f>VLOOKUP($A22,'[1]5Y區隔'!$B$2:$R$34,J$4,FALSE)/VLOOKUP($A22,'[1]5Y區隔'!$B$2:$R$34,2,FALSE)</f>
        <v>9.7663012117714942E-2</v>
      </c>
      <c r="K22" s="14">
        <f>VLOOKUP($A22,'[1]5Y區隔'!$B$2:$R$34,K$4,FALSE)/VLOOKUP($A22,'[1]5Y區隔'!$B$2:$R$34,2,FALSE)</f>
        <v>0.10891517599538372</v>
      </c>
      <c r="L22" s="14">
        <f>VLOOKUP($A22,'[1]5Y區隔'!$B$2:$R$34,L$4,FALSE)/VLOOKUP($A22,'[1]5Y區隔'!$B$2:$R$34,2,FALSE)</f>
        <v>9.1027120600115405E-2</v>
      </c>
      <c r="M22" s="14">
        <f>VLOOKUP($A22,'[1]5Y區隔'!$B$2:$R$34,M$4,FALSE)/VLOOKUP($A22,'[1]5Y區隔'!$B$2:$R$34,2,FALSE)</f>
        <v>9.3768032313906527E-2</v>
      </c>
      <c r="N22" s="14">
        <f>VLOOKUP($A22,'[1]5Y區隔'!$B$2:$R$34,N$4,FALSE)/VLOOKUP($A22,'[1]5Y區隔'!$B$2:$R$34,2,FALSE)</f>
        <v>0.10386612810155799</v>
      </c>
      <c r="O22" s="14">
        <f>VLOOKUP($A22,'[1]5Y區隔'!$B$2:$R$34,O$4,FALSE)/VLOOKUP($A22,'[1]5Y區隔'!$B$2:$R$34,2,FALSE)</f>
        <v>0.10083669936526254</v>
      </c>
      <c r="P22" s="14">
        <f>VLOOKUP($A22,'[1]5Y區隔'!$B$2:$R$34,P$4,FALSE)/VLOOKUP($A22,'[1]5Y區隔'!$B$2:$R$34,2,FALSE)</f>
        <v>9.0017311021350258E-2</v>
      </c>
      <c r="Q22" s="14">
        <f>VLOOKUP($A22,'[1]5Y區隔'!$B$2:$R$34,Q$4,FALSE)/VLOOKUP($A22,'[1]5Y區隔'!$B$2:$R$34,2,FALSE)</f>
        <v>5.9578765147143685E-2</v>
      </c>
      <c r="R22" s="14">
        <f>VLOOKUP($A22,'[1]5Y區隔'!$B$2:$R$34,R$4,FALSE)/VLOOKUP($A22,'[1]5Y區隔'!$B$2:$R$34,2,FALSE)</f>
        <v>3.7218695903058277E-2</v>
      </c>
      <c r="S22" s="14">
        <f>VLOOKUP($A22,'[1]5Y區隔'!$B$2:$R$34,S$4,FALSE)/VLOOKUP($A22,'[1]5Y區隔'!$B$2:$R$34,2,FALSE)</f>
        <v>3.202538949798038E-2</v>
      </c>
      <c r="T22" s="14">
        <f>VLOOKUP($A22,'[1]5Y區隔'!$B$2:$R$34,T$4,FALSE)/VLOOKUP($A22,'[1]5Y區隔'!$B$2:$R$34,2,FALSE)</f>
        <v>1.7888055395268321E-2</v>
      </c>
      <c r="U22" s="14">
        <f>VLOOKUP($A22,'[1]5Y區隔'!$B$2:$R$34,U$4,FALSE)/VLOOKUP($A22,'[1]5Y區隔'!$B$2:$R$34,2,FALSE)</f>
        <v>1.341604154645124E-2</v>
      </c>
      <c r="V22" s="14">
        <f>VLOOKUP($A22,'[1]5Y區隔'!$B$2:$R$34,V$4,FALSE)/VLOOKUP($A22,'[1]5Y區隔'!$B$2:$R$34,2,FALSE)</f>
        <v>1.7888055395268321E-2</v>
      </c>
      <c r="W22" s="18">
        <f t="shared" si="6"/>
        <v>46.888343912290814</v>
      </c>
      <c r="X22" s="19">
        <f t="shared" si="7"/>
        <v>-0.18498727735368953</v>
      </c>
    </row>
    <row r="23" spans="1:28" x14ac:dyDescent="0.25">
      <c r="A23" t="s">
        <v>192</v>
      </c>
      <c r="B23">
        <f>VLOOKUP($A23,工作表2!$Z$6:$AC$120,2,FALSE)</f>
        <v>1644</v>
      </c>
      <c r="C23">
        <f>VLOOKUP($A23,工作表2!$Z$6:$AC$120,3,FALSE)</f>
        <v>3104</v>
      </c>
      <c r="D23">
        <f>VLOOKUP($A23,工作表2!$Z$6:$AC$120,4,FALSE)</f>
        <v>5220</v>
      </c>
      <c r="E23" s="12">
        <f t="shared" si="3"/>
        <v>0.31494252873563217</v>
      </c>
      <c r="F23" s="12">
        <f t="shared" si="4"/>
        <v>0.59463601532567045</v>
      </c>
      <c r="G23" s="13">
        <f t="shared" si="5"/>
        <v>-0.27969348659003829</v>
      </c>
      <c r="H23" s="14">
        <f>VLOOKUP($A23,'[1]5Y區隔'!$B$2:$R$34,H$4,FALSE)/VLOOKUP($A23,'[1]5Y區隔'!$B$2:$R$34,2,FALSE)</f>
        <v>7.0614095342766858E-2</v>
      </c>
      <c r="I23" s="14">
        <f>VLOOKUP($A23,'[1]5Y區隔'!$B$2:$R$34,I$4,FALSE)/VLOOKUP($A23,'[1]5Y區隔'!$B$2:$R$34,2,FALSE)</f>
        <v>7.391125154554197E-2</v>
      </c>
      <c r="J23" s="14">
        <f>VLOOKUP($A23,'[1]5Y區隔'!$B$2:$R$34,J$4,FALSE)/VLOOKUP($A23,'[1]5Y區隔'!$B$2:$R$34,2,FALSE)</f>
        <v>0.10440994642121171</v>
      </c>
      <c r="K23" s="14">
        <f>VLOOKUP($A23,'[1]5Y區隔'!$B$2:$R$34,K$4,FALSE)/VLOOKUP($A23,'[1]5Y區隔'!$B$2:$R$34,2,FALSE)</f>
        <v>0.10619590603104823</v>
      </c>
      <c r="L23" s="14">
        <f>VLOOKUP($A23,'[1]5Y區隔'!$B$2:$R$34,L$4,FALSE)/VLOOKUP($A23,'[1]5Y區隔'!$B$2:$R$34,2,FALSE)</f>
        <v>8.0917708476439074E-2</v>
      </c>
      <c r="M23" s="14">
        <f>VLOOKUP($A23,'[1]5Y區隔'!$B$2:$R$34,M$4,FALSE)/VLOOKUP($A23,'[1]5Y區隔'!$B$2:$R$34,2,FALSE)</f>
        <v>8.3527957136969366E-2</v>
      </c>
      <c r="N23" s="14">
        <f>VLOOKUP($A23,'[1]5Y區隔'!$B$2:$R$34,N$4,FALSE)/VLOOKUP($A23,'[1]5Y區隔'!$B$2:$R$34,2,FALSE)</f>
        <v>0.10015111965929385</v>
      </c>
      <c r="O23" s="14">
        <f>VLOOKUP($A23,'[1]5Y區隔'!$B$2:$R$34,O$4,FALSE)/VLOOKUP($A23,'[1]5Y區隔'!$B$2:$R$34,2,FALSE)</f>
        <v>9.8227778541008379E-2</v>
      </c>
      <c r="P23" s="14">
        <f>VLOOKUP($A23,'[1]5Y區隔'!$B$2:$R$34,P$4,FALSE)/VLOOKUP($A23,'[1]5Y區隔'!$B$2:$R$34,2,FALSE)</f>
        <v>8.9847506525621651E-2</v>
      </c>
      <c r="Q23" s="14">
        <f>VLOOKUP($A23,'[1]5Y區隔'!$B$2:$R$34,Q$4,FALSE)/VLOOKUP($A23,'[1]5Y區隔'!$B$2:$R$34,2,FALSE)</f>
        <v>6.5805742547053167E-2</v>
      </c>
      <c r="R23" s="14">
        <f>VLOOKUP($A23,'[1]5Y區隔'!$B$2:$R$34,R$4,FALSE)/VLOOKUP($A23,'[1]5Y區隔'!$B$2:$R$34,2,FALSE)</f>
        <v>3.9291111416403353E-2</v>
      </c>
      <c r="S23" s="14">
        <f>VLOOKUP($A23,'[1]5Y區隔'!$B$2:$R$34,S$4,FALSE)/VLOOKUP($A23,'[1]5Y區隔'!$B$2:$R$34,2,FALSE)</f>
        <v>3.1597746943261437E-2</v>
      </c>
      <c r="T23" s="14">
        <f>VLOOKUP($A23,'[1]5Y區隔'!$B$2:$R$34,T$4,FALSE)/VLOOKUP($A23,'[1]5Y區隔'!$B$2:$R$34,2,FALSE)</f>
        <v>3.022393185877181E-2</v>
      </c>
      <c r="U23" s="14">
        <f>VLOOKUP($A23,'[1]5Y區隔'!$B$2:$R$34,U$4,FALSE)/VLOOKUP($A23,'[1]5Y區隔'!$B$2:$R$34,2,FALSE)</f>
        <v>1.6623162522324497E-2</v>
      </c>
      <c r="V23" s="14">
        <f>VLOOKUP($A23,'[1]5Y區隔'!$B$2:$R$34,V$4,FALSE)/VLOOKUP($A23,'[1]5Y區隔'!$B$2:$R$34,2,FALSE)</f>
        <v>8.6550350322846543E-3</v>
      </c>
      <c r="W23" s="18">
        <f t="shared" si="6"/>
        <v>46.913037505151806</v>
      </c>
      <c r="X23" s="19">
        <f t="shared" si="7"/>
        <v>-0.27969348659003829</v>
      </c>
    </row>
    <row r="24" spans="1:28" x14ac:dyDescent="0.25">
      <c r="A24" t="s">
        <v>193</v>
      </c>
      <c r="B24">
        <f>VLOOKUP($A24,工作表2!$Z$6:$AC$120,2,FALSE)</f>
        <v>1799</v>
      </c>
      <c r="C24">
        <f>VLOOKUP($A24,工作表2!$Z$6:$AC$120,3,FALSE)</f>
        <v>1081</v>
      </c>
      <c r="D24">
        <f>VLOOKUP($A24,工作表2!$Z$6:$AC$120,4,FALSE)</f>
        <v>3282</v>
      </c>
      <c r="E24" s="12">
        <f t="shared" si="3"/>
        <v>0.5481413772090189</v>
      </c>
      <c r="F24" s="12">
        <f t="shared" si="4"/>
        <v>0.32937233394271787</v>
      </c>
      <c r="G24" s="13">
        <f t="shared" si="5"/>
        <v>0.21876904326630103</v>
      </c>
      <c r="H24" s="14">
        <f>VLOOKUP($A24,'[1]5Y區隔'!$B$2:$R$34,H$4,FALSE)/VLOOKUP($A24,'[1]5Y區隔'!$B$2:$R$34,2,FALSE)</f>
        <v>7.5538815651810004E-2</v>
      </c>
      <c r="I24" s="14">
        <f>VLOOKUP($A24,'[1]5Y區隔'!$B$2:$R$34,I$4,FALSE)/VLOOKUP($A24,'[1]5Y區隔'!$B$2:$R$34,2,FALSE)</f>
        <v>8.3699518727767319E-2</v>
      </c>
      <c r="J24" s="14">
        <f>VLOOKUP($A24,'[1]5Y區隔'!$B$2:$R$34,J$4,FALSE)/VLOOKUP($A24,'[1]5Y區隔'!$B$2:$R$34,2,FALSE)</f>
        <v>8.2862523540489647E-2</v>
      </c>
      <c r="K24" s="14">
        <f>VLOOKUP($A24,'[1]5Y區隔'!$B$2:$R$34,K$4,FALSE)/VLOOKUP($A24,'[1]5Y區隔'!$B$2:$R$34,2,FALSE)</f>
        <v>8.8721489851433355E-2</v>
      </c>
      <c r="L24" s="14">
        <f>VLOOKUP($A24,'[1]5Y區隔'!$B$2:$R$34,L$4,FALSE)/VLOOKUP($A24,'[1]5Y區隔'!$B$2:$R$34,2,FALSE)</f>
        <v>8.3071772337309058E-2</v>
      </c>
      <c r="M24" s="14">
        <f>VLOOKUP($A24,'[1]5Y區隔'!$B$2:$R$34,M$4,FALSE)/VLOOKUP($A24,'[1]5Y區隔'!$B$2:$R$34,2,FALSE)</f>
        <v>8.6419753086419748E-2</v>
      </c>
      <c r="N24" s="14">
        <f>VLOOKUP($A24,'[1]5Y區隔'!$B$2:$R$34,N$4,FALSE)/VLOOKUP($A24,'[1]5Y區隔'!$B$2:$R$34,2,FALSE)</f>
        <v>0.107553881565181</v>
      </c>
      <c r="O24" s="14">
        <f>VLOOKUP($A24,'[1]5Y區隔'!$B$2:$R$34,O$4,FALSE)/VLOOKUP($A24,'[1]5Y區隔'!$B$2:$R$34,2,FALSE)</f>
        <v>0.11634233103159657</v>
      </c>
      <c r="P24" s="14">
        <f>VLOOKUP($A24,'[1]5Y區隔'!$B$2:$R$34,P$4,FALSE)/VLOOKUP($A24,'[1]5Y區隔'!$B$2:$R$34,2,FALSE)</f>
        <v>9.7091441724210081E-2</v>
      </c>
      <c r="Q24" s="14">
        <f>VLOOKUP($A24,'[1]5Y區隔'!$B$2:$R$34,Q$4,FALSE)/VLOOKUP($A24,'[1]5Y區隔'!$B$2:$R$34,2,FALSE)</f>
        <v>6.0891399874450719E-2</v>
      </c>
      <c r="R24" s="14">
        <f>VLOOKUP($A24,'[1]5Y區隔'!$B$2:$R$34,R$4,FALSE)/VLOOKUP($A24,'[1]5Y區隔'!$B$2:$R$34,2,FALSE)</f>
        <v>3.8083281021134126E-2</v>
      </c>
      <c r="S24" s="14">
        <f>VLOOKUP($A24,'[1]5Y區隔'!$B$2:$R$34,S$4,FALSE)/VLOOKUP($A24,'[1]5Y區隔'!$B$2:$R$34,2,FALSE)</f>
        <v>2.699309478970496E-2</v>
      </c>
      <c r="T24" s="14">
        <f>VLOOKUP($A24,'[1]5Y區隔'!$B$2:$R$34,T$4,FALSE)/VLOOKUP($A24,'[1]5Y區隔'!$B$2:$R$34,2,FALSE)</f>
        <v>1.9250889307386481E-2</v>
      </c>
      <c r="U24" s="14">
        <f>VLOOKUP($A24,'[1]5Y區隔'!$B$2:$R$34,U$4,FALSE)/VLOOKUP($A24,'[1]5Y區隔'!$B$2:$R$34,2,FALSE)</f>
        <v>2.1343377275580666E-2</v>
      </c>
      <c r="V24" s="14">
        <f>VLOOKUP($A24,'[1]5Y區隔'!$B$2:$R$34,V$4,FALSE)/VLOOKUP($A24,'[1]5Y區隔'!$B$2:$R$34,2,FALSE)</f>
        <v>1.213643021552626E-2</v>
      </c>
      <c r="W24" s="18">
        <f t="shared" si="6"/>
        <v>47.102950408035156</v>
      </c>
      <c r="X24" s="19">
        <f t="shared" si="7"/>
        <v>0.21876904326630103</v>
      </c>
    </row>
    <row r="25" spans="1:28" x14ac:dyDescent="0.25">
      <c r="A25" t="s">
        <v>194</v>
      </c>
      <c r="B25">
        <f>VLOOKUP($A25,工作表2!$Z$6:$AC$120,2,FALSE)</f>
        <v>4058</v>
      </c>
      <c r="C25">
        <f>VLOOKUP($A25,工作表2!$Z$6:$AC$120,3,FALSE)</f>
        <v>1022</v>
      </c>
      <c r="D25">
        <f>VLOOKUP($A25,工作表2!$Z$6:$AC$120,4,FALSE)</f>
        <v>5698</v>
      </c>
      <c r="E25" s="12">
        <f t="shared" si="3"/>
        <v>0.71217971217971221</v>
      </c>
      <c r="F25" s="12">
        <f t="shared" si="4"/>
        <v>0.17936117936117937</v>
      </c>
      <c r="G25" s="13">
        <f t="shared" si="5"/>
        <v>0.53281853281853286</v>
      </c>
      <c r="H25" s="14">
        <f>VLOOKUP($A25,'[1]5Y區隔'!$B$2:$R$34,H$4,FALSE)/VLOOKUP($A25,'[1]5Y區隔'!$B$2:$R$34,2,FALSE)</f>
        <v>6.583911403188511E-2</v>
      </c>
      <c r="I25" s="14">
        <f>VLOOKUP($A25,'[1]5Y區隔'!$B$2:$R$34,I$4,FALSE)/VLOOKUP($A25,'[1]5Y區隔'!$B$2:$R$34,2,FALSE)</f>
        <v>5.2939028842643301E-2</v>
      </c>
      <c r="J25" s="14">
        <f>VLOOKUP($A25,'[1]5Y區隔'!$B$2:$R$34,J$4,FALSE)/VLOOKUP($A25,'[1]5Y區隔'!$B$2:$R$34,2,FALSE)</f>
        <v>6.9124984787635388E-2</v>
      </c>
      <c r="K25" s="14">
        <f>VLOOKUP($A25,'[1]5Y區隔'!$B$2:$R$34,K$4,FALSE)/VLOOKUP($A25,'[1]5Y區隔'!$B$2:$R$34,2,FALSE)</f>
        <v>9.2369477911646583E-2</v>
      </c>
      <c r="L25" s="14">
        <f>VLOOKUP($A25,'[1]5Y區隔'!$B$2:$R$34,L$4,FALSE)/VLOOKUP($A25,'[1]5Y區隔'!$B$2:$R$34,2,FALSE)</f>
        <v>9.9914810758184258E-2</v>
      </c>
      <c r="M25" s="14">
        <f>VLOOKUP($A25,'[1]5Y區隔'!$B$2:$R$34,M$4,FALSE)/VLOOKUP($A25,'[1]5Y區隔'!$B$2:$R$34,2,FALSE)</f>
        <v>0.10027990750882317</v>
      </c>
      <c r="N25" s="14">
        <f>VLOOKUP($A25,'[1]5Y區隔'!$B$2:$R$34,N$4,FALSE)/VLOOKUP($A25,'[1]5Y區隔'!$B$2:$R$34,2,FALSE)</f>
        <v>0.10758184252160156</v>
      </c>
      <c r="O25" s="14">
        <f>VLOOKUP($A25,'[1]5Y區隔'!$B$2:$R$34,O$4,FALSE)/VLOOKUP($A25,'[1]5Y區隔'!$B$2:$R$34,2,FALSE)</f>
        <v>9.2126080077887307E-2</v>
      </c>
      <c r="P25" s="14">
        <f>VLOOKUP($A25,'[1]5Y區隔'!$B$2:$R$34,P$4,FALSE)/VLOOKUP($A25,'[1]5Y區隔'!$B$2:$R$34,2,FALSE)</f>
        <v>8.6162833150784962E-2</v>
      </c>
      <c r="Q25" s="14">
        <f>VLOOKUP($A25,'[1]5Y區隔'!$B$2:$R$34,Q$4,FALSE)/VLOOKUP($A25,'[1]5Y區隔'!$B$2:$R$34,2,FALSE)</f>
        <v>7.3992941462820983E-2</v>
      </c>
      <c r="R25" s="14">
        <f>VLOOKUP($A25,'[1]5Y區隔'!$B$2:$R$34,R$4,FALSE)/VLOOKUP($A25,'[1]5Y區隔'!$B$2:$R$34,2,FALSE)</f>
        <v>4.1255932822197881E-2</v>
      </c>
      <c r="S25" s="14">
        <f>VLOOKUP($A25,'[1]5Y區隔'!$B$2:$R$34,S$4,FALSE)/VLOOKUP($A25,'[1]5Y區隔'!$B$2:$R$34,2,FALSE)</f>
        <v>3.1033223804308143E-2</v>
      </c>
      <c r="T25" s="14">
        <f>VLOOKUP($A25,'[1]5Y區隔'!$B$2:$R$34,T$4,FALSE)/VLOOKUP($A25,'[1]5Y區隔'!$B$2:$R$34,2,FALSE)</f>
        <v>3.4075696726299134E-2</v>
      </c>
      <c r="U25" s="14">
        <f>VLOOKUP($A25,'[1]5Y區隔'!$B$2:$R$34,U$4,FALSE)/VLOOKUP($A25,'[1]5Y區隔'!$B$2:$R$34,2,FALSE)</f>
        <v>3.3223804308141661E-2</v>
      </c>
      <c r="V25" s="14">
        <f>VLOOKUP($A25,'[1]5Y區隔'!$B$2:$R$34,V$4,FALSE)/VLOOKUP($A25,'[1]5Y區隔'!$B$2:$R$34,2,FALSE)</f>
        <v>2.0080321285140562E-2</v>
      </c>
      <c r="W25" s="18">
        <f t="shared" si="6"/>
        <v>49.454180357794819</v>
      </c>
      <c r="X25" s="19">
        <f t="shared" si="7"/>
        <v>0.53281853281853286</v>
      </c>
    </row>
    <row r="26" spans="1:28" x14ac:dyDescent="0.25">
      <c r="A26" t="s">
        <v>195</v>
      </c>
      <c r="B26">
        <f>VLOOKUP($A26,工作表2!$Z$6:$AC$120,2,FALSE)</f>
        <v>2431</v>
      </c>
      <c r="C26">
        <f>VLOOKUP($A26,工作表2!$Z$6:$AC$120,3,FALSE)</f>
        <v>2027</v>
      </c>
      <c r="D26">
        <f>VLOOKUP($A26,工作表2!$Z$6:$AC$120,4,FALSE)</f>
        <v>5012</v>
      </c>
      <c r="E26" s="12">
        <f t="shared" si="3"/>
        <v>0.48503591380686351</v>
      </c>
      <c r="F26" s="12">
        <f t="shared" si="4"/>
        <v>0.40442936951316838</v>
      </c>
      <c r="G26" s="13">
        <f t="shared" si="5"/>
        <v>8.0606544293695126E-2</v>
      </c>
      <c r="H26" s="14">
        <f>VLOOKUP($A26,'[1]5Y區隔'!$B$2:$R$34,H$4,FALSE)/VLOOKUP($A26,'[1]5Y區隔'!$B$2:$R$34,2,FALSE)</f>
        <v>7.0389681668496157E-2</v>
      </c>
      <c r="I26" s="14">
        <f>VLOOKUP($A26,'[1]5Y區隔'!$B$2:$R$34,I$4,FALSE)/VLOOKUP($A26,'[1]5Y區隔'!$B$2:$R$34,2,FALSE)</f>
        <v>7.4368825466520308E-2</v>
      </c>
      <c r="J26" s="14">
        <f>VLOOKUP($A26,'[1]5Y區隔'!$B$2:$R$34,J$4,FALSE)/VLOOKUP($A26,'[1]5Y區隔'!$B$2:$R$34,2,FALSE)</f>
        <v>9.2618002195389681E-2</v>
      </c>
      <c r="K26" s="14">
        <f>VLOOKUP($A26,'[1]5Y區隔'!$B$2:$R$34,K$4,FALSE)/VLOOKUP($A26,'[1]5Y區隔'!$B$2:$R$34,2,FALSE)</f>
        <v>0.10194840834248078</v>
      </c>
      <c r="L26" s="14">
        <f>VLOOKUP($A26,'[1]5Y區隔'!$B$2:$R$34,L$4,FALSE)/VLOOKUP($A26,'[1]5Y區隔'!$B$2:$R$34,2,FALSE)</f>
        <v>7.8896816684961582E-2</v>
      </c>
      <c r="M26" s="14">
        <f>VLOOKUP($A26,'[1]5Y區隔'!$B$2:$R$34,M$4,FALSE)/VLOOKUP($A26,'[1]5Y區隔'!$B$2:$R$34,2,FALSE)</f>
        <v>8.7266739846322716E-2</v>
      </c>
      <c r="N26" s="14">
        <f>VLOOKUP($A26,'[1]5Y區隔'!$B$2:$R$34,N$4,FALSE)/VLOOKUP($A26,'[1]5Y區隔'!$B$2:$R$34,2,FALSE)</f>
        <v>9.2480790340285404E-2</v>
      </c>
      <c r="O26" s="14">
        <f>VLOOKUP($A26,'[1]5Y區隔'!$B$2:$R$34,O$4,FALSE)/VLOOKUP($A26,'[1]5Y區隔'!$B$2:$R$34,2,FALSE)</f>
        <v>0.10030186608122942</v>
      </c>
      <c r="P26" s="14">
        <f>VLOOKUP($A26,'[1]5Y區隔'!$B$2:$R$34,P$4,FALSE)/VLOOKUP($A26,'[1]5Y區隔'!$B$2:$R$34,2,FALSE)</f>
        <v>0.1033205268935236</v>
      </c>
      <c r="Q26" s="14">
        <f>VLOOKUP($A26,'[1]5Y區隔'!$B$2:$R$34,Q$4,FALSE)/VLOOKUP($A26,'[1]5Y區隔'!$B$2:$R$34,2,FALSE)</f>
        <v>7.7113062568605922E-2</v>
      </c>
      <c r="R26" s="14">
        <f>VLOOKUP($A26,'[1]5Y區隔'!$B$2:$R$34,R$4,FALSE)/VLOOKUP($A26,'[1]5Y區隔'!$B$2:$R$34,2,FALSE)</f>
        <v>4.0340285400658614E-2</v>
      </c>
      <c r="S26" s="14">
        <f>VLOOKUP($A26,'[1]5Y區隔'!$B$2:$R$34,S$4,FALSE)/VLOOKUP($A26,'[1]5Y區隔'!$B$2:$R$34,2,FALSE)</f>
        <v>3.0323819978046104E-2</v>
      </c>
      <c r="T26" s="14">
        <f>VLOOKUP($A26,'[1]5Y區隔'!$B$2:$R$34,T$4,FALSE)/VLOOKUP($A26,'[1]5Y區隔'!$B$2:$R$34,2,FALSE)</f>
        <v>2.1679473106476398E-2</v>
      </c>
      <c r="U26" s="14">
        <f>VLOOKUP($A26,'[1]5Y區隔'!$B$2:$R$34,U$4,FALSE)/VLOOKUP($A26,'[1]5Y區隔'!$B$2:$R$34,2,FALSE)</f>
        <v>1.8111964873765093E-2</v>
      </c>
      <c r="V26" s="14">
        <f>VLOOKUP($A26,'[1]5Y區隔'!$B$2:$R$34,V$4,FALSE)/VLOOKUP($A26,'[1]5Y區隔'!$B$2:$R$34,2,FALSE)</f>
        <v>1.0839736553238199E-2</v>
      </c>
      <c r="W26" s="18">
        <f t="shared" si="6"/>
        <v>47.396405049396272</v>
      </c>
      <c r="X26" s="19">
        <f t="shared" si="7"/>
        <v>8.0606544293695126E-2</v>
      </c>
    </row>
    <row r="27" spans="1:28" x14ac:dyDescent="0.25">
      <c r="A27" t="s">
        <v>196</v>
      </c>
      <c r="B27">
        <f>VLOOKUP($A27,工作表2!$Z$6:$AC$120,2,FALSE)</f>
        <v>2122</v>
      </c>
      <c r="C27">
        <f>VLOOKUP($A27,工作表2!$Z$6:$AC$120,3,FALSE)</f>
        <v>2314</v>
      </c>
      <c r="D27">
        <f>VLOOKUP($A27,工作表2!$Z$6:$AC$120,4,FALSE)</f>
        <v>4893</v>
      </c>
      <c r="E27" s="12">
        <f t="shared" si="3"/>
        <v>0.43368076844471692</v>
      </c>
      <c r="F27" s="12">
        <f t="shared" si="4"/>
        <v>0.47292049867157165</v>
      </c>
      <c r="G27" s="13">
        <f t="shared" si="5"/>
        <v>-3.923973022685473E-2</v>
      </c>
      <c r="H27" s="14">
        <f>VLOOKUP($A27,'[1]5Y區隔'!$B$2:$R$34,H$4,FALSE)/VLOOKUP($A27,'[1]5Y區隔'!$B$2:$R$34,2,FALSE)</f>
        <v>7.3651907058307764E-2</v>
      </c>
      <c r="I27" s="14">
        <f>VLOOKUP($A27,'[1]5Y區隔'!$B$2:$R$34,I$4,FALSE)/VLOOKUP($A27,'[1]5Y區隔'!$B$2:$R$34,2,FALSE)</f>
        <v>7.9058892298699404E-2</v>
      </c>
      <c r="J27" s="14">
        <f>VLOOKUP($A27,'[1]5Y區隔'!$B$2:$R$34,J$4,FALSE)/VLOOKUP($A27,'[1]5Y區隔'!$B$2:$R$34,2,FALSE)</f>
        <v>9.981002484290516E-2</v>
      </c>
      <c r="K27" s="14">
        <f>VLOOKUP($A27,'[1]5Y區隔'!$B$2:$R$34,K$4,FALSE)/VLOOKUP($A27,'[1]5Y區隔'!$B$2:$R$34,2,FALSE)</f>
        <v>0.10477860587461639</v>
      </c>
      <c r="L27" s="14">
        <f>VLOOKUP($A27,'[1]5Y區隔'!$B$2:$R$34,L$4,FALSE)/VLOOKUP($A27,'[1]5Y區隔'!$B$2:$R$34,2,FALSE)</f>
        <v>8.9872862779482685E-2</v>
      </c>
      <c r="M27" s="14">
        <f>VLOOKUP($A27,'[1]5Y區隔'!$B$2:$R$34,M$4,FALSE)/VLOOKUP($A27,'[1]5Y區隔'!$B$2:$R$34,2,FALSE)</f>
        <v>8.7826976472307472E-2</v>
      </c>
      <c r="N27" s="14">
        <f>VLOOKUP($A27,'[1]5Y區隔'!$B$2:$R$34,N$4,FALSE)/VLOOKUP($A27,'[1]5Y區隔'!$B$2:$R$34,2,FALSE)</f>
        <v>8.9434458570802275E-2</v>
      </c>
      <c r="O27" s="14">
        <f>VLOOKUP($A27,'[1]5Y區隔'!$B$2:$R$34,O$4,FALSE)/VLOOKUP($A27,'[1]5Y區隔'!$B$2:$R$34,2,FALSE)</f>
        <v>0.10083296799649277</v>
      </c>
      <c r="P27" s="14">
        <f>VLOOKUP($A27,'[1]5Y區隔'!$B$2:$R$34,P$4,FALSE)/VLOOKUP($A27,'[1]5Y區隔'!$B$2:$R$34,2,FALSE)</f>
        <v>9.5133713283647517E-2</v>
      </c>
      <c r="Q27" s="14">
        <f>VLOOKUP($A27,'[1]5Y區隔'!$B$2:$R$34,Q$4,FALSE)/VLOOKUP($A27,'[1]5Y區隔'!$B$2:$R$34,2,FALSE)</f>
        <v>6.4737688148472888E-2</v>
      </c>
      <c r="R27" s="14">
        <f>VLOOKUP($A27,'[1]5Y區隔'!$B$2:$R$34,R$4,FALSE)/VLOOKUP($A27,'[1]5Y區隔'!$B$2:$R$34,2,FALSE)</f>
        <v>4.1356130352184717E-2</v>
      </c>
      <c r="S27" s="14">
        <f>VLOOKUP($A27,'[1]5Y區隔'!$B$2:$R$34,S$4,FALSE)/VLOOKUP($A27,'[1]5Y區隔'!$B$2:$R$34,2,FALSE)</f>
        <v>2.8642408300453018E-2</v>
      </c>
      <c r="T27" s="14">
        <f>VLOOKUP($A27,'[1]5Y區隔'!$B$2:$R$34,T$4,FALSE)/VLOOKUP($A27,'[1]5Y區隔'!$B$2:$R$34,2,FALSE)</f>
        <v>2.2797018851380975E-2</v>
      </c>
      <c r="U27" s="14">
        <f>VLOOKUP($A27,'[1]5Y區隔'!$B$2:$R$34,U$4,FALSE)/VLOOKUP($A27,'[1]5Y區隔'!$B$2:$R$34,2,FALSE)</f>
        <v>1.5782551512494521E-2</v>
      </c>
      <c r="V27" s="14">
        <f>VLOOKUP($A27,'[1]5Y區隔'!$B$2:$R$34,V$4,FALSE)/VLOOKUP($A27,'[1]5Y區隔'!$B$2:$R$34,2,FALSE)</f>
        <v>6.2837936577524482E-3</v>
      </c>
      <c r="W27" s="18">
        <f t="shared" si="6"/>
        <v>46.365629110039464</v>
      </c>
      <c r="X27" s="19">
        <f t="shared" si="7"/>
        <v>-3.923973022685473E-2</v>
      </c>
    </row>
    <row r="28" spans="1:28" x14ac:dyDescent="0.25">
      <c r="A28" t="s">
        <v>197</v>
      </c>
      <c r="B28">
        <f>VLOOKUP($A28,工作表2!$Z$6:$AC$120,2,FALSE)</f>
        <v>2105</v>
      </c>
      <c r="C28">
        <f>VLOOKUP($A28,工作表2!$Z$6:$AC$120,3,FALSE)</f>
        <v>1461</v>
      </c>
      <c r="D28">
        <f>VLOOKUP($A28,工作表2!$Z$6:$AC$120,4,FALSE)</f>
        <v>4056</v>
      </c>
      <c r="E28" s="12">
        <f t="shared" si="3"/>
        <v>0.51898422090729779</v>
      </c>
      <c r="F28" s="12">
        <f t="shared" si="4"/>
        <v>0.36020710059171596</v>
      </c>
      <c r="G28" s="13">
        <f t="shared" si="5"/>
        <v>0.15877712031558183</v>
      </c>
      <c r="H28" s="14">
        <f>VLOOKUP($A28,'[1]5Y區隔'!$B$2:$R$34,H$4,FALSE)/VLOOKUP($A28,'[1]5Y區隔'!$B$2:$R$34,2,FALSE)</f>
        <v>7.2931785195936141E-2</v>
      </c>
      <c r="I28" s="14">
        <f>VLOOKUP($A28,'[1]5Y區隔'!$B$2:$R$34,I$4,FALSE)/VLOOKUP($A28,'[1]5Y區隔'!$B$2:$R$34,2,FALSE)</f>
        <v>7.2750362844702474E-2</v>
      </c>
      <c r="J28" s="14">
        <f>VLOOKUP($A28,'[1]5Y區隔'!$B$2:$R$34,J$4,FALSE)/VLOOKUP($A28,'[1]5Y區隔'!$B$2:$R$34,2,FALSE)</f>
        <v>9.3795355587808424E-2</v>
      </c>
      <c r="K28" s="14">
        <f>VLOOKUP($A28,'[1]5Y區隔'!$B$2:$R$34,K$4,FALSE)/VLOOKUP($A28,'[1]5Y區隔'!$B$2:$R$34,2,FALSE)</f>
        <v>9.7968069666182878E-2</v>
      </c>
      <c r="L28" s="14">
        <f>VLOOKUP($A28,'[1]5Y區隔'!$B$2:$R$34,L$4,FALSE)/VLOOKUP($A28,'[1]5Y區隔'!$B$2:$R$34,2,FALSE)</f>
        <v>8.6538461538461536E-2</v>
      </c>
      <c r="M28" s="14">
        <f>VLOOKUP($A28,'[1]5Y區隔'!$B$2:$R$34,M$4,FALSE)/VLOOKUP($A28,'[1]5Y區隔'!$B$2:$R$34,2,FALSE)</f>
        <v>8.6538461538461536E-2</v>
      </c>
      <c r="N28" s="14">
        <f>VLOOKUP($A28,'[1]5Y區隔'!$B$2:$R$34,N$4,FALSE)/VLOOKUP($A28,'[1]5Y區隔'!$B$2:$R$34,2,FALSE)</f>
        <v>9.9419448476052247E-2</v>
      </c>
      <c r="O28" s="14">
        <f>VLOOKUP($A28,'[1]5Y區隔'!$B$2:$R$34,O$4,FALSE)/VLOOKUP($A28,'[1]5Y區隔'!$B$2:$R$34,2,FALSE)</f>
        <v>9.7060957910014511E-2</v>
      </c>
      <c r="P28" s="14">
        <f>VLOOKUP($A28,'[1]5Y區隔'!$B$2:$R$34,P$4,FALSE)/VLOOKUP($A28,'[1]5Y區隔'!$B$2:$R$34,2,FALSE)</f>
        <v>8.3817126269956452E-2</v>
      </c>
      <c r="Q28" s="14">
        <f>VLOOKUP($A28,'[1]5Y區隔'!$B$2:$R$34,Q$4,FALSE)/VLOOKUP($A28,'[1]5Y區隔'!$B$2:$R$34,2,FALSE)</f>
        <v>6.8033381712626989E-2</v>
      </c>
      <c r="R28" s="14">
        <f>VLOOKUP($A28,'[1]5Y區隔'!$B$2:$R$34,R$4,FALSE)/VLOOKUP($A28,'[1]5Y區隔'!$B$2:$R$34,2,FALSE)</f>
        <v>4.6081277213352687E-2</v>
      </c>
      <c r="S28" s="14">
        <f>VLOOKUP($A28,'[1]5Y區隔'!$B$2:$R$34,S$4,FALSE)/VLOOKUP($A28,'[1]5Y區隔'!$B$2:$R$34,2,FALSE)</f>
        <v>3.9731494920174165E-2</v>
      </c>
      <c r="T28" s="14">
        <f>VLOOKUP($A28,'[1]5Y區隔'!$B$2:$R$34,T$4,FALSE)/VLOOKUP($A28,'[1]5Y區隔'!$B$2:$R$34,2,FALSE)</f>
        <v>2.7031930333817126E-2</v>
      </c>
      <c r="U28" s="14">
        <f>VLOOKUP($A28,'[1]5Y區隔'!$B$2:$R$34,U$4,FALSE)/VLOOKUP($A28,'[1]5Y區隔'!$B$2:$R$34,2,FALSE)</f>
        <v>1.7597968069666185E-2</v>
      </c>
      <c r="V28" s="14">
        <f>VLOOKUP($A28,'[1]5Y區隔'!$B$2:$R$34,V$4,FALSE)/VLOOKUP($A28,'[1]5Y區隔'!$B$2:$R$34,2,FALSE)</f>
        <v>1.0703918722786648E-2</v>
      </c>
      <c r="W28" s="18">
        <f t="shared" si="6"/>
        <v>47.463715529753273</v>
      </c>
      <c r="X28" s="19">
        <f t="shared" si="7"/>
        <v>0.15877712031558183</v>
      </c>
    </row>
    <row r="29" spans="1:28" x14ac:dyDescent="0.25">
      <c r="A29" t="s">
        <v>198</v>
      </c>
      <c r="B29">
        <f>VLOOKUP($A29,工作表2!$Z$6:$AC$120,2,FALSE)</f>
        <v>2422</v>
      </c>
      <c r="C29">
        <f>VLOOKUP($A29,工作表2!$Z$6:$AC$120,3,FALSE)</f>
        <v>2262</v>
      </c>
      <c r="D29">
        <f>VLOOKUP($A29,工作表2!$Z$6:$AC$120,4,FALSE)</f>
        <v>5280</v>
      </c>
      <c r="E29" s="12">
        <f t="shared" si="3"/>
        <v>0.45871212121212124</v>
      </c>
      <c r="F29" s="12">
        <f t="shared" si="4"/>
        <v>0.42840909090909091</v>
      </c>
      <c r="G29" s="13">
        <f t="shared" si="5"/>
        <v>3.0303030303030332E-2</v>
      </c>
      <c r="H29" s="14">
        <f>VLOOKUP($A29,'[1]5Y區隔'!$B$2:$R$34,H$4,FALSE)/VLOOKUP($A29,'[1]5Y區隔'!$B$2:$R$34,2,FALSE)</f>
        <v>6.7421580111935442E-2</v>
      </c>
      <c r="I29" s="14">
        <f>VLOOKUP($A29,'[1]5Y區隔'!$B$2:$R$34,I$4,FALSE)/VLOOKUP($A29,'[1]5Y區隔'!$B$2:$R$34,2,FALSE)</f>
        <v>5.3234413640505011E-2</v>
      </c>
      <c r="J29" s="14">
        <f>VLOOKUP($A29,'[1]5Y區隔'!$B$2:$R$34,J$4,FALSE)/VLOOKUP($A29,'[1]5Y區隔'!$B$2:$R$34,2,FALSE)</f>
        <v>8.5383313809709746E-2</v>
      </c>
      <c r="K29" s="14">
        <f>VLOOKUP($A29,'[1]5Y區隔'!$B$2:$R$34,K$4,FALSE)/VLOOKUP($A29,'[1]5Y區隔'!$B$2:$R$34,2,FALSE)</f>
        <v>0.11922426135624105</v>
      </c>
      <c r="L29" s="14">
        <f>VLOOKUP($A29,'[1]5Y區隔'!$B$2:$R$34,L$4,FALSE)/VLOOKUP($A29,'[1]5Y區隔'!$B$2:$R$34,2,FALSE)</f>
        <v>0.13302095535598074</v>
      </c>
      <c r="M29" s="14">
        <f>VLOOKUP($A29,'[1]5Y區隔'!$B$2:$R$34,M$4,FALSE)/VLOOKUP($A29,'[1]5Y區隔'!$B$2:$R$34,2,FALSE)</f>
        <v>0.12547182090329298</v>
      </c>
      <c r="N29" s="14">
        <f>VLOOKUP($A29,'[1]5Y區隔'!$B$2:$R$34,N$4,FALSE)/VLOOKUP($A29,'[1]5Y區隔'!$B$2:$R$34,2,FALSE)</f>
        <v>9.4103865677469742E-2</v>
      </c>
      <c r="O29" s="14">
        <f>VLOOKUP($A29,'[1]5Y區隔'!$B$2:$R$34,O$4,FALSE)/VLOOKUP($A29,'[1]5Y區隔'!$B$2:$R$34,2,FALSE)</f>
        <v>8.3430951451256022E-2</v>
      </c>
      <c r="P29" s="14">
        <f>VLOOKUP($A29,'[1]5Y區隔'!$B$2:$R$34,P$4,FALSE)/VLOOKUP($A29,'[1]5Y區隔'!$B$2:$R$34,2,FALSE)</f>
        <v>7.340882467786021E-2</v>
      </c>
      <c r="Q29" s="14">
        <f>VLOOKUP($A29,'[1]5Y區隔'!$B$2:$R$34,Q$4,FALSE)/VLOOKUP($A29,'[1]5Y區隔'!$B$2:$R$34,2,FALSE)</f>
        <v>6.3256540413900816E-2</v>
      </c>
      <c r="R29" s="14">
        <f>VLOOKUP($A29,'[1]5Y區隔'!$B$2:$R$34,R$4,FALSE)/VLOOKUP($A29,'[1]5Y區隔'!$B$2:$R$34,2,FALSE)</f>
        <v>3.709488481062085E-2</v>
      </c>
      <c r="S29" s="14">
        <f>VLOOKUP($A29,'[1]5Y區隔'!$B$2:$R$34,S$4,FALSE)/VLOOKUP($A29,'[1]5Y區隔'!$B$2:$R$34,2,FALSE)</f>
        <v>2.7333073018352205E-2</v>
      </c>
      <c r="T29" s="14">
        <f>VLOOKUP($A29,'[1]5Y區隔'!$B$2:$R$34,T$4,FALSE)/VLOOKUP($A29,'[1]5Y區隔'!$B$2:$R$34,2,FALSE)</f>
        <v>1.9263308603410127E-2</v>
      </c>
      <c r="U29" s="14">
        <f>VLOOKUP($A29,'[1]5Y區隔'!$B$2:$R$34,U$4,FALSE)/VLOOKUP($A29,'[1]5Y區隔'!$B$2:$R$34,2,FALSE)</f>
        <v>1.2104646622413119E-2</v>
      </c>
      <c r="V29" s="14">
        <f>VLOOKUP($A29,'[1]5Y區隔'!$B$2:$R$34,V$4,FALSE)/VLOOKUP($A29,'[1]5Y區隔'!$B$2:$R$34,2,FALSE)</f>
        <v>6.247559547051933E-3</v>
      </c>
      <c r="W29" s="18">
        <f t="shared" si="6"/>
        <v>45.969673304698688</v>
      </c>
      <c r="X29" s="19">
        <f t="shared" si="7"/>
        <v>3.0303030303030332E-2</v>
      </c>
    </row>
    <row r="30" spans="1:28" x14ac:dyDescent="0.25">
      <c r="A30" t="s">
        <v>199</v>
      </c>
      <c r="B30">
        <f>VLOOKUP($A30,工作表2!$Z$6:$AC$120,2,FALSE)</f>
        <v>1246</v>
      </c>
      <c r="C30">
        <f>VLOOKUP($A30,工作表2!$Z$6:$AC$120,3,FALSE)</f>
        <v>806</v>
      </c>
      <c r="D30">
        <f>VLOOKUP($A30,工作表2!$Z$6:$AC$120,4,FALSE)</f>
        <v>2362</v>
      </c>
      <c r="E30" s="12">
        <f t="shared" si="3"/>
        <v>0.5275190516511431</v>
      </c>
      <c r="F30" s="12">
        <f t="shared" si="4"/>
        <v>0.34123624047417445</v>
      </c>
      <c r="G30" s="13">
        <f t="shared" si="5"/>
        <v>0.18628281117696865</v>
      </c>
      <c r="H30" s="14">
        <f>VLOOKUP($A30,'[1]5Y區隔'!$B$2:$R$34,H$4,FALSE)/VLOOKUP($A30,'[1]5Y區隔'!$B$2:$R$34,2,FALSE)</f>
        <v>5.9976247030878858E-2</v>
      </c>
      <c r="I30" s="14">
        <f>VLOOKUP($A30,'[1]5Y區隔'!$B$2:$R$34,I$4,FALSE)/VLOOKUP($A30,'[1]5Y區隔'!$B$2:$R$34,2,FALSE)</f>
        <v>5.6710213776722092E-2</v>
      </c>
      <c r="J30" s="14">
        <f>VLOOKUP($A30,'[1]5Y區隔'!$B$2:$R$34,J$4,FALSE)/VLOOKUP($A30,'[1]5Y區隔'!$B$2:$R$34,2,FALSE)</f>
        <v>9.2339667458432306E-2</v>
      </c>
      <c r="K30" s="14">
        <f>VLOOKUP($A30,'[1]5Y區隔'!$B$2:$R$34,K$4,FALSE)/VLOOKUP($A30,'[1]5Y區隔'!$B$2:$R$34,2,FALSE)</f>
        <v>0.11579572446555819</v>
      </c>
      <c r="L30" s="14">
        <f>VLOOKUP($A30,'[1]5Y區隔'!$B$2:$R$34,L$4,FALSE)/VLOOKUP($A30,'[1]5Y區隔'!$B$2:$R$34,2,FALSE)</f>
        <v>0.13093824228028503</v>
      </c>
      <c r="M30" s="14">
        <f>VLOOKUP($A30,'[1]5Y區隔'!$B$2:$R$34,M$4,FALSE)/VLOOKUP($A30,'[1]5Y區隔'!$B$2:$R$34,2,FALSE)</f>
        <v>0.12470308788598575</v>
      </c>
      <c r="N30" s="14">
        <f>VLOOKUP($A30,'[1]5Y區隔'!$B$2:$R$34,N$4,FALSE)/VLOOKUP($A30,'[1]5Y區隔'!$B$2:$R$34,2,FALSE)</f>
        <v>0.10480997624703088</v>
      </c>
      <c r="O30" s="14">
        <f>VLOOKUP($A30,'[1]5Y區隔'!$B$2:$R$34,O$4,FALSE)/VLOOKUP($A30,'[1]5Y區隔'!$B$2:$R$34,2,FALSE)</f>
        <v>8.4026128266033256E-2</v>
      </c>
      <c r="P30" s="14">
        <f>VLOOKUP($A30,'[1]5Y區隔'!$B$2:$R$34,P$4,FALSE)/VLOOKUP($A30,'[1]5Y區隔'!$B$2:$R$34,2,FALSE)</f>
        <v>6.3242280285035632E-2</v>
      </c>
      <c r="Q30" s="14">
        <f>VLOOKUP($A30,'[1]5Y區隔'!$B$2:$R$34,Q$4,FALSE)/VLOOKUP($A30,'[1]5Y區隔'!$B$2:$R$34,2,FALSE)</f>
        <v>5.4631828978622329E-2</v>
      </c>
      <c r="R30" s="14">
        <f>VLOOKUP($A30,'[1]5Y區隔'!$B$2:$R$34,R$4,FALSE)/VLOOKUP($A30,'[1]5Y區隔'!$B$2:$R$34,2,FALSE)</f>
        <v>3.3254156769596199E-2</v>
      </c>
      <c r="S30" s="14">
        <f>VLOOKUP($A30,'[1]5Y區隔'!$B$2:$R$34,S$4,FALSE)/VLOOKUP($A30,'[1]5Y區隔'!$B$2:$R$34,2,FALSE)</f>
        <v>3.4441805225653203E-2</v>
      </c>
      <c r="T30" s="14">
        <f>VLOOKUP($A30,'[1]5Y區隔'!$B$2:$R$34,T$4,FALSE)/VLOOKUP($A30,'[1]5Y區隔'!$B$2:$R$34,2,FALSE)</f>
        <v>2.6128266033254157E-2</v>
      </c>
      <c r="U30" s="14">
        <f>VLOOKUP($A30,'[1]5Y區隔'!$B$2:$R$34,U$4,FALSE)/VLOOKUP($A30,'[1]5Y區隔'!$B$2:$R$34,2,FALSE)</f>
        <v>1.2470308788598575E-2</v>
      </c>
      <c r="V30" s="14">
        <f>VLOOKUP($A30,'[1]5Y區隔'!$B$2:$R$34,V$4,FALSE)/VLOOKUP($A30,'[1]5Y區隔'!$B$2:$R$34,2,FALSE)</f>
        <v>6.5320665083135393E-3</v>
      </c>
      <c r="W30" s="18">
        <f t="shared" si="6"/>
        <v>46.14608076009501</v>
      </c>
      <c r="X30" s="19">
        <f t="shared" si="7"/>
        <v>0.18628281117696865</v>
      </c>
    </row>
    <row r="31" spans="1:28" x14ac:dyDescent="0.25">
      <c r="A31" t="s">
        <v>200</v>
      </c>
      <c r="B31">
        <f>VLOOKUP($A31,工作表2!$Z$6:$AC$120,2,FALSE)</f>
        <v>917</v>
      </c>
      <c r="C31">
        <f>VLOOKUP($A31,工作表2!$Z$6:$AC$120,3,FALSE)</f>
        <v>877</v>
      </c>
      <c r="D31">
        <f>VLOOKUP($A31,工作表2!$Z$6:$AC$120,4,FALSE)</f>
        <v>2016</v>
      </c>
      <c r="E31" s="12">
        <f t="shared" si="3"/>
        <v>0.4548611111111111</v>
      </c>
      <c r="F31" s="12">
        <f t="shared" si="4"/>
        <v>0.43501984126984128</v>
      </c>
      <c r="G31" s="13">
        <f t="shared" si="5"/>
        <v>1.9841269841269826E-2</v>
      </c>
      <c r="H31" s="14">
        <f>VLOOKUP($A31,'[1]5Y區隔'!$B$2:$R$34,H$4,FALSE)/VLOOKUP($A31,'[1]5Y區隔'!$B$2:$R$34,2,FALSE)</f>
        <v>6.1246040126715945E-2</v>
      </c>
      <c r="I31" s="14">
        <f>VLOOKUP($A31,'[1]5Y區隔'!$B$2:$R$34,I$4,FALSE)/VLOOKUP($A31,'[1]5Y區隔'!$B$2:$R$34,2,FALSE)</f>
        <v>6.1950017599436816E-2</v>
      </c>
      <c r="J31" s="14">
        <f>VLOOKUP($A31,'[1]5Y區隔'!$B$2:$R$34,J$4,FALSE)/VLOOKUP($A31,'[1]5Y區隔'!$B$2:$R$34,2,FALSE)</f>
        <v>7.4973600844772961E-2</v>
      </c>
      <c r="K31" s="14">
        <f>VLOOKUP($A31,'[1]5Y區隔'!$B$2:$R$34,K$4,FALSE)/VLOOKUP($A31,'[1]5Y區隔'!$B$2:$R$34,2,FALSE)</f>
        <v>0.11087645195353749</v>
      </c>
      <c r="L31" s="14">
        <f>VLOOKUP($A31,'[1]5Y區隔'!$B$2:$R$34,L$4,FALSE)/VLOOKUP($A31,'[1]5Y區隔'!$B$2:$R$34,2,FALSE)</f>
        <v>0.12917986624428018</v>
      </c>
      <c r="M31" s="14">
        <f>VLOOKUP($A31,'[1]5Y區隔'!$B$2:$R$34,M$4,FALSE)/VLOOKUP($A31,'[1]5Y區隔'!$B$2:$R$34,2,FALSE)</f>
        <v>9.9260823653643082E-2</v>
      </c>
      <c r="N31" s="14">
        <f>VLOOKUP($A31,'[1]5Y區隔'!$B$2:$R$34,N$4,FALSE)/VLOOKUP($A31,'[1]5Y區隔'!$B$2:$R$34,2,FALSE)</f>
        <v>9.9612812390003524E-2</v>
      </c>
      <c r="O31" s="14">
        <f>VLOOKUP($A31,'[1]5Y區隔'!$B$2:$R$34,O$4,FALSE)/VLOOKUP($A31,'[1]5Y區隔'!$B$2:$R$34,2,FALSE)</f>
        <v>7.91974656810982E-2</v>
      </c>
      <c r="P31" s="14">
        <f>VLOOKUP($A31,'[1]5Y區隔'!$B$2:$R$34,P$4,FALSE)/VLOOKUP($A31,'[1]5Y區隔'!$B$2:$R$34,2,FALSE)</f>
        <v>8.5885251671946494E-2</v>
      </c>
      <c r="Q31" s="14">
        <f>VLOOKUP($A31,'[1]5Y區隔'!$B$2:$R$34,Q$4,FALSE)/VLOOKUP($A31,'[1]5Y區隔'!$B$2:$R$34,2,FALSE)</f>
        <v>7.7085533262935588E-2</v>
      </c>
      <c r="R31" s="14">
        <f>VLOOKUP($A31,'[1]5Y區隔'!$B$2:$R$34,R$4,FALSE)/VLOOKUP($A31,'[1]5Y區隔'!$B$2:$R$34,2,FALSE)</f>
        <v>4.4702569517775431E-2</v>
      </c>
      <c r="S31" s="14">
        <f>VLOOKUP($A31,'[1]5Y區隔'!$B$2:$R$34,S$4,FALSE)/VLOOKUP($A31,'[1]5Y區隔'!$B$2:$R$34,2,FALSE)</f>
        <v>3.1326997536078843E-2</v>
      </c>
      <c r="T31" s="14">
        <f>VLOOKUP($A31,'[1]5Y區隔'!$B$2:$R$34,T$4,FALSE)/VLOOKUP($A31,'[1]5Y區隔'!$B$2:$R$34,2,FALSE)</f>
        <v>2.1823301654347062E-2</v>
      </c>
      <c r="U31" s="14">
        <f>VLOOKUP($A31,'[1]5Y區隔'!$B$2:$R$34,U$4,FALSE)/VLOOKUP($A31,'[1]5Y區隔'!$B$2:$R$34,2,FALSE)</f>
        <v>1.3727560718057022E-2</v>
      </c>
      <c r="V31" s="14">
        <f>VLOOKUP($A31,'[1]5Y區隔'!$B$2:$R$34,V$4,FALSE)/VLOOKUP($A31,'[1]5Y區隔'!$B$2:$R$34,2,FALSE)</f>
        <v>9.1517071453713489E-3</v>
      </c>
      <c r="W31" s="18">
        <f t="shared" si="6"/>
        <v>47.252727912706789</v>
      </c>
      <c r="X31" s="19">
        <f t="shared" si="7"/>
        <v>1.9841269841269826E-2</v>
      </c>
    </row>
    <row r="32" spans="1:28" x14ac:dyDescent="0.25">
      <c r="A32" t="s">
        <v>201</v>
      </c>
      <c r="B32">
        <f>VLOOKUP($A32,工作表2!$Z$6:$AC$120,2,FALSE)</f>
        <v>1057</v>
      </c>
      <c r="C32">
        <f>VLOOKUP($A32,工作表2!$Z$6:$AC$120,3,FALSE)</f>
        <v>980</v>
      </c>
      <c r="D32">
        <f>VLOOKUP($A32,工作表2!$Z$6:$AC$120,4,FALSE)</f>
        <v>2348</v>
      </c>
      <c r="E32" s="12">
        <f t="shared" si="3"/>
        <v>0.45017035775127767</v>
      </c>
      <c r="F32" s="12">
        <f t="shared" si="4"/>
        <v>0.41737649063032367</v>
      </c>
      <c r="G32" s="13">
        <f t="shared" si="5"/>
        <v>3.2793867120954001E-2</v>
      </c>
      <c r="H32" s="14">
        <f>VLOOKUP($A32,'[1]5Y區隔'!$B$2:$R$34,H$4,FALSE)/VLOOKUP($A32,'[1]5Y區隔'!$B$2:$R$34,2,FALSE)</f>
        <v>7.08018154311649E-2</v>
      </c>
      <c r="I32" s="14">
        <f>VLOOKUP($A32,'[1]5Y區隔'!$B$2:$R$34,I$4,FALSE)/VLOOKUP($A32,'[1]5Y區隔'!$B$2:$R$34,2,FALSE)</f>
        <v>6.0211800302571859E-2</v>
      </c>
      <c r="J32" s="14">
        <f>VLOOKUP($A32,'[1]5Y區隔'!$B$2:$R$34,J$4,FALSE)/VLOOKUP($A32,'[1]5Y區隔'!$B$2:$R$34,2,FALSE)</f>
        <v>8.8653555219364605E-2</v>
      </c>
      <c r="K32" s="14">
        <f>VLOOKUP($A32,'[1]5Y區隔'!$B$2:$R$34,K$4,FALSE)/VLOOKUP($A32,'[1]5Y區隔'!$B$2:$R$34,2,FALSE)</f>
        <v>9.8335854765506811E-2</v>
      </c>
      <c r="L32" s="14">
        <f>VLOOKUP($A32,'[1]5Y區隔'!$B$2:$R$34,L$4,FALSE)/VLOOKUP($A32,'[1]5Y區隔'!$B$2:$R$34,2,FALSE)</f>
        <v>0.11800302571860817</v>
      </c>
      <c r="M32" s="14">
        <f>VLOOKUP($A32,'[1]5Y區隔'!$B$2:$R$34,M$4,FALSE)/VLOOKUP($A32,'[1]5Y區隔'!$B$2:$R$34,2,FALSE)</f>
        <v>9.4704992435703475E-2</v>
      </c>
      <c r="N32" s="14">
        <f>VLOOKUP($A32,'[1]5Y區隔'!$B$2:$R$34,N$4,FALSE)/VLOOKUP($A32,'[1]5Y區隔'!$B$2:$R$34,2,FALSE)</f>
        <v>9.5612708018154316E-2</v>
      </c>
      <c r="O32" s="14">
        <f>VLOOKUP($A32,'[1]5Y區隔'!$B$2:$R$34,O$4,FALSE)/VLOOKUP($A32,'[1]5Y區隔'!$B$2:$R$34,2,FALSE)</f>
        <v>8.8048411497730711E-2</v>
      </c>
      <c r="P32" s="14">
        <f>VLOOKUP($A32,'[1]5Y區隔'!$B$2:$R$34,P$4,FALSE)/VLOOKUP($A32,'[1]5Y區隔'!$B$2:$R$34,2,FALSE)</f>
        <v>8.5627836611195163E-2</v>
      </c>
      <c r="Q32" s="14">
        <f>VLOOKUP($A32,'[1]5Y區隔'!$B$2:$R$34,Q$4,FALSE)/VLOOKUP($A32,'[1]5Y區隔'!$B$2:$R$34,2,FALSE)</f>
        <v>6.8381240544629351E-2</v>
      </c>
      <c r="R32" s="14">
        <f>VLOOKUP($A32,'[1]5Y區隔'!$B$2:$R$34,R$4,FALSE)/VLOOKUP($A32,'[1]5Y區隔'!$B$2:$R$34,2,FALSE)</f>
        <v>4.4175491679273829E-2</v>
      </c>
      <c r="S32" s="14">
        <f>VLOOKUP($A32,'[1]5Y區隔'!$B$2:$R$34,S$4,FALSE)/VLOOKUP($A32,'[1]5Y區隔'!$B$2:$R$34,2,FALSE)</f>
        <v>3.6611195158850224E-2</v>
      </c>
      <c r="T32" s="14">
        <f>VLOOKUP($A32,'[1]5Y區隔'!$B$2:$R$34,T$4,FALSE)/VLOOKUP($A32,'[1]5Y區隔'!$B$2:$R$34,2,FALSE)</f>
        <v>2.8441754916792739E-2</v>
      </c>
      <c r="U32" s="14">
        <f>VLOOKUP($A32,'[1]5Y區隔'!$B$2:$R$34,U$4,FALSE)/VLOOKUP($A32,'[1]5Y區隔'!$B$2:$R$34,2,FALSE)</f>
        <v>1.3918305597579426E-2</v>
      </c>
      <c r="V32" s="14">
        <f>VLOOKUP($A32,'[1]5Y區隔'!$B$2:$R$34,V$4,FALSE)/VLOOKUP($A32,'[1]5Y區隔'!$B$2:$R$34,2,FALSE)</f>
        <v>8.4720121028744322E-3</v>
      </c>
      <c r="W32" s="18">
        <f t="shared" si="6"/>
        <v>47.269288956127085</v>
      </c>
      <c r="X32" s="19">
        <f t="shared" si="7"/>
        <v>3.2793867120954001E-2</v>
      </c>
    </row>
    <row r="33" spans="1:24" x14ac:dyDescent="0.25">
      <c r="A33" t="s">
        <v>202</v>
      </c>
      <c r="B33">
        <f>VLOOKUP($A33,工作表2!$Z$6:$AC$120,2,FALSE)</f>
        <v>1836</v>
      </c>
      <c r="C33">
        <f>VLOOKUP($A33,工作表2!$Z$6:$AC$120,3,FALSE)</f>
        <v>1770</v>
      </c>
      <c r="D33">
        <f>VLOOKUP($A33,工作表2!$Z$6:$AC$120,4,FALSE)</f>
        <v>4154</v>
      </c>
      <c r="E33" s="12">
        <f t="shared" si="3"/>
        <v>0.44198363023591719</v>
      </c>
      <c r="F33" s="12">
        <f t="shared" si="4"/>
        <v>0.4260953298025999</v>
      </c>
      <c r="G33" s="13">
        <f t="shared" si="5"/>
        <v>1.5888300433317293E-2</v>
      </c>
      <c r="H33" s="14">
        <f>VLOOKUP($A33,'[1]5Y區隔'!$B$2:$R$34,H$4,FALSE)/VLOOKUP($A33,'[1]5Y區隔'!$B$2:$R$34,2,FALSE)</f>
        <v>6.3539296341676876E-2</v>
      </c>
      <c r="I33" s="14">
        <f>VLOOKUP($A33,'[1]5Y區隔'!$B$2:$R$34,I$4,FALSE)/VLOOKUP($A33,'[1]5Y區隔'!$B$2:$R$34,2,FALSE)</f>
        <v>6.633992648345878E-2</v>
      </c>
      <c r="J33" s="14">
        <f>VLOOKUP($A33,'[1]5Y區隔'!$B$2:$R$34,J$4,FALSE)/VLOOKUP($A33,'[1]5Y區隔'!$B$2:$R$34,2,FALSE)</f>
        <v>8.5069140556625247E-2</v>
      </c>
      <c r="K33" s="14">
        <f>VLOOKUP($A33,'[1]5Y區隔'!$B$2:$R$34,K$4,FALSE)/VLOOKUP($A33,'[1]5Y區隔'!$B$2:$R$34,2,FALSE)</f>
        <v>0.10799929984246455</v>
      </c>
      <c r="L33" s="14">
        <f>VLOOKUP($A33,'[1]5Y區隔'!$B$2:$R$34,L$4,FALSE)/VLOOKUP($A33,'[1]5Y區隔'!$B$2:$R$34,2,FALSE)</f>
        <v>0.10309819709434623</v>
      </c>
      <c r="M33" s="14">
        <f>VLOOKUP($A33,'[1]5Y區隔'!$B$2:$R$34,M$4,FALSE)/VLOOKUP($A33,'[1]5Y區隔'!$B$2:$R$34,2,FALSE)</f>
        <v>0.10187292140731664</v>
      </c>
      <c r="N33" s="14">
        <f>VLOOKUP($A33,'[1]5Y區隔'!$B$2:$R$34,N$4,FALSE)/VLOOKUP($A33,'[1]5Y區隔'!$B$2:$R$34,2,FALSE)</f>
        <v>9.8722212497812004E-2</v>
      </c>
      <c r="O33" s="14">
        <f>VLOOKUP($A33,'[1]5Y區隔'!$B$2:$R$34,O$4,FALSE)/VLOOKUP($A33,'[1]5Y區隔'!$B$2:$R$34,2,FALSE)</f>
        <v>8.734465254682304E-2</v>
      </c>
      <c r="P33" s="14">
        <f>VLOOKUP($A33,'[1]5Y區隔'!$B$2:$R$34,P$4,FALSE)/VLOOKUP($A33,'[1]5Y區隔'!$B$2:$R$34,2,FALSE)</f>
        <v>9.4521267285139154E-2</v>
      </c>
      <c r="Q33" s="14">
        <f>VLOOKUP($A33,'[1]5Y區隔'!$B$2:$R$34,Q$4,FALSE)/VLOOKUP($A33,'[1]5Y區隔'!$B$2:$R$34,2,FALSE)</f>
        <v>6.161386311920182E-2</v>
      </c>
      <c r="R33" s="14">
        <f>VLOOKUP($A33,'[1]5Y區隔'!$B$2:$R$34,R$4,FALSE)/VLOOKUP($A33,'[1]5Y區隔'!$B$2:$R$34,2,FALSE)</f>
        <v>4.2359530894451249E-2</v>
      </c>
      <c r="S33" s="14">
        <f>VLOOKUP($A33,'[1]5Y區隔'!$B$2:$R$34,S$4,FALSE)/VLOOKUP($A33,'[1]5Y區隔'!$B$2:$R$34,2,FALSE)</f>
        <v>3.553299492385787E-2</v>
      </c>
      <c r="T33" s="14">
        <f>VLOOKUP($A33,'[1]5Y區隔'!$B$2:$R$34,T$4,FALSE)/VLOOKUP($A33,'[1]5Y區隔'!$B$2:$R$34,2,FALSE)</f>
        <v>2.6255907579205321E-2</v>
      </c>
      <c r="U33" s="14">
        <f>VLOOKUP($A33,'[1]5Y區隔'!$B$2:$R$34,U$4,FALSE)/VLOOKUP($A33,'[1]5Y區隔'!$B$2:$R$34,2,FALSE)</f>
        <v>1.6103623315245931E-2</v>
      </c>
      <c r="V33" s="14">
        <f>VLOOKUP($A33,'[1]5Y區隔'!$B$2:$R$34,V$4,FALSE)/VLOOKUP($A33,'[1]5Y區隔'!$B$2:$R$34,2,FALSE)</f>
        <v>9.6271661123752839E-3</v>
      </c>
      <c r="W33" s="18">
        <f t="shared" si="6"/>
        <v>47.351654122177486</v>
      </c>
      <c r="X33" s="19">
        <f t="shared" si="7"/>
        <v>1.5888300433317293E-2</v>
      </c>
    </row>
    <row r="34" spans="1:24" x14ac:dyDescent="0.25">
      <c r="A34" t="s">
        <v>203</v>
      </c>
      <c r="B34">
        <f>VLOOKUP($A34,工作表2!$Z$6:$AC$120,2,FALSE)</f>
        <v>933</v>
      </c>
      <c r="C34">
        <f>VLOOKUP($A34,工作表2!$Z$6:$AC$120,3,FALSE)</f>
        <v>690</v>
      </c>
      <c r="D34">
        <f>VLOOKUP($A34,工作表2!$Z$6:$AC$120,4,FALSE)</f>
        <v>1901</v>
      </c>
      <c r="E34" s="12">
        <f t="shared" si="3"/>
        <v>0.49079431877958968</v>
      </c>
      <c r="F34" s="12">
        <f t="shared" si="4"/>
        <v>0.36296685954760655</v>
      </c>
      <c r="G34" s="13">
        <f t="shared" si="5"/>
        <v>0.12782745923198313</v>
      </c>
      <c r="H34" s="14">
        <f>VLOOKUP($A34,'[1]5Y區隔'!$B$2:$R$34,H$4,FALSE)/VLOOKUP($A34,'[1]5Y區隔'!$B$2:$R$34,2,FALSE)</f>
        <v>5.7954545454545453E-2</v>
      </c>
      <c r="I34" s="14">
        <f>VLOOKUP($A34,'[1]5Y區隔'!$B$2:$R$34,I$4,FALSE)/VLOOKUP($A34,'[1]5Y區隔'!$B$2:$R$34,2,FALSE)</f>
        <v>6.5151515151515155E-2</v>
      </c>
      <c r="J34" s="14">
        <f>VLOOKUP($A34,'[1]5Y區隔'!$B$2:$R$34,J$4,FALSE)/VLOOKUP($A34,'[1]5Y區隔'!$B$2:$R$34,2,FALSE)</f>
        <v>9.1287878787878793E-2</v>
      </c>
      <c r="K34" s="14">
        <f>VLOOKUP($A34,'[1]5Y區隔'!$B$2:$R$34,K$4,FALSE)/VLOOKUP($A34,'[1]5Y區隔'!$B$2:$R$34,2,FALSE)</f>
        <v>0.10151515151515152</v>
      </c>
      <c r="L34" s="14">
        <f>VLOOKUP($A34,'[1]5Y區隔'!$B$2:$R$34,L$4,FALSE)/VLOOKUP($A34,'[1]5Y區隔'!$B$2:$R$34,2,FALSE)</f>
        <v>0.10757575757575757</v>
      </c>
      <c r="M34" s="14">
        <f>VLOOKUP($A34,'[1]5Y區隔'!$B$2:$R$34,M$4,FALSE)/VLOOKUP($A34,'[1]5Y區隔'!$B$2:$R$34,2,FALSE)</f>
        <v>0.11818181818181818</v>
      </c>
      <c r="N34" s="14">
        <f>VLOOKUP($A34,'[1]5Y區隔'!$B$2:$R$34,N$4,FALSE)/VLOOKUP($A34,'[1]5Y區隔'!$B$2:$R$34,2,FALSE)</f>
        <v>9.6212121212121207E-2</v>
      </c>
      <c r="O34" s="14">
        <f>VLOOKUP($A34,'[1]5Y區隔'!$B$2:$R$34,O$4,FALSE)/VLOOKUP($A34,'[1]5Y區隔'!$B$2:$R$34,2,FALSE)</f>
        <v>8.9015151515151519E-2</v>
      </c>
      <c r="P34" s="14">
        <f>VLOOKUP($A34,'[1]5Y區隔'!$B$2:$R$34,P$4,FALSE)/VLOOKUP($A34,'[1]5Y區隔'!$B$2:$R$34,2,FALSE)</f>
        <v>9.2045454545454541E-2</v>
      </c>
      <c r="Q34" s="14">
        <f>VLOOKUP($A34,'[1]5Y區隔'!$B$2:$R$34,Q$4,FALSE)/VLOOKUP($A34,'[1]5Y區隔'!$B$2:$R$34,2,FALSE)</f>
        <v>5.7575757575757579E-2</v>
      </c>
      <c r="R34" s="14">
        <f>VLOOKUP($A34,'[1]5Y區隔'!$B$2:$R$34,R$4,FALSE)/VLOOKUP($A34,'[1]5Y區隔'!$B$2:$R$34,2,FALSE)</f>
        <v>4.1666666666666664E-2</v>
      </c>
      <c r="S34" s="14">
        <f>VLOOKUP($A34,'[1]5Y區隔'!$B$2:$R$34,S$4,FALSE)/VLOOKUP($A34,'[1]5Y區隔'!$B$2:$R$34,2,FALSE)</f>
        <v>3.3333333333333333E-2</v>
      </c>
      <c r="T34" s="14">
        <f>VLOOKUP($A34,'[1]5Y區隔'!$B$2:$R$34,T$4,FALSE)/VLOOKUP($A34,'[1]5Y區隔'!$B$2:$R$34,2,FALSE)</f>
        <v>2.1212121212121213E-2</v>
      </c>
      <c r="U34" s="14">
        <f>VLOOKUP($A34,'[1]5Y區隔'!$B$2:$R$34,U$4,FALSE)/VLOOKUP($A34,'[1]5Y區隔'!$B$2:$R$34,2,FALSE)</f>
        <v>1.8560606060606062E-2</v>
      </c>
      <c r="V34" s="14">
        <f>VLOOKUP($A34,'[1]5Y區隔'!$B$2:$R$34,V$4,FALSE)/VLOOKUP($A34,'[1]5Y區隔'!$B$2:$R$34,2,FALSE)</f>
        <v>8.7121212121212127E-3</v>
      </c>
      <c r="W34" s="18">
        <f t="shared" si="6"/>
        <v>47.147727272727273</v>
      </c>
      <c r="X34" s="19">
        <f t="shared" si="7"/>
        <v>0.12782745923198313</v>
      </c>
    </row>
    <row r="35" spans="1:24" x14ac:dyDescent="0.25">
      <c r="A35" t="s">
        <v>204</v>
      </c>
      <c r="B35">
        <f>VLOOKUP($A35,工作表2!$Z$6:$AC$120,2,FALSE)</f>
        <v>1338</v>
      </c>
      <c r="C35">
        <f>VLOOKUP($A35,工作表2!$Z$6:$AC$120,3,FALSE)</f>
        <v>893</v>
      </c>
      <c r="D35">
        <f>VLOOKUP($A35,工作表2!$Z$6:$AC$120,4,FALSE)</f>
        <v>2589</v>
      </c>
      <c r="E35" s="12">
        <f t="shared" si="3"/>
        <v>0.51680185399768253</v>
      </c>
      <c r="F35" s="12">
        <f t="shared" si="4"/>
        <v>0.34492081884897646</v>
      </c>
      <c r="G35" s="13">
        <f t="shared" si="5"/>
        <v>0.17188103514870606</v>
      </c>
      <c r="H35" s="14">
        <f>VLOOKUP($A35,'[1]5Y區隔'!$B$2:$R$34,H$4,FALSE)/VLOOKUP($A35,'[1]5Y區隔'!$B$2:$R$34,2,FALSE)</f>
        <v>6.2246278755074422E-2</v>
      </c>
      <c r="I35" s="14">
        <f>VLOOKUP($A35,'[1]5Y區隔'!$B$2:$R$34,I$4,FALSE)/VLOOKUP($A35,'[1]5Y區隔'!$B$2:$R$34,2,FALSE)</f>
        <v>6.0622462787550742E-2</v>
      </c>
      <c r="J35" s="14">
        <f>VLOOKUP($A35,'[1]5Y區隔'!$B$2:$R$34,J$4,FALSE)/VLOOKUP($A35,'[1]5Y區隔'!$B$2:$R$34,2,FALSE)</f>
        <v>8.362652232746956E-2</v>
      </c>
      <c r="K35" s="14">
        <f>VLOOKUP($A35,'[1]5Y區隔'!$B$2:$R$34,K$4,FALSE)/VLOOKUP($A35,'[1]5Y區隔'!$B$2:$R$34,2,FALSE)</f>
        <v>0.1128552097428958</v>
      </c>
      <c r="L35" s="14">
        <f>VLOOKUP($A35,'[1]5Y區隔'!$B$2:$R$34,L$4,FALSE)/VLOOKUP($A35,'[1]5Y區隔'!$B$2:$R$34,2,FALSE)</f>
        <v>0.12909336941813263</v>
      </c>
      <c r="M35" s="14">
        <f>VLOOKUP($A35,'[1]5Y區隔'!$B$2:$R$34,M$4,FALSE)/VLOOKUP($A35,'[1]5Y區隔'!$B$2:$R$34,2,FALSE)</f>
        <v>0.12259810554803789</v>
      </c>
      <c r="N35" s="14">
        <f>VLOOKUP($A35,'[1]5Y區隔'!$B$2:$R$34,N$4,FALSE)/VLOOKUP($A35,'[1]5Y區隔'!$B$2:$R$34,2,FALSE)</f>
        <v>9.3098782138024361E-2</v>
      </c>
      <c r="O35" s="14">
        <f>VLOOKUP($A35,'[1]5Y區隔'!$B$2:$R$34,O$4,FALSE)/VLOOKUP($A35,'[1]5Y區隔'!$B$2:$R$34,2,FALSE)</f>
        <v>8.0378890392422186E-2</v>
      </c>
      <c r="P35" s="14">
        <f>VLOOKUP($A35,'[1]5Y區隔'!$B$2:$R$34,P$4,FALSE)/VLOOKUP($A35,'[1]5Y區隔'!$B$2:$R$34,2,FALSE)</f>
        <v>7.6860622462787548E-2</v>
      </c>
      <c r="Q35" s="14">
        <f>VLOOKUP($A35,'[1]5Y區隔'!$B$2:$R$34,Q$4,FALSE)/VLOOKUP($A35,'[1]5Y區隔'!$B$2:$R$34,2,FALSE)</f>
        <v>6.8470906630581863E-2</v>
      </c>
      <c r="R35" s="14">
        <f>VLOOKUP($A35,'[1]5Y區隔'!$B$2:$R$34,R$4,FALSE)/VLOOKUP($A35,'[1]5Y區隔'!$B$2:$R$34,2,FALSE)</f>
        <v>3.5182679296346414E-2</v>
      </c>
      <c r="S35" s="14">
        <f>VLOOKUP($A35,'[1]5Y區隔'!$B$2:$R$34,S$4,FALSE)/VLOOKUP($A35,'[1]5Y區隔'!$B$2:$R$34,2,FALSE)</f>
        <v>3.1935047361299054E-2</v>
      </c>
      <c r="T35" s="14">
        <f>VLOOKUP($A35,'[1]5Y區隔'!$B$2:$R$34,T$4,FALSE)/VLOOKUP($A35,'[1]5Y區隔'!$B$2:$R$34,2,FALSE)</f>
        <v>2.1380243572395128E-2</v>
      </c>
      <c r="U35" s="14">
        <f>VLOOKUP($A35,'[1]5Y區隔'!$B$2:$R$34,U$4,FALSE)/VLOOKUP($A35,'[1]5Y區隔'!$B$2:$R$34,2,FALSE)</f>
        <v>1.1907983761840324E-2</v>
      </c>
      <c r="V35" s="14">
        <f>VLOOKUP($A35,'[1]5Y區隔'!$B$2:$R$34,V$4,FALSE)/VLOOKUP($A35,'[1]5Y區隔'!$B$2:$R$34,2,FALSE)</f>
        <v>9.7428958051420846E-3</v>
      </c>
      <c r="W35" s="18">
        <f t="shared" si="6"/>
        <v>46.495263870094725</v>
      </c>
      <c r="X35" s="19">
        <f t="shared" si="7"/>
        <v>0.17188103514870606</v>
      </c>
    </row>
    <row r="36" spans="1:24" x14ac:dyDescent="0.25">
      <c r="A36" t="s">
        <v>205</v>
      </c>
      <c r="B36">
        <f>VLOOKUP($A36,工作表2!$Z$6:$AC$120,2,FALSE)</f>
        <v>1576</v>
      </c>
      <c r="C36">
        <f>VLOOKUP($A36,工作表2!$Z$6:$AC$120,3,FALSE)</f>
        <v>1596</v>
      </c>
      <c r="D36">
        <f>VLOOKUP($A36,工作表2!$Z$6:$AC$120,4,FALSE)</f>
        <v>3673</v>
      </c>
      <c r="E36" s="12">
        <f t="shared" si="3"/>
        <v>0.42907704873400487</v>
      </c>
      <c r="F36" s="12">
        <f t="shared" si="4"/>
        <v>0.43452218894636535</v>
      </c>
      <c r="G36" s="13">
        <f t="shared" si="5"/>
        <v>-5.4451402123604775E-3</v>
      </c>
      <c r="H36" s="14">
        <f>VLOOKUP($A36,'[1]5Y區隔'!$B$2:$R$34,H$4,FALSE)/VLOOKUP($A36,'[1]5Y區隔'!$B$2:$R$34,2,FALSE)</f>
        <v>7.1166827386692388E-2</v>
      </c>
      <c r="I36" s="14">
        <f>VLOOKUP($A36,'[1]5Y區隔'!$B$2:$R$34,I$4,FALSE)/VLOOKUP($A36,'[1]5Y區隔'!$B$2:$R$34,2,FALSE)</f>
        <v>6.0752169720347159E-2</v>
      </c>
      <c r="J36" s="14">
        <f>VLOOKUP($A36,'[1]5Y區隔'!$B$2:$R$34,J$4,FALSE)/VLOOKUP($A36,'[1]5Y區隔'!$B$2:$R$34,2,FALSE)</f>
        <v>8.9296046287367412E-2</v>
      </c>
      <c r="K36" s="14">
        <f>VLOOKUP($A36,'[1]5Y區隔'!$B$2:$R$34,K$4,FALSE)/VLOOKUP($A36,'[1]5Y區隔'!$B$2:$R$34,2,FALSE)</f>
        <v>0.10973963355834138</v>
      </c>
      <c r="L36" s="14">
        <f>VLOOKUP($A36,'[1]5Y區隔'!$B$2:$R$34,L$4,FALSE)/VLOOKUP($A36,'[1]5Y區隔'!$B$2:$R$34,2,FALSE)</f>
        <v>9.7396335583413693E-2</v>
      </c>
      <c r="M36" s="14">
        <f>VLOOKUP($A36,'[1]5Y區隔'!$B$2:$R$34,M$4,FALSE)/VLOOKUP($A36,'[1]5Y區隔'!$B$2:$R$34,2,FALSE)</f>
        <v>0.10279652844744455</v>
      </c>
      <c r="N36" s="14">
        <f>VLOOKUP($A36,'[1]5Y區隔'!$B$2:$R$34,N$4,FALSE)/VLOOKUP($A36,'[1]5Y區隔'!$B$2:$R$34,2,FALSE)</f>
        <v>9.5660559305689494E-2</v>
      </c>
      <c r="O36" s="14">
        <f>VLOOKUP($A36,'[1]5Y區隔'!$B$2:$R$34,O$4,FALSE)/VLOOKUP($A36,'[1]5Y區隔'!$B$2:$R$34,2,FALSE)</f>
        <v>8.6788813886210223E-2</v>
      </c>
      <c r="P36" s="14">
        <f>VLOOKUP($A36,'[1]5Y區隔'!$B$2:$R$34,P$4,FALSE)/VLOOKUP($A36,'[1]5Y區隔'!$B$2:$R$34,2,FALSE)</f>
        <v>8.2738669238187082E-2</v>
      </c>
      <c r="Q36" s="14">
        <f>VLOOKUP($A36,'[1]5Y區隔'!$B$2:$R$34,Q$4,FALSE)/VLOOKUP($A36,'[1]5Y區隔'!$B$2:$R$34,2,FALSE)</f>
        <v>6.2295081967213117E-2</v>
      </c>
      <c r="R36" s="14">
        <f>VLOOKUP($A36,'[1]5Y區隔'!$B$2:$R$34,R$4,FALSE)/VLOOKUP($A36,'[1]5Y區隔'!$B$2:$R$34,2,FALSE)</f>
        <v>4.9951783992285441E-2</v>
      </c>
      <c r="S36" s="14">
        <f>VLOOKUP($A36,'[1]5Y區隔'!$B$2:$R$34,S$4,FALSE)/VLOOKUP($A36,'[1]5Y區隔'!$B$2:$R$34,2,FALSE)</f>
        <v>4.1851494696239153E-2</v>
      </c>
      <c r="T36" s="14">
        <f>VLOOKUP($A36,'[1]5Y區隔'!$B$2:$R$34,T$4,FALSE)/VLOOKUP($A36,'[1]5Y區隔'!$B$2:$R$34,2,FALSE)</f>
        <v>2.5265188042430088E-2</v>
      </c>
      <c r="U36" s="14">
        <f>VLOOKUP($A36,'[1]5Y區隔'!$B$2:$R$34,U$4,FALSE)/VLOOKUP($A36,'[1]5Y區隔'!$B$2:$R$34,2,FALSE)</f>
        <v>1.7357762777242044E-2</v>
      </c>
      <c r="V36" s="14">
        <f>VLOOKUP($A36,'[1]5Y區隔'!$B$2:$R$34,V$4,FALSE)/VLOOKUP($A36,'[1]5Y區隔'!$B$2:$R$34,2,FALSE)</f>
        <v>6.9431051108968175E-3</v>
      </c>
      <c r="W36" s="18">
        <f t="shared" si="6"/>
        <v>47.310511089681768</v>
      </c>
      <c r="X36" s="19">
        <f t="shared" si="7"/>
        <v>-5.4451402123604775E-3</v>
      </c>
    </row>
    <row r="37" spans="1:24" x14ac:dyDescent="0.25">
      <c r="A37" t="s">
        <v>206</v>
      </c>
      <c r="B37">
        <f>VLOOKUP($A37,工作表2!$Z$6:$AC$120,2,FALSE)</f>
        <v>734</v>
      </c>
      <c r="C37">
        <f>VLOOKUP($A37,工作表2!$Z$6:$AC$120,3,FALSE)</f>
        <v>603</v>
      </c>
      <c r="D37">
        <f>VLOOKUP($A37,工作表2!$Z$6:$AC$120,4,FALSE)</f>
        <v>1574</v>
      </c>
      <c r="E37" s="12">
        <f t="shared" si="3"/>
        <v>0.46632782719186783</v>
      </c>
      <c r="F37" s="12">
        <f t="shared" si="4"/>
        <v>0.38310038119440915</v>
      </c>
      <c r="G37" s="13">
        <f t="shared" si="5"/>
        <v>8.3227445997458682E-2</v>
      </c>
      <c r="H37" s="14">
        <f>VLOOKUP($A37,'[1]5Y區隔'!$B$2:$R$34,H$4,FALSE)/VLOOKUP($A37,'[1]5Y區隔'!$B$2:$R$34,2,FALSE)</f>
        <v>6.6994193836534169E-2</v>
      </c>
      <c r="I37" s="14">
        <f>VLOOKUP($A37,'[1]5Y區隔'!$B$2:$R$34,I$4,FALSE)/VLOOKUP($A37,'[1]5Y區隔'!$B$2:$R$34,2,FALSE)</f>
        <v>5.5828494863778472E-2</v>
      </c>
      <c r="J37" s="14">
        <f>VLOOKUP($A37,'[1]5Y區隔'!$B$2:$R$34,J$4,FALSE)/VLOOKUP($A37,'[1]5Y區隔'!$B$2:$R$34,2,FALSE)</f>
        <v>8.3966056275122825E-2</v>
      </c>
      <c r="K37" s="14">
        <f>VLOOKUP($A37,'[1]5Y區隔'!$B$2:$R$34,K$4,FALSE)/VLOOKUP($A37,'[1]5Y區隔'!$B$2:$R$34,2,FALSE)</f>
        <v>9.2898615453327379E-2</v>
      </c>
      <c r="L37" s="14">
        <f>VLOOKUP($A37,'[1]5Y區隔'!$B$2:$R$34,L$4,FALSE)/VLOOKUP($A37,'[1]5Y區隔'!$B$2:$R$34,2,FALSE)</f>
        <v>9.5578383206788742E-2</v>
      </c>
      <c r="M37" s="14">
        <f>VLOOKUP($A37,'[1]5Y區隔'!$B$2:$R$34,M$4,FALSE)/VLOOKUP($A37,'[1]5Y區隔'!$B$2:$R$34,2,FALSE)</f>
        <v>0.10093791871371148</v>
      </c>
      <c r="N37" s="14">
        <f>VLOOKUP($A37,'[1]5Y區隔'!$B$2:$R$34,N$4,FALSE)/VLOOKUP($A37,'[1]5Y區隔'!$B$2:$R$34,2,FALSE)</f>
        <v>0.10585082626172398</v>
      </c>
      <c r="O37" s="14">
        <f>VLOOKUP($A37,'[1]5Y區隔'!$B$2:$R$34,O$4,FALSE)/VLOOKUP($A37,'[1]5Y區隔'!$B$2:$R$34,2,FALSE)</f>
        <v>8.2626172398392136E-2</v>
      </c>
      <c r="P37" s="14">
        <f>VLOOKUP($A37,'[1]5Y區隔'!$B$2:$R$34,P$4,FALSE)/VLOOKUP($A37,'[1]5Y區隔'!$B$2:$R$34,2,FALSE)</f>
        <v>9.736489504242965E-2</v>
      </c>
      <c r="Q37" s="14">
        <f>VLOOKUP($A37,'[1]5Y區隔'!$B$2:$R$34,Q$4,FALSE)/VLOOKUP($A37,'[1]5Y區隔'!$B$2:$R$34,2,FALSE)</f>
        <v>7.1907101384546673E-2</v>
      </c>
      <c r="R37" s="14">
        <f>VLOOKUP($A37,'[1]5Y區隔'!$B$2:$R$34,R$4,FALSE)/VLOOKUP($A37,'[1]5Y區隔'!$B$2:$R$34,2,FALSE)</f>
        <v>4.1983028137561412E-2</v>
      </c>
      <c r="S37" s="14">
        <f>VLOOKUP($A37,'[1]5Y區隔'!$B$2:$R$34,S$4,FALSE)/VLOOKUP($A37,'[1]5Y區隔'!$B$2:$R$34,2,FALSE)</f>
        <v>3.7516748548459135E-2</v>
      </c>
      <c r="T37" s="14">
        <f>VLOOKUP($A37,'[1]5Y區隔'!$B$2:$R$34,T$4,FALSE)/VLOOKUP($A37,'[1]5Y區隔'!$B$2:$R$34,2,FALSE)</f>
        <v>3.1710585082626169E-2</v>
      </c>
      <c r="U37" s="14">
        <f>VLOOKUP($A37,'[1]5Y區隔'!$B$2:$R$34,U$4,FALSE)/VLOOKUP($A37,'[1]5Y區隔'!$B$2:$R$34,2,FALSE)</f>
        <v>2.0544886109870479E-2</v>
      </c>
      <c r="V37" s="14">
        <f>VLOOKUP($A37,'[1]5Y區隔'!$B$2:$R$34,V$4,FALSE)/VLOOKUP($A37,'[1]5Y區隔'!$B$2:$R$34,2,FALSE)</f>
        <v>1.4292094685127288E-2</v>
      </c>
      <c r="W37" s="18">
        <f t="shared" si="6"/>
        <v>48.546225993747207</v>
      </c>
      <c r="X37" s="19">
        <f t="shared" si="7"/>
        <v>8.3227445997458682E-2</v>
      </c>
    </row>
    <row r="38" spans="1:24" x14ac:dyDescent="0.25">
      <c r="A38" t="s">
        <v>207</v>
      </c>
      <c r="B38">
        <f>VLOOKUP($A38,工作表2!$Z$6:$AC$120,2,FALSE)</f>
        <v>1018</v>
      </c>
      <c r="C38">
        <f>VLOOKUP($A38,工作表2!$Z$6:$AC$120,3,FALSE)</f>
        <v>934</v>
      </c>
      <c r="D38">
        <f>VLOOKUP($A38,工作表2!$Z$6:$AC$120,4,FALSE)</f>
        <v>2241</v>
      </c>
      <c r="E38" s="12">
        <f t="shared" si="3"/>
        <v>0.45426149040606872</v>
      </c>
      <c r="F38" s="12">
        <f t="shared" si="4"/>
        <v>0.41677822400713965</v>
      </c>
      <c r="G38" s="13">
        <f t="shared" si="5"/>
        <v>3.7483266398929072E-2</v>
      </c>
      <c r="H38" s="14">
        <f>VLOOKUP($A38,'[1]5Y區隔'!$B$2:$R$34,H$4,FALSE)/VLOOKUP($A38,'[1]5Y區隔'!$B$2:$R$34,2,FALSE)</f>
        <v>6.5390749601275916E-2</v>
      </c>
      <c r="I38" s="14">
        <f>VLOOKUP($A38,'[1]5Y區隔'!$B$2:$R$34,I$4,FALSE)/VLOOKUP($A38,'[1]5Y區隔'!$B$2:$R$34,2,FALSE)</f>
        <v>7.1132376395534297E-2</v>
      </c>
      <c r="J38" s="14">
        <f>VLOOKUP($A38,'[1]5Y區隔'!$B$2:$R$34,J$4,FALSE)/VLOOKUP($A38,'[1]5Y區隔'!$B$2:$R$34,2,FALSE)</f>
        <v>0.10366826156299841</v>
      </c>
      <c r="K38" s="14">
        <f>VLOOKUP($A38,'[1]5Y區隔'!$B$2:$R$34,K$4,FALSE)/VLOOKUP($A38,'[1]5Y區隔'!$B$2:$R$34,2,FALSE)</f>
        <v>8.8357256778309412E-2</v>
      </c>
      <c r="L38" s="14">
        <f>VLOOKUP($A38,'[1]5Y區隔'!$B$2:$R$34,L$4,FALSE)/VLOOKUP($A38,'[1]5Y區隔'!$B$2:$R$34,2,FALSE)</f>
        <v>7.2408293460925047E-2</v>
      </c>
      <c r="M38" s="14">
        <f>VLOOKUP($A38,'[1]5Y區隔'!$B$2:$R$34,M$4,FALSE)/VLOOKUP($A38,'[1]5Y區隔'!$B$2:$R$34,2,FALSE)</f>
        <v>7.7511961722488032E-2</v>
      </c>
      <c r="N38" s="14">
        <f>VLOOKUP($A38,'[1]5Y區隔'!$B$2:$R$34,N$4,FALSE)/VLOOKUP($A38,'[1]5Y區隔'!$B$2:$R$34,2,FALSE)</f>
        <v>9.8245614035087719E-2</v>
      </c>
      <c r="O38" s="14">
        <f>VLOOKUP($A38,'[1]5Y區隔'!$B$2:$R$34,O$4,FALSE)/VLOOKUP($A38,'[1]5Y區隔'!$B$2:$R$34,2,FALSE)</f>
        <v>0.10749601275917066</v>
      </c>
      <c r="P38" s="14">
        <f>VLOOKUP($A38,'[1]5Y區隔'!$B$2:$R$34,P$4,FALSE)/VLOOKUP($A38,'[1]5Y區隔'!$B$2:$R$34,2,FALSE)</f>
        <v>0.10749601275917066</v>
      </c>
      <c r="Q38" s="14">
        <f>VLOOKUP($A38,'[1]5Y區隔'!$B$2:$R$34,Q$4,FALSE)/VLOOKUP($A38,'[1]5Y區隔'!$B$2:$R$34,2,FALSE)</f>
        <v>7.7830940988835723E-2</v>
      </c>
      <c r="R38" s="14">
        <f>VLOOKUP($A38,'[1]5Y區隔'!$B$2:$R$34,R$4,FALSE)/VLOOKUP($A38,'[1]5Y區隔'!$B$2:$R$34,2,FALSE)</f>
        <v>4.0191387559808611E-2</v>
      </c>
      <c r="S38" s="14">
        <f>VLOOKUP($A38,'[1]5Y區隔'!$B$2:$R$34,S$4,FALSE)/VLOOKUP($A38,'[1]5Y區隔'!$B$2:$R$34,2,FALSE)</f>
        <v>3.7001594896331737E-2</v>
      </c>
      <c r="T38" s="14">
        <f>VLOOKUP($A38,'[1]5Y區隔'!$B$2:$R$34,T$4,FALSE)/VLOOKUP($A38,'[1]5Y區隔'!$B$2:$R$34,2,FALSE)</f>
        <v>2.8070175438596492E-2</v>
      </c>
      <c r="U38" s="14">
        <f>VLOOKUP($A38,'[1]5Y區隔'!$B$2:$R$34,U$4,FALSE)/VLOOKUP($A38,'[1]5Y區隔'!$B$2:$R$34,2,FALSE)</f>
        <v>1.5948963317384369E-2</v>
      </c>
      <c r="V38" s="14">
        <f>VLOOKUP($A38,'[1]5Y區隔'!$B$2:$R$34,V$4,FALSE)/VLOOKUP($A38,'[1]5Y區隔'!$B$2:$R$34,2,FALSE)</f>
        <v>9.2503987240829342E-3</v>
      </c>
      <c r="W38" s="18">
        <f t="shared" si="6"/>
        <v>48.028708133971307</v>
      </c>
      <c r="X38" s="19">
        <f t="shared" si="7"/>
        <v>3.7483266398929072E-2</v>
      </c>
    </row>
  </sheetData>
  <phoneticPr fontId="2" type="noConversion"/>
  <conditionalFormatting sqref="A6:A38">
    <cfRule type="duplicateValues" dxfId="0" priority="10"/>
  </conditionalFormatting>
  <conditionalFormatting sqref="G6:G38">
    <cfRule type="colorScale" priority="9">
      <colorScale>
        <cfvo type="num" val="-0.3"/>
        <cfvo type="num" val="0"/>
        <cfvo type="num" val="0.3"/>
        <color rgb="FF63BE7B"/>
        <color rgb="FFFCFCFF"/>
        <color theme="4" tint="-0.249977111117893"/>
      </colorScale>
    </cfRule>
  </conditionalFormatting>
  <conditionalFormatting sqref="H1:V1">
    <cfRule type="colorScale" priority="6">
      <colorScale>
        <cfvo type="num" val="-0.3"/>
        <cfvo type="num" val="0"/>
        <cfvo type="num" val="0.3"/>
        <color rgb="FF63BE7B"/>
        <color rgb="FFFCFCFF"/>
        <color theme="4" tint="-0.249977111117893"/>
      </colorScale>
    </cfRule>
  </conditionalFormatting>
  <conditionalFormatting sqref="H3:V3">
    <cfRule type="colorScale" priority="8">
      <colorScale>
        <cfvo type="min"/>
        <cfvo type="num" val="0"/>
        <cfvo type="max"/>
        <color theme="0" tint="-0.34998626667073579"/>
        <color rgb="FFFCFCFF"/>
        <color theme="4" tint="-0.249977111117893"/>
      </colorScale>
    </cfRule>
  </conditionalFormatting>
  <conditionalFormatting sqref="H2:V2">
    <cfRule type="colorScale" priority="7">
      <colorScale>
        <cfvo type="min"/>
        <cfvo type="num" val="0"/>
        <cfvo type="max"/>
        <color theme="0" tint="-0.34998626667073579"/>
        <color rgb="FFFCFCFF"/>
        <color rgb="FF63BE7B"/>
      </colorScale>
    </cfRule>
  </conditionalFormatting>
  <conditionalFormatting sqref="AA7:AA21">
    <cfRule type="colorScale" priority="4">
      <colorScale>
        <cfvo type="min"/>
        <cfvo type="num" val="0"/>
        <cfvo type="max"/>
        <color theme="0" tint="-0.34998626667073579"/>
        <color rgb="FFFCFCFF"/>
        <color rgb="FF63BE7B"/>
      </colorScale>
    </cfRule>
  </conditionalFormatting>
  <conditionalFormatting sqref="AB7:AB21">
    <cfRule type="colorScale" priority="2">
      <colorScale>
        <cfvo type="min"/>
        <cfvo type="num" val="0"/>
        <cfvo type="max"/>
        <color theme="0" tint="-0.34998626667073579"/>
        <color rgb="FFFCFCFF"/>
        <color theme="4" tint="-0.249977111117893"/>
      </colorScale>
    </cfRule>
  </conditionalFormatting>
  <conditionalFormatting sqref="Z7:Z21">
    <cfRule type="colorScale" priority="1">
      <colorScale>
        <cfvo type="num" val="-0.3"/>
        <cfvo type="num" val="0"/>
        <cfvo type="num" val="0.3"/>
        <color rgb="FF63BE7B"/>
        <color rgb="FFFCFCFF"/>
        <color theme="4" tint="-0.249977111117893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0"/>
  <sheetViews>
    <sheetView workbookViewId="0">
      <selection activeCell="X6" sqref="X6:AC6"/>
    </sheetView>
  </sheetViews>
  <sheetFormatPr defaultRowHeight="16.5" x14ac:dyDescent="0.25"/>
  <sheetData>
    <row r="1" spans="1:29" s="5" customFormat="1" ht="16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1" t="s">
        <v>4</v>
      </c>
      <c r="V1" s="1" t="s">
        <v>5</v>
      </c>
      <c r="W1" s="1" t="s">
        <v>6</v>
      </c>
    </row>
    <row r="2" spans="1:29" s="5" customFormat="1" x14ac:dyDescent="0.25">
      <c r="A2" s="6"/>
      <c r="B2" s="6"/>
      <c r="C2" s="6"/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6"/>
      <c r="V2" s="6"/>
      <c r="W2" s="6"/>
    </row>
    <row r="3" spans="1:29" s="5" customForma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9" s="5" customForma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9" s="5" customFormat="1" x14ac:dyDescent="0.25">
      <c r="A5" s="8" t="s">
        <v>24</v>
      </c>
      <c r="B5" s="8" t="s">
        <v>25</v>
      </c>
      <c r="C5" s="8" t="s">
        <v>25</v>
      </c>
      <c r="D5" s="9">
        <v>4496</v>
      </c>
      <c r="E5" s="9">
        <v>10052</v>
      </c>
      <c r="F5" s="9">
        <v>5231</v>
      </c>
      <c r="G5" s="9">
        <v>9301</v>
      </c>
      <c r="H5" s="9">
        <v>196</v>
      </c>
      <c r="I5" s="9">
        <v>5514</v>
      </c>
      <c r="J5" s="9">
        <v>8740</v>
      </c>
      <c r="K5" s="9">
        <v>4552</v>
      </c>
      <c r="L5" s="9">
        <v>2041</v>
      </c>
      <c r="M5" s="9">
        <v>13371</v>
      </c>
      <c r="N5" s="9">
        <v>1725</v>
      </c>
      <c r="O5" s="9">
        <v>10035</v>
      </c>
      <c r="P5" s="9">
        <v>8142</v>
      </c>
      <c r="Q5" s="9">
        <v>4378</v>
      </c>
      <c r="R5" s="9">
        <v>12580</v>
      </c>
      <c r="S5" s="9">
        <v>8830</v>
      </c>
      <c r="T5" s="9">
        <v>3769</v>
      </c>
      <c r="U5" s="9">
        <v>115623</v>
      </c>
      <c r="V5" s="9">
        <v>163719</v>
      </c>
      <c r="W5" s="10">
        <v>70.620002746582031</v>
      </c>
    </row>
    <row r="6" spans="1:29" s="5" customFormat="1" ht="16.5" customHeight="1" x14ac:dyDescent="0.25">
      <c r="A6" s="8" t="s">
        <v>26</v>
      </c>
      <c r="B6" s="8" t="s">
        <v>27</v>
      </c>
      <c r="C6" s="8" t="s">
        <v>28</v>
      </c>
      <c r="D6" s="9">
        <v>106</v>
      </c>
      <c r="E6" s="9">
        <v>101</v>
      </c>
      <c r="F6" s="9">
        <v>51</v>
      </c>
      <c r="G6" s="9">
        <v>105</v>
      </c>
      <c r="H6" s="9">
        <v>2</v>
      </c>
      <c r="I6" s="9">
        <v>32</v>
      </c>
      <c r="J6" s="9">
        <v>40</v>
      </c>
      <c r="K6" s="9">
        <v>63</v>
      </c>
      <c r="L6" s="9">
        <v>19</v>
      </c>
      <c r="M6" s="9">
        <v>148</v>
      </c>
      <c r="N6" s="9">
        <v>13</v>
      </c>
      <c r="O6" s="9">
        <v>96</v>
      </c>
      <c r="P6" s="9">
        <v>65</v>
      </c>
      <c r="Q6" s="9">
        <v>39</v>
      </c>
      <c r="R6" s="9">
        <v>124</v>
      </c>
      <c r="S6" s="9">
        <v>78</v>
      </c>
      <c r="T6" s="9">
        <v>25</v>
      </c>
      <c r="U6" s="9">
        <v>1127</v>
      </c>
      <c r="V6" s="9">
        <v>1552</v>
      </c>
      <c r="W6" s="10">
        <v>72.620002746582031</v>
      </c>
      <c r="X6" s="11">
        <f>SUM(D6,E6,F6,I6,J6,K6,O6,Q6,T6)</f>
        <v>553</v>
      </c>
      <c r="Y6" s="11">
        <f>SUM(G6,M6,N6,P6,R6)</f>
        <v>455</v>
      </c>
      <c r="Z6" t="str">
        <f>$B6</f>
        <v>莊敬里</v>
      </c>
      <c r="AA6" s="5">
        <f>IF($B6=$B5,"",SUMPRODUCT(($B$6:$B$168=$B6)*X$6:X$168))</f>
        <v>1638</v>
      </c>
      <c r="AB6" s="5">
        <f t="shared" ref="AB6" si="0">IF($B6=$B5,"",SUMPRODUCT(($B$6:$B$168=$B6)*Y$6:Y$168))</f>
        <v>1249</v>
      </c>
      <c r="AC6" s="5">
        <f>IF($B6=$B5,"",SUMPRODUCT(($B$6:$B$168=$B6)*U$6:U$168))</f>
        <v>3256</v>
      </c>
    </row>
    <row r="7" spans="1:29" s="5" customFormat="1" x14ac:dyDescent="0.25">
      <c r="A7" s="8" t="s">
        <v>26</v>
      </c>
      <c r="B7" s="8" t="s">
        <v>27</v>
      </c>
      <c r="C7" s="8" t="s">
        <v>29</v>
      </c>
      <c r="D7" s="9">
        <v>105</v>
      </c>
      <c r="E7" s="9">
        <v>97</v>
      </c>
      <c r="F7" s="9">
        <v>32</v>
      </c>
      <c r="G7" s="9">
        <v>100</v>
      </c>
      <c r="H7" s="9">
        <v>2</v>
      </c>
      <c r="I7" s="9">
        <v>32</v>
      </c>
      <c r="J7" s="9">
        <v>39</v>
      </c>
      <c r="K7" s="9">
        <v>44</v>
      </c>
      <c r="L7" s="9">
        <v>10</v>
      </c>
      <c r="M7" s="9">
        <v>158</v>
      </c>
      <c r="N7" s="9">
        <v>16</v>
      </c>
      <c r="O7" s="9">
        <v>115</v>
      </c>
      <c r="P7" s="9">
        <v>62</v>
      </c>
      <c r="Q7" s="9">
        <v>28</v>
      </c>
      <c r="R7" s="9">
        <v>97</v>
      </c>
      <c r="S7" s="9">
        <v>86</v>
      </c>
      <c r="T7" s="9">
        <v>27</v>
      </c>
      <c r="U7" s="9">
        <v>1075</v>
      </c>
      <c r="V7" s="9">
        <v>1509</v>
      </c>
      <c r="W7" s="10">
        <v>71.239997863769531</v>
      </c>
      <c r="X7" s="11">
        <f t="shared" ref="X7:X70" si="1">SUM(D7,E7,F7,I7,J7,K7,O7,Q7,T7)</f>
        <v>519</v>
      </c>
      <c r="Y7" s="11">
        <f t="shared" ref="Y7:Y70" si="2">SUM(G7,M7,N7,P7,R7)</f>
        <v>433</v>
      </c>
      <c r="Z7" t="str">
        <f t="shared" ref="Z7:Z70" si="3">$B7</f>
        <v>莊敬里</v>
      </c>
      <c r="AA7" s="5" t="str">
        <f t="shared" ref="AA7:AA70" si="4">IF($B7=$B6,"",SUMPRODUCT(($B$6:$B$168=$B7)*X$6:X$168))</f>
        <v/>
      </c>
      <c r="AB7" s="5" t="str">
        <f t="shared" ref="AB7:AB70" si="5">IF($B7=$B6,"",SUMPRODUCT(($B$6:$B$168=$B7)*Y$6:Y$168))</f>
        <v/>
      </c>
      <c r="AC7" s="5" t="str">
        <f t="shared" ref="AC7:AC70" si="6">IF($B7=$B6,"",SUMPRODUCT(($B$6:$B$168=$B7)*U$6:U$168))</f>
        <v/>
      </c>
    </row>
    <row r="8" spans="1:29" s="5" customFormat="1" x14ac:dyDescent="0.25">
      <c r="A8" s="8" t="s">
        <v>26</v>
      </c>
      <c r="B8" s="8" t="s">
        <v>27</v>
      </c>
      <c r="C8" s="8" t="s">
        <v>30</v>
      </c>
      <c r="D8" s="9">
        <v>104</v>
      </c>
      <c r="E8" s="9">
        <v>134</v>
      </c>
      <c r="F8" s="9">
        <v>35</v>
      </c>
      <c r="G8" s="9">
        <v>68</v>
      </c>
      <c r="H8" s="9">
        <v>2</v>
      </c>
      <c r="I8" s="9">
        <v>27</v>
      </c>
      <c r="J8" s="9">
        <v>31</v>
      </c>
      <c r="K8" s="9">
        <v>42</v>
      </c>
      <c r="L8" s="9">
        <v>10</v>
      </c>
      <c r="M8" s="9">
        <v>134</v>
      </c>
      <c r="N8" s="9">
        <v>9</v>
      </c>
      <c r="O8" s="9">
        <v>131</v>
      </c>
      <c r="P8" s="9">
        <v>51</v>
      </c>
      <c r="Q8" s="9">
        <v>28</v>
      </c>
      <c r="R8" s="9">
        <v>99</v>
      </c>
      <c r="S8" s="9">
        <v>88</v>
      </c>
      <c r="T8" s="9">
        <v>34</v>
      </c>
      <c r="U8" s="9">
        <v>1054</v>
      </c>
      <c r="V8" s="9">
        <v>1521</v>
      </c>
      <c r="W8" s="10">
        <v>69.300003051757813</v>
      </c>
      <c r="X8" s="11">
        <f t="shared" si="1"/>
        <v>566</v>
      </c>
      <c r="Y8" s="11">
        <f t="shared" si="2"/>
        <v>361</v>
      </c>
      <c r="Z8" t="str">
        <f t="shared" si="3"/>
        <v>莊敬里</v>
      </c>
      <c r="AA8" s="5" t="str">
        <f t="shared" si="4"/>
        <v/>
      </c>
      <c r="AB8" s="5" t="str">
        <f t="shared" si="5"/>
        <v/>
      </c>
      <c r="AC8" s="5" t="str">
        <f t="shared" si="6"/>
        <v/>
      </c>
    </row>
    <row r="9" spans="1:29" s="5" customFormat="1" x14ac:dyDescent="0.25">
      <c r="A9" s="8" t="s">
        <v>26</v>
      </c>
      <c r="B9" s="8" t="s">
        <v>31</v>
      </c>
      <c r="C9" s="8" t="s">
        <v>32</v>
      </c>
      <c r="D9" s="9">
        <v>4</v>
      </c>
      <c r="E9" s="9">
        <v>59</v>
      </c>
      <c r="F9" s="9">
        <v>28</v>
      </c>
      <c r="G9" s="9">
        <v>136</v>
      </c>
      <c r="H9" s="9">
        <v>2</v>
      </c>
      <c r="I9" s="9">
        <v>30</v>
      </c>
      <c r="J9" s="9">
        <v>123</v>
      </c>
      <c r="K9" s="9">
        <v>47</v>
      </c>
      <c r="L9" s="9">
        <v>21</v>
      </c>
      <c r="M9" s="9">
        <v>93</v>
      </c>
      <c r="N9" s="9">
        <v>18</v>
      </c>
      <c r="O9" s="9">
        <v>91</v>
      </c>
      <c r="P9" s="9">
        <v>41</v>
      </c>
      <c r="Q9" s="9">
        <v>51</v>
      </c>
      <c r="R9" s="9">
        <v>69</v>
      </c>
      <c r="S9" s="9">
        <v>69</v>
      </c>
      <c r="T9" s="9">
        <v>29</v>
      </c>
      <c r="U9" s="9">
        <v>929</v>
      </c>
      <c r="V9" s="9">
        <v>1306</v>
      </c>
      <c r="W9" s="10">
        <v>71.129997253417969</v>
      </c>
      <c r="X9" s="11">
        <f t="shared" si="1"/>
        <v>462</v>
      </c>
      <c r="Y9" s="11">
        <f t="shared" si="2"/>
        <v>357</v>
      </c>
      <c r="Z9" t="str">
        <f t="shared" si="3"/>
        <v>東榮里</v>
      </c>
      <c r="AA9" s="5">
        <f t="shared" si="4"/>
        <v>2356</v>
      </c>
      <c r="AB9" s="5">
        <f t="shared" si="5"/>
        <v>1717</v>
      </c>
      <c r="AC9" s="5">
        <f t="shared" si="6"/>
        <v>4620</v>
      </c>
    </row>
    <row r="10" spans="1:29" s="5" customFormat="1" x14ac:dyDescent="0.25">
      <c r="A10" s="8" t="s">
        <v>26</v>
      </c>
      <c r="B10" s="8" t="s">
        <v>31</v>
      </c>
      <c r="C10" s="8" t="s">
        <v>33</v>
      </c>
      <c r="D10" s="9">
        <v>8</v>
      </c>
      <c r="E10" s="9">
        <v>95</v>
      </c>
      <c r="F10" s="9">
        <v>72</v>
      </c>
      <c r="G10" s="9">
        <v>95</v>
      </c>
      <c r="H10" s="9">
        <v>2</v>
      </c>
      <c r="I10" s="9">
        <v>42</v>
      </c>
      <c r="J10" s="9">
        <v>121</v>
      </c>
      <c r="K10" s="9">
        <v>44</v>
      </c>
      <c r="L10" s="9">
        <v>20</v>
      </c>
      <c r="M10" s="9">
        <v>104</v>
      </c>
      <c r="N10" s="9">
        <v>16</v>
      </c>
      <c r="O10" s="9">
        <v>99</v>
      </c>
      <c r="P10" s="9">
        <v>46</v>
      </c>
      <c r="Q10" s="9">
        <v>53</v>
      </c>
      <c r="R10" s="9">
        <v>50</v>
      </c>
      <c r="S10" s="9">
        <v>58</v>
      </c>
      <c r="T10" s="9">
        <v>28</v>
      </c>
      <c r="U10" s="9">
        <v>974</v>
      </c>
      <c r="V10" s="9">
        <v>1393</v>
      </c>
      <c r="W10" s="10">
        <v>69.919998168945313</v>
      </c>
      <c r="X10" s="11">
        <f t="shared" si="1"/>
        <v>562</v>
      </c>
      <c r="Y10" s="11">
        <f t="shared" si="2"/>
        <v>311</v>
      </c>
      <c r="Z10" t="str">
        <f t="shared" si="3"/>
        <v>東榮里</v>
      </c>
      <c r="AA10" s="5" t="str">
        <f t="shared" si="4"/>
        <v/>
      </c>
      <c r="AB10" s="5" t="str">
        <f t="shared" si="5"/>
        <v/>
      </c>
      <c r="AC10" s="5" t="str">
        <f t="shared" si="6"/>
        <v/>
      </c>
    </row>
    <row r="11" spans="1:29" s="5" customFormat="1" x14ac:dyDescent="0.25">
      <c r="A11" s="8" t="s">
        <v>26</v>
      </c>
      <c r="B11" s="8" t="s">
        <v>31</v>
      </c>
      <c r="C11" s="8" t="s">
        <v>34</v>
      </c>
      <c r="D11" s="9">
        <v>8</v>
      </c>
      <c r="E11" s="9">
        <v>96</v>
      </c>
      <c r="F11" s="9">
        <v>38</v>
      </c>
      <c r="G11" s="9">
        <v>102</v>
      </c>
      <c r="H11" s="9">
        <v>1</v>
      </c>
      <c r="I11" s="9">
        <v>21</v>
      </c>
      <c r="J11" s="9">
        <v>96</v>
      </c>
      <c r="K11" s="9">
        <v>30</v>
      </c>
      <c r="L11" s="9">
        <v>17</v>
      </c>
      <c r="M11" s="9">
        <v>131</v>
      </c>
      <c r="N11" s="9">
        <v>22</v>
      </c>
      <c r="O11" s="9">
        <v>106</v>
      </c>
      <c r="P11" s="9">
        <v>62</v>
      </c>
      <c r="Q11" s="9">
        <v>49</v>
      </c>
      <c r="R11" s="9">
        <v>61</v>
      </c>
      <c r="S11" s="9">
        <v>68</v>
      </c>
      <c r="T11" s="9">
        <v>22</v>
      </c>
      <c r="U11" s="9">
        <v>953</v>
      </c>
      <c r="V11" s="9">
        <v>1356</v>
      </c>
      <c r="W11" s="10">
        <v>70.279998779296875</v>
      </c>
      <c r="X11" s="11">
        <f t="shared" si="1"/>
        <v>466</v>
      </c>
      <c r="Y11" s="11">
        <f t="shared" si="2"/>
        <v>378</v>
      </c>
      <c r="Z11" t="str">
        <f t="shared" si="3"/>
        <v>東榮里</v>
      </c>
      <c r="AA11" s="5" t="str">
        <f t="shared" si="4"/>
        <v/>
      </c>
      <c r="AB11" s="5" t="str">
        <f t="shared" si="5"/>
        <v/>
      </c>
      <c r="AC11" s="5" t="str">
        <f t="shared" si="6"/>
        <v/>
      </c>
    </row>
    <row r="12" spans="1:29" s="5" customFormat="1" x14ac:dyDescent="0.25">
      <c r="A12" s="8" t="s">
        <v>26</v>
      </c>
      <c r="B12" s="8" t="s">
        <v>31</v>
      </c>
      <c r="C12" s="8" t="s">
        <v>35</v>
      </c>
      <c r="D12" s="9">
        <v>10</v>
      </c>
      <c r="E12" s="9">
        <v>66</v>
      </c>
      <c r="F12" s="9">
        <v>60</v>
      </c>
      <c r="G12" s="9">
        <v>92</v>
      </c>
      <c r="H12" s="9">
        <v>1</v>
      </c>
      <c r="I12" s="9">
        <v>23</v>
      </c>
      <c r="J12" s="9">
        <v>90</v>
      </c>
      <c r="K12" s="9">
        <v>26</v>
      </c>
      <c r="L12" s="9">
        <v>30</v>
      </c>
      <c r="M12" s="9">
        <v>125</v>
      </c>
      <c r="N12" s="9">
        <v>16</v>
      </c>
      <c r="O12" s="9">
        <v>87</v>
      </c>
      <c r="P12" s="9">
        <v>70</v>
      </c>
      <c r="Q12" s="9">
        <v>37</v>
      </c>
      <c r="R12" s="9">
        <v>66</v>
      </c>
      <c r="S12" s="9">
        <v>66</v>
      </c>
      <c r="T12" s="9">
        <v>24</v>
      </c>
      <c r="U12" s="9">
        <v>911</v>
      </c>
      <c r="V12" s="9">
        <v>1234</v>
      </c>
      <c r="W12" s="10">
        <v>73.819999694824219</v>
      </c>
      <c r="X12" s="11">
        <f t="shared" si="1"/>
        <v>423</v>
      </c>
      <c r="Y12" s="11">
        <f t="shared" si="2"/>
        <v>369</v>
      </c>
      <c r="Z12" t="str">
        <f t="shared" si="3"/>
        <v>東榮里</v>
      </c>
      <c r="AA12" s="5" t="str">
        <f t="shared" si="4"/>
        <v/>
      </c>
      <c r="AB12" s="5" t="str">
        <f t="shared" si="5"/>
        <v/>
      </c>
      <c r="AC12" s="5" t="str">
        <f t="shared" si="6"/>
        <v/>
      </c>
    </row>
    <row r="13" spans="1:29" s="5" customFormat="1" x14ac:dyDescent="0.25">
      <c r="A13" s="8" t="s">
        <v>26</v>
      </c>
      <c r="B13" s="8" t="s">
        <v>31</v>
      </c>
      <c r="C13" s="8" t="s">
        <v>36</v>
      </c>
      <c r="D13" s="9">
        <v>9</v>
      </c>
      <c r="E13" s="9">
        <v>83</v>
      </c>
      <c r="F13" s="9">
        <v>43</v>
      </c>
      <c r="G13" s="9">
        <v>72</v>
      </c>
      <c r="H13" s="9">
        <v>2</v>
      </c>
      <c r="I13" s="9">
        <v>18</v>
      </c>
      <c r="J13" s="9">
        <v>98</v>
      </c>
      <c r="K13" s="9">
        <v>33</v>
      </c>
      <c r="L13" s="9">
        <v>29</v>
      </c>
      <c r="M13" s="9">
        <v>109</v>
      </c>
      <c r="N13" s="9">
        <v>18</v>
      </c>
      <c r="O13" s="9">
        <v>88</v>
      </c>
      <c r="P13" s="9">
        <v>54</v>
      </c>
      <c r="Q13" s="9">
        <v>41</v>
      </c>
      <c r="R13" s="9">
        <v>49</v>
      </c>
      <c r="S13" s="9">
        <v>64</v>
      </c>
      <c r="T13" s="9">
        <v>30</v>
      </c>
      <c r="U13" s="9">
        <v>853</v>
      </c>
      <c r="V13" s="9">
        <v>1287</v>
      </c>
      <c r="W13" s="10">
        <v>66.279998779296875</v>
      </c>
      <c r="X13" s="11">
        <f t="shared" si="1"/>
        <v>443</v>
      </c>
      <c r="Y13" s="11">
        <f t="shared" si="2"/>
        <v>302</v>
      </c>
      <c r="Z13" t="str">
        <f t="shared" si="3"/>
        <v>東榮里</v>
      </c>
      <c r="AA13" s="5" t="str">
        <f t="shared" si="4"/>
        <v/>
      </c>
      <c r="AB13" s="5" t="str">
        <f t="shared" si="5"/>
        <v/>
      </c>
      <c r="AC13" s="5" t="str">
        <f t="shared" si="6"/>
        <v/>
      </c>
    </row>
    <row r="14" spans="1:29" s="5" customFormat="1" x14ac:dyDescent="0.25">
      <c r="A14" s="8" t="s">
        <v>26</v>
      </c>
      <c r="B14" s="8" t="s">
        <v>37</v>
      </c>
      <c r="C14" s="8" t="s">
        <v>38</v>
      </c>
      <c r="D14" s="9">
        <v>9</v>
      </c>
      <c r="E14" s="9">
        <v>83</v>
      </c>
      <c r="F14" s="9">
        <v>51</v>
      </c>
      <c r="G14" s="9">
        <v>108</v>
      </c>
      <c r="H14" s="9">
        <v>2</v>
      </c>
      <c r="I14" s="9">
        <v>29</v>
      </c>
      <c r="J14" s="9">
        <v>123</v>
      </c>
      <c r="K14" s="9">
        <v>68</v>
      </c>
      <c r="L14" s="9">
        <v>29</v>
      </c>
      <c r="M14" s="9">
        <v>125</v>
      </c>
      <c r="N14" s="9">
        <v>22</v>
      </c>
      <c r="O14" s="9">
        <v>98</v>
      </c>
      <c r="P14" s="9">
        <v>73</v>
      </c>
      <c r="Q14" s="9">
        <v>31</v>
      </c>
      <c r="R14" s="9">
        <v>140</v>
      </c>
      <c r="S14" s="9">
        <v>95</v>
      </c>
      <c r="T14" s="9">
        <v>13</v>
      </c>
      <c r="U14" s="9">
        <v>1122</v>
      </c>
      <c r="V14" s="9">
        <v>1525</v>
      </c>
      <c r="W14" s="10">
        <v>73.569999694824219</v>
      </c>
      <c r="X14" s="11">
        <f t="shared" si="1"/>
        <v>505</v>
      </c>
      <c r="Y14" s="11">
        <f t="shared" si="2"/>
        <v>468</v>
      </c>
      <c r="Z14" t="str">
        <f t="shared" si="3"/>
        <v>三民里</v>
      </c>
      <c r="AA14" s="5">
        <f t="shared" si="4"/>
        <v>2064</v>
      </c>
      <c r="AB14" s="5">
        <f t="shared" si="5"/>
        <v>1449</v>
      </c>
      <c r="AC14" s="5">
        <f t="shared" si="6"/>
        <v>3950</v>
      </c>
    </row>
    <row r="15" spans="1:29" s="5" customFormat="1" x14ac:dyDescent="0.25">
      <c r="A15" s="8" t="s">
        <v>26</v>
      </c>
      <c r="B15" s="8" t="s">
        <v>37</v>
      </c>
      <c r="C15" s="8" t="s">
        <v>39</v>
      </c>
      <c r="D15" s="9">
        <v>13</v>
      </c>
      <c r="E15" s="9">
        <v>86</v>
      </c>
      <c r="F15" s="9">
        <v>70</v>
      </c>
      <c r="G15" s="9">
        <v>61</v>
      </c>
      <c r="H15" s="9">
        <v>0</v>
      </c>
      <c r="I15" s="9">
        <v>40</v>
      </c>
      <c r="J15" s="9">
        <v>91</v>
      </c>
      <c r="K15" s="9">
        <v>34</v>
      </c>
      <c r="L15" s="9">
        <v>12</v>
      </c>
      <c r="M15" s="9">
        <v>86</v>
      </c>
      <c r="N15" s="9">
        <v>12</v>
      </c>
      <c r="O15" s="9">
        <v>134</v>
      </c>
      <c r="P15" s="9">
        <v>46</v>
      </c>
      <c r="Q15" s="9">
        <v>44</v>
      </c>
      <c r="R15" s="9">
        <v>48</v>
      </c>
      <c r="S15" s="9">
        <v>49</v>
      </c>
      <c r="T15" s="9">
        <v>27</v>
      </c>
      <c r="U15" s="9">
        <v>873</v>
      </c>
      <c r="V15" s="9">
        <v>1388</v>
      </c>
      <c r="W15" s="10">
        <v>62.900001525878906</v>
      </c>
      <c r="X15" s="11">
        <f t="shared" si="1"/>
        <v>539</v>
      </c>
      <c r="Y15" s="11">
        <f t="shared" si="2"/>
        <v>253</v>
      </c>
      <c r="Z15" t="str">
        <f t="shared" si="3"/>
        <v>三民里</v>
      </c>
      <c r="AA15" s="5" t="str">
        <f t="shared" si="4"/>
        <v/>
      </c>
      <c r="AB15" s="5" t="str">
        <f t="shared" si="5"/>
        <v/>
      </c>
      <c r="AC15" s="5" t="str">
        <f t="shared" si="6"/>
        <v/>
      </c>
    </row>
    <row r="16" spans="1:29" s="5" customFormat="1" x14ac:dyDescent="0.25">
      <c r="A16" s="8" t="s">
        <v>26</v>
      </c>
      <c r="B16" s="8" t="s">
        <v>37</v>
      </c>
      <c r="C16" s="8" t="s">
        <v>40</v>
      </c>
      <c r="D16" s="9">
        <v>6</v>
      </c>
      <c r="E16" s="9">
        <v>111</v>
      </c>
      <c r="F16" s="9">
        <v>55</v>
      </c>
      <c r="G16" s="9">
        <v>59</v>
      </c>
      <c r="H16" s="9">
        <v>2</v>
      </c>
      <c r="I16" s="9">
        <v>40</v>
      </c>
      <c r="J16" s="9">
        <v>133</v>
      </c>
      <c r="K16" s="9">
        <v>31</v>
      </c>
      <c r="L16" s="9">
        <v>15</v>
      </c>
      <c r="M16" s="9">
        <v>114</v>
      </c>
      <c r="N16" s="9">
        <v>22</v>
      </c>
      <c r="O16" s="9">
        <v>131</v>
      </c>
      <c r="P16" s="9">
        <v>53</v>
      </c>
      <c r="Q16" s="9">
        <v>58</v>
      </c>
      <c r="R16" s="9">
        <v>75</v>
      </c>
      <c r="S16" s="9">
        <v>57</v>
      </c>
      <c r="T16" s="9">
        <v>16</v>
      </c>
      <c r="U16" s="9">
        <v>1000</v>
      </c>
      <c r="V16" s="9">
        <v>1509</v>
      </c>
      <c r="W16" s="10">
        <v>66.269996643066406</v>
      </c>
      <c r="X16" s="11">
        <f t="shared" si="1"/>
        <v>581</v>
      </c>
      <c r="Y16" s="11">
        <f t="shared" si="2"/>
        <v>323</v>
      </c>
      <c r="Z16" t="str">
        <f t="shared" si="3"/>
        <v>三民里</v>
      </c>
      <c r="AA16" s="5" t="str">
        <f t="shared" si="4"/>
        <v/>
      </c>
      <c r="AB16" s="5" t="str">
        <f t="shared" si="5"/>
        <v/>
      </c>
      <c r="AC16" s="5" t="str">
        <f t="shared" si="6"/>
        <v/>
      </c>
    </row>
    <row r="17" spans="1:29" s="5" customFormat="1" x14ac:dyDescent="0.25">
      <c r="A17" s="8" t="s">
        <v>26</v>
      </c>
      <c r="B17" s="8" t="s">
        <v>37</v>
      </c>
      <c r="C17" s="8" t="s">
        <v>41</v>
      </c>
      <c r="D17" s="9">
        <v>15</v>
      </c>
      <c r="E17" s="9">
        <v>83</v>
      </c>
      <c r="F17" s="9">
        <v>23</v>
      </c>
      <c r="G17" s="9">
        <v>104</v>
      </c>
      <c r="H17" s="9">
        <v>9</v>
      </c>
      <c r="I17" s="9">
        <v>34</v>
      </c>
      <c r="J17" s="9">
        <v>123</v>
      </c>
      <c r="K17" s="9">
        <v>33</v>
      </c>
      <c r="L17" s="9">
        <v>18</v>
      </c>
      <c r="M17" s="9">
        <v>135</v>
      </c>
      <c r="N17" s="9">
        <v>16</v>
      </c>
      <c r="O17" s="9">
        <v>84</v>
      </c>
      <c r="P17" s="9">
        <v>63</v>
      </c>
      <c r="Q17" s="9">
        <v>33</v>
      </c>
      <c r="R17" s="9">
        <v>87</v>
      </c>
      <c r="S17" s="9">
        <v>65</v>
      </c>
      <c r="T17" s="9">
        <v>11</v>
      </c>
      <c r="U17" s="9">
        <v>955</v>
      </c>
      <c r="V17" s="9">
        <v>1354</v>
      </c>
      <c r="W17" s="10">
        <v>70.529998779296875</v>
      </c>
      <c r="X17" s="11">
        <f t="shared" si="1"/>
        <v>439</v>
      </c>
      <c r="Y17" s="11">
        <f t="shared" si="2"/>
        <v>405</v>
      </c>
      <c r="Z17" t="str">
        <f t="shared" si="3"/>
        <v>三民里</v>
      </c>
      <c r="AA17" s="5" t="str">
        <f t="shared" si="4"/>
        <v/>
      </c>
      <c r="AB17" s="5" t="str">
        <f t="shared" si="5"/>
        <v/>
      </c>
      <c r="AC17" s="5" t="str">
        <f t="shared" si="6"/>
        <v/>
      </c>
    </row>
    <row r="18" spans="1:29" s="5" customFormat="1" x14ac:dyDescent="0.25">
      <c r="A18" s="8" t="s">
        <v>26</v>
      </c>
      <c r="B18" s="8" t="s">
        <v>42</v>
      </c>
      <c r="C18" s="8" t="s">
        <v>43</v>
      </c>
      <c r="D18" s="9">
        <v>6</v>
      </c>
      <c r="E18" s="9">
        <v>83</v>
      </c>
      <c r="F18" s="9">
        <v>40</v>
      </c>
      <c r="G18" s="9">
        <v>103</v>
      </c>
      <c r="H18" s="9">
        <v>2</v>
      </c>
      <c r="I18" s="9">
        <v>21</v>
      </c>
      <c r="J18" s="9">
        <v>186</v>
      </c>
      <c r="K18" s="9">
        <v>42</v>
      </c>
      <c r="L18" s="9">
        <v>26</v>
      </c>
      <c r="M18" s="9">
        <v>104</v>
      </c>
      <c r="N18" s="9">
        <v>20</v>
      </c>
      <c r="O18" s="9">
        <v>110</v>
      </c>
      <c r="P18" s="9">
        <v>74</v>
      </c>
      <c r="Q18" s="9">
        <v>38</v>
      </c>
      <c r="R18" s="9">
        <v>97</v>
      </c>
      <c r="S18" s="9">
        <v>56</v>
      </c>
      <c r="T18" s="9">
        <v>13</v>
      </c>
      <c r="U18" s="9">
        <v>1037</v>
      </c>
      <c r="V18" s="9">
        <v>1394</v>
      </c>
      <c r="W18" s="10">
        <v>74.389999389648438</v>
      </c>
      <c r="X18" s="11">
        <f t="shared" si="1"/>
        <v>539</v>
      </c>
      <c r="Y18" s="11">
        <f t="shared" si="2"/>
        <v>398</v>
      </c>
      <c r="Z18" t="str">
        <f t="shared" si="3"/>
        <v>新益里</v>
      </c>
      <c r="AA18" s="5">
        <f t="shared" si="4"/>
        <v>1516</v>
      </c>
      <c r="AB18" s="5">
        <f t="shared" si="5"/>
        <v>1186</v>
      </c>
      <c r="AC18" s="5">
        <f t="shared" si="6"/>
        <v>3009</v>
      </c>
    </row>
    <row r="19" spans="1:29" s="5" customFormat="1" x14ac:dyDescent="0.25">
      <c r="A19" s="8" t="s">
        <v>26</v>
      </c>
      <c r="B19" s="8" t="s">
        <v>42</v>
      </c>
      <c r="C19" s="8" t="s">
        <v>44</v>
      </c>
      <c r="D19" s="9">
        <v>13</v>
      </c>
      <c r="E19" s="9">
        <v>54</v>
      </c>
      <c r="F19" s="9">
        <v>37</v>
      </c>
      <c r="G19" s="9">
        <v>103</v>
      </c>
      <c r="H19" s="9">
        <v>4</v>
      </c>
      <c r="I19" s="9">
        <v>28</v>
      </c>
      <c r="J19" s="9">
        <v>121</v>
      </c>
      <c r="K19" s="9">
        <v>38</v>
      </c>
      <c r="L19" s="9">
        <v>19</v>
      </c>
      <c r="M19" s="9">
        <v>160</v>
      </c>
      <c r="N19" s="9">
        <v>12</v>
      </c>
      <c r="O19" s="9">
        <v>140</v>
      </c>
      <c r="P19" s="9">
        <v>58</v>
      </c>
      <c r="Q19" s="9">
        <v>32</v>
      </c>
      <c r="R19" s="9">
        <v>90</v>
      </c>
      <c r="S19" s="9">
        <v>67</v>
      </c>
      <c r="T19" s="9">
        <v>10</v>
      </c>
      <c r="U19" s="9">
        <v>1004</v>
      </c>
      <c r="V19" s="9">
        <v>1353</v>
      </c>
      <c r="W19" s="10">
        <v>74.209999084472656</v>
      </c>
      <c r="X19" s="11">
        <f t="shared" si="1"/>
        <v>473</v>
      </c>
      <c r="Y19" s="11">
        <f t="shared" si="2"/>
        <v>423</v>
      </c>
      <c r="Z19" t="str">
        <f t="shared" si="3"/>
        <v>新益里</v>
      </c>
      <c r="AA19" s="5" t="str">
        <f t="shared" si="4"/>
        <v/>
      </c>
      <c r="AB19" s="5" t="str">
        <f t="shared" si="5"/>
        <v/>
      </c>
      <c r="AC19" s="5" t="str">
        <f t="shared" si="6"/>
        <v/>
      </c>
    </row>
    <row r="20" spans="1:29" s="5" customFormat="1" x14ac:dyDescent="0.25">
      <c r="A20" s="8" t="s">
        <v>26</v>
      </c>
      <c r="B20" s="8" t="s">
        <v>42</v>
      </c>
      <c r="C20" s="8" t="s">
        <v>45</v>
      </c>
      <c r="D20" s="9">
        <v>14</v>
      </c>
      <c r="E20" s="9">
        <v>63</v>
      </c>
      <c r="F20" s="9">
        <v>35</v>
      </c>
      <c r="G20" s="9">
        <v>131</v>
      </c>
      <c r="H20" s="9">
        <v>5</v>
      </c>
      <c r="I20" s="9">
        <v>27</v>
      </c>
      <c r="J20" s="9">
        <v>181</v>
      </c>
      <c r="K20" s="9">
        <v>31</v>
      </c>
      <c r="L20" s="9">
        <v>12</v>
      </c>
      <c r="M20" s="9">
        <v>102</v>
      </c>
      <c r="N20" s="9">
        <v>18</v>
      </c>
      <c r="O20" s="9">
        <v>100</v>
      </c>
      <c r="P20" s="9">
        <v>40</v>
      </c>
      <c r="Q20" s="9">
        <v>29</v>
      </c>
      <c r="R20" s="9">
        <v>74</v>
      </c>
      <c r="S20" s="9">
        <v>63</v>
      </c>
      <c r="T20" s="9">
        <v>24</v>
      </c>
      <c r="U20" s="9">
        <v>968</v>
      </c>
      <c r="V20" s="9">
        <v>1264</v>
      </c>
      <c r="W20" s="10">
        <v>76.580001831054688</v>
      </c>
      <c r="X20" s="11">
        <f t="shared" si="1"/>
        <v>504</v>
      </c>
      <c r="Y20" s="11">
        <f t="shared" si="2"/>
        <v>365</v>
      </c>
      <c r="Z20" t="str">
        <f t="shared" si="3"/>
        <v>新益里</v>
      </c>
      <c r="AA20" s="5" t="str">
        <f t="shared" si="4"/>
        <v/>
      </c>
      <c r="AB20" s="5" t="str">
        <f t="shared" si="5"/>
        <v/>
      </c>
      <c r="AC20" s="5" t="str">
        <f t="shared" si="6"/>
        <v/>
      </c>
    </row>
    <row r="21" spans="1:29" s="5" customFormat="1" x14ac:dyDescent="0.25">
      <c r="A21" s="8" t="s">
        <v>26</v>
      </c>
      <c r="B21" s="8" t="s">
        <v>46</v>
      </c>
      <c r="C21" s="8" t="s">
        <v>47</v>
      </c>
      <c r="D21" s="9">
        <v>11</v>
      </c>
      <c r="E21" s="9">
        <v>106</v>
      </c>
      <c r="F21" s="9">
        <v>67</v>
      </c>
      <c r="G21" s="9">
        <v>97</v>
      </c>
      <c r="H21" s="9">
        <v>4</v>
      </c>
      <c r="I21" s="9">
        <v>38</v>
      </c>
      <c r="J21" s="9">
        <v>199</v>
      </c>
      <c r="K21" s="9">
        <v>24</v>
      </c>
      <c r="L21" s="9">
        <v>26</v>
      </c>
      <c r="M21" s="9">
        <v>106</v>
      </c>
      <c r="N21" s="9">
        <v>13</v>
      </c>
      <c r="O21" s="9">
        <v>122</v>
      </c>
      <c r="P21" s="9">
        <v>53</v>
      </c>
      <c r="Q21" s="9">
        <v>36</v>
      </c>
      <c r="R21" s="9">
        <v>63</v>
      </c>
      <c r="S21" s="9">
        <v>69</v>
      </c>
      <c r="T21" s="9">
        <v>17</v>
      </c>
      <c r="U21" s="9">
        <v>1067</v>
      </c>
      <c r="V21" s="9">
        <v>1577</v>
      </c>
      <c r="W21" s="10">
        <v>67.660003662109375</v>
      </c>
      <c r="X21" s="11">
        <f t="shared" si="1"/>
        <v>620</v>
      </c>
      <c r="Y21" s="11">
        <f t="shared" si="2"/>
        <v>332</v>
      </c>
      <c r="Z21" t="str">
        <f t="shared" si="3"/>
        <v>富錦里</v>
      </c>
      <c r="AA21" s="5">
        <f t="shared" si="4"/>
        <v>1616</v>
      </c>
      <c r="AB21" s="5">
        <f t="shared" si="5"/>
        <v>1085</v>
      </c>
      <c r="AC21" s="5">
        <f t="shared" si="6"/>
        <v>3037</v>
      </c>
    </row>
    <row r="22" spans="1:29" s="5" customFormat="1" x14ac:dyDescent="0.25">
      <c r="A22" s="8" t="s">
        <v>26</v>
      </c>
      <c r="B22" s="8" t="s">
        <v>46</v>
      </c>
      <c r="C22" s="8" t="s">
        <v>48</v>
      </c>
      <c r="D22" s="9">
        <v>15</v>
      </c>
      <c r="E22" s="9">
        <v>134</v>
      </c>
      <c r="F22" s="9">
        <v>40</v>
      </c>
      <c r="G22" s="9">
        <v>115</v>
      </c>
      <c r="H22" s="9">
        <v>5</v>
      </c>
      <c r="I22" s="9">
        <v>27</v>
      </c>
      <c r="J22" s="9">
        <v>152</v>
      </c>
      <c r="K22" s="9">
        <v>53</v>
      </c>
      <c r="L22" s="9">
        <v>33</v>
      </c>
      <c r="M22" s="9">
        <v>140</v>
      </c>
      <c r="N22" s="9">
        <v>32</v>
      </c>
      <c r="O22" s="9">
        <v>97</v>
      </c>
      <c r="P22" s="9">
        <v>62</v>
      </c>
      <c r="Q22" s="9">
        <v>34</v>
      </c>
      <c r="R22" s="9">
        <v>80</v>
      </c>
      <c r="S22" s="9">
        <v>67</v>
      </c>
      <c r="T22" s="9">
        <v>22</v>
      </c>
      <c r="U22" s="9">
        <v>1127</v>
      </c>
      <c r="V22" s="9">
        <v>1608</v>
      </c>
      <c r="W22" s="10">
        <v>70.089996337890625</v>
      </c>
      <c r="X22" s="11">
        <f t="shared" si="1"/>
        <v>574</v>
      </c>
      <c r="Y22" s="11">
        <f t="shared" si="2"/>
        <v>429</v>
      </c>
      <c r="Z22" t="str">
        <f t="shared" si="3"/>
        <v>富錦里</v>
      </c>
      <c r="AA22" s="5" t="str">
        <f t="shared" si="4"/>
        <v/>
      </c>
      <c r="AB22" s="5" t="str">
        <f t="shared" si="5"/>
        <v/>
      </c>
      <c r="AC22" s="5" t="str">
        <f t="shared" si="6"/>
        <v/>
      </c>
    </row>
    <row r="23" spans="1:29" s="5" customFormat="1" x14ac:dyDescent="0.25">
      <c r="A23" s="8" t="s">
        <v>26</v>
      </c>
      <c r="B23" s="8" t="s">
        <v>46</v>
      </c>
      <c r="C23" s="8" t="s">
        <v>49</v>
      </c>
      <c r="D23" s="9">
        <v>6</v>
      </c>
      <c r="E23" s="9">
        <v>96</v>
      </c>
      <c r="F23" s="9">
        <v>30</v>
      </c>
      <c r="G23" s="9">
        <v>79</v>
      </c>
      <c r="H23" s="9">
        <v>1</v>
      </c>
      <c r="I23" s="9">
        <v>24</v>
      </c>
      <c r="J23" s="9">
        <v>141</v>
      </c>
      <c r="K23" s="9">
        <v>47</v>
      </c>
      <c r="L23" s="9">
        <v>16</v>
      </c>
      <c r="M23" s="9">
        <v>110</v>
      </c>
      <c r="N23" s="9">
        <v>7</v>
      </c>
      <c r="O23" s="9">
        <v>45</v>
      </c>
      <c r="P23" s="9">
        <v>45</v>
      </c>
      <c r="Q23" s="9">
        <v>18</v>
      </c>
      <c r="R23" s="9">
        <v>83</v>
      </c>
      <c r="S23" s="9">
        <v>69</v>
      </c>
      <c r="T23" s="9">
        <v>15</v>
      </c>
      <c r="U23" s="9">
        <v>843</v>
      </c>
      <c r="V23" s="9">
        <v>1178</v>
      </c>
      <c r="W23" s="10">
        <v>71.55999755859375</v>
      </c>
      <c r="X23" s="11">
        <f t="shared" si="1"/>
        <v>422</v>
      </c>
      <c r="Y23" s="11">
        <f t="shared" si="2"/>
        <v>324</v>
      </c>
      <c r="Z23" t="str">
        <f t="shared" si="3"/>
        <v>富錦里</v>
      </c>
      <c r="AA23" s="5" t="str">
        <f t="shared" si="4"/>
        <v/>
      </c>
      <c r="AB23" s="5" t="str">
        <f t="shared" si="5"/>
        <v/>
      </c>
      <c r="AC23" s="5" t="str">
        <f t="shared" si="6"/>
        <v/>
      </c>
    </row>
    <row r="24" spans="1:29" s="5" customFormat="1" x14ac:dyDescent="0.25">
      <c r="A24" s="8" t="s">
        <v>26</v>
      </c>
      <c r="B24" s="8" t="s">
        <v>50</v>
      </c>
      <c r="C24" s="8" t="s">
        <v>51</v>
      </c>
      <c r="D24" s="9">
        <v>22</v>
      </c>
      <c r="E24" s="9">
        <v>90</v>
      </c>
      <c r="F24" s="9">
        <v>38</v>
      </c>
      <c r="G24" s="9">
        <v>80</v>
      </c>
      <c r="H24" s="9">
        <v>3</v>
      </c>
      <c r="I24" s="9">
        <v>33</v>
      </c>
      <c r="J24" s="9">
        <v>99</v>
      </c>
      <c r="K24" s="9">
        <v>48</v>
      </c>
      <c r="L24" s="9">
        <v>15</v>
      </c>
      <c r="M24" s="9">
        <v>168</v>
      </c>
      <c r="N24" s="9">
        <v>11</v>
      </c>
      <c r="O24" s="9">
        <v>91</v>
      </c>
      <c r="P24" s="9">
        <v>41</v>
      </c>
      <c r="Q24" s="9">
        <v>27</v>
      </c>
      <c r="R24" s="9">
        <v>114</v>
      </c>
      <c r="S24" s="9">
        <v>81</v>
      </c>
      <c r="T24" s="9">
        <v>18</v>
      </c>
      <c r="U24" s="9">
        <v>1000</v>
      </c>
      <c r="V24" s="9">
        <v>1442</v>
      </c>
      <c r="W24" s="10">
        <v>69.349998474121094</v>
      </c>
      <c r="X24" s="11">
        <f t="shared" si="1"/>
        <v>466</v>
      </c>
      <c r="Y24" s="11">
        <f t="shared" si="2"/>
        <v>414</v>
      </c>
      <c r="Z24" t="str">
        <f t="shared" si="3"/>
        <v>新東里</v>
      </c>
      <c r="AA24" s="5">
        <f t="shared" si="4"/>
        <v>1334</v>
      </c>
      <c r="AB24" s="5">
        <f t="shared" si="5"/>
        <v>1238</v>
      </c>
      <c r="AC24" s="5">
        <f t="shared" si="6"/>
        <v>2898</v>
      </c>
    </row>
    <row r="25" spans="1:29" s="5" customFormat="1" x14ac:dyDescent="0.25">
      <c r="A25" s="8" t="s">
        <v>26</v>
      </c>
      <c r="B25" s="8" t="s">
        <v>50</v>
      </c>
      <c r="C25" s="8" t="s">
        <v>52</v>
      </c>
      <c r="D25" s="9">
        <v>3</v>
      </c>
      <c r="E25" s="9">
        <v>75</v>
      </c>
      <c r="F25" s="9">
        <v>41</v>
      </c>
      <c r="G25" s="9">
        <v>95</v>
      </c>
      <c r="H25" s="9">
        <v>3</v>
      </c>
      <c r="I25" s="9">
        <v>34</v>
      </c>
      <c r="J25" s="9">
        <v>79</v>
      </c>
      <c r="K25" s="9">
        <v>51</v>
      </c>
      <c r="L25" s="9">
        <v>3</v>
      </c>
      <c r="M25" s="9">
        <v>141</v>
      </c>
      <c r="N25" s="9">
        <v>19</v>
      </c>
      <c r="O25" s="9">
        <v>94</v>
      </c>
      <c r="P25" s="9">
        <v>61</v>
      </c>
      <c r="Q25" s="9">
        <v>30</v>
      </c>
      <c r="R25" s="9">
        <v>92</v>
      </c>
      <c r="S25" s="9">
        <v>61</v>
      </c>
      <c r="T25" s="9">
        <v>22</v>
      </c>
      <c r="U25" s="9">
        <v>926</v>
      </c>
      <c r="V25" s="9">
        <v>1329</v>
      </c>
      <c r="W25" s="10">
        <v>69.680000305175781</v>
      </c>
      <c r="X25" s="11">
        <f t="shared" si="1"/>
        <v>429</v>
      </c>
      <c r="Y25" s="11">
        <f t="shared" si="2"/>
        <v>408</v>
      </c>
      <c r="Z25" t="str">
        <f t="shared" si="3"/>
        <v>新東里</v>
      </c>
      <c r="AA25" s="5" t="str">
        <f t="shared" si="4"/>
        <v/>
      </c>
      <c r="AB25" s="5" t="str">
        <f t="shared" si="5"/>
        <v/>
      </c>
      <c r="AC25" s="5" t="str">
        <f t="shared" si="6"/>
        <v/>
      </c>
    </row>
    <row r="26" spans="1:29" s="5" customFormat="1" x14ac:dyDescent="0.25">
      <c r="A26" s="8" t="s">
        <v>26</v>
      </c>
      <c r="B26" s="8" t="s">
        <v>50</v>
      </c>
      <c r="C26" s="8" t="s">
        <v>53</v>
      </c>
      <c r="D26" s="9">
        <v>18</v>
      </c>
      <c r="E26" s="9">
        <v>83</v>
      </c>
      <c r="F26" s="9">
        <v>41</v>
      </c>
      <c r="G26" s="9">
        <v>93</v>
      </c>
      <c r="H26" s="9">
        <v>1</v>
      </c>
      <c r="I26" s="9">
        <v>34</v>
      </c>
      <c r="J26" s="9">
        <v>91</v>
      </c>
      <c r="K26" s="9">
        <v>35</v>
      </c>
      <c r="L26" s="9">
        <v>27</v>
      </c>
      <c r="M26" s="9">
        <v>139</v>
      </c>
      <c r="N26" s="9">
        <v>16</v>
      </c>
      <c r="O26" s="9">
        <v>79</v>
      </c>
      <c r="P26" s="9">
        <v>60</v>
      </c>
      <c r="Q26" s="9">
        <v>35</v>
      </c>
      <c r="R26" s="9">
        <v>108</v>
      </c>
      <c r="S26" s="9">
        <v>71</v>
      </c>
      <c r="T26" s="9">
        <v>23</v>
      </c>
      <c r="U26" s="9">
        <v>972</v>
      </c>
      <c r="V26" s="9">
        <v>1347</v>
      </c>
      <c r="W26" s="10">
        <v>72.160003662109375</v>
      </c>
      <c r="X26" s="11">
        <f t="shared" si="1"/>
        <v>439</v>
      </c>
      <c r="Y26" s="11">
        <f t="shared" si="2"/>
        <v>416</v>
      </c>
      <c r="Z26" t="str">
        <f t="shared" si="3"/>
        <v>新東里</v>
      </c>
      <c r="AA26" s="5" t="str">
        <f t="shared" si="4"/>
        <v/>
      </c>
      <c r="AB26" s="5" t="str">
        <f t="shared" si="5"/>
        <v/>
      </c>
      <c r="AC26" s="5" t="str">
        <f t="shared" si="6"/>
        <v/>
      </c>
    </row>
    <row r="27" spans="1:29" s="5" customFormat="1" x14ac:dyDescent="0.25">
      <c r="A27" s="8" t="s">
        <v>26</v>
      </c>
      <c r="B27" s="8" t="s">
        <v>54</v>
      </c>
      <c r="C27" s="8" t="s">
        <v>55</v>
      </c>
      <c r="D27" s="9">
        <v>12</v>
      </c>
      <c r="E27" s="9">
        <v>68</v>
      </c>
      <c r="F27" s="9">
        <v>37</v>
      </c>
      <c r="G27" s="9">
        <v>85</v>
      </c>
      <c r="H27" s="9">
        <v>0</v>
      </c>
      <c r="I27" s="9">
        <v>29</v>
      </c>
      <c r="J27" s="9">
        <v>97</v>
      </c>
      <c r="K27" s="9">
        <v>47</v>
      </c>
      <c r="L27" s="9">
        <v>24</v>
      </c>
      <c r="M27" s="9">
        <v>107</v>
      </c>
      <c r="N27" s="9">
        <v>11</v>
      </c>
      <c r="O27" s="9">
        <v>87</v>
      </c>
      <c r="P27" s="9">
        <v>41</v>
      </c>
      <c r="Q27" s="9">
        <v>38</v>
      </c>
      <c r="R27" s="9">
        <v>78</v>
      </c>
      <c r="S27" s="9">
        <v>91</v>
      </c>
      <c r="T27" s="9">
        <v>21</v>
      </c>
      <c r="U27" s="9">
        <v>892</v>
      </c>
      <c r="V27" s="9">
        <v>1208</v>
      </c>
      <c r="W27" s="10">
        <v>73.839996337890625</v>
      </c>
      <c r="X27" s="11">
        <f t="shared" si="1"/>
        <v>436</v>
      </c>
      <c r="Y27" s="11">
        <f t="shared" si="2"/>
        <v>322</v>
      </c>
      <c r="Z27" t="str">
        <f t="shared" si="3"/>
        <v>富泰里</v>
      </c>
      <c r="AA27" s="5">
        <f t="shared" si="4"/>
        <v>1493</v>
      </c>
      <c r="AB27" s="5">
        <f t="shared" si="5"/>
        <v>857</v>
      </c>
      <c r="AC27" s="5">
        <f t="shared" si="6"/>
        <v>2724</v>
      </c>
    </row>
    <row r="28" spans="1:29" s="5" customFormat="1" x14ac:dyDescent="0.25">
      <c r="A28" s="8" t="s">
        <v>26</v>
      </c>
      <c r="B28" s="8" t="s">
        <v>54</v>
      </c>
      <c r="C28" s="8" t="s">
        <v>56</v>
      </c>
      <c r="D28" s="9">
        <v>9</v>
      </c>
      <c r="E28" s="9">
        <v>113</v>
      </c>
      <c r="F28" s="9">
        <v>57</v>
      </c>
      <c r="G28" s="9">
        <v>85</v>
      </c>
      <c r="H28" s="9">
        <v>2</v>
      </c>
      <c r="I28" s="9">
        <v>49</v>
      </c>
      <c r="J28" s="9">
        <v>115</v>
      </c>
      <c r="K28" s="9">
        <v>37</v>
      </c>
      <c r="L28" s="9">
        <v>23</v>
      </c>
      <c r="M28" s="9">
        <v>104</v>
      </c>
      <c r="N28" s="9">
        <v>4</v>
      </c>
      <c r="O28" s="9">
        <v>121</v>
      </c>
      <c r="P28" s="9">
        <v>45</v>
      </c>
      <c r="Q28" s="9">
        <v>24</v>
      </c>
      <c r="R28" s="9">
        <v>40</v>
      </c>
      <c r="S28" s="9">
        <v>94</v>
      </c>
      <c r="T28" s="9">
        <v>18</v>
      </c>
      <c r="U28" s="9">
        <v>956</v>
      </c>
      <c r="V28" s="9">
        <v>1435</v>
      </c>
      <c r="W28" s="10">
        <v>66.620002746582031</v>
      </c>
      <c r="X28" s="11">
        <f t="shared" si="1"/>
        <v>543</v>
      </c>
      <c r="Y28" s="11">
        <f t="shared" si="2"/>
        <v>278</v>
      </c>
      <c r="Z28" t="str">
        <f t="shared" si="3"/>
        <v>富泰里</v>
      </c>
      <c r="AA28" s="5" t="str">
        <f t="shared" si="4"/>
        <v/>
      </c>
      <c r="AB28" s="5" t="str">
        <f t="shared" si="5"/>
        <v/>
      </c>
      <c r="AC28" s="5" t="str">
        <f t="shared" si="6"/>
        <v/>
      </c>
    </row>
    <row r="29" spans="1:29" s="5" customFormat="1" x14ac:dyDescent="0.25">
      <c r="A29" s="8" t="s">
        <v>26</v>
      </c>
      <c r="B29" s="8" t="s">
        <v>54</v>
      </c>
      <c r="C29" s="8" t="s">
        <v>57</v>
      </c>
      <c r="D29" s="9">
        <v>21</v>
      </c>
      <c r="E29" s="9">
        <v>74</v>
      </c>
      <c r="F29" s="9">
        <v>76</v>
      </c>
      <c r="G29" s="9">
        <v>67</v>
      </c>
      <c r="H29" s="9">
        <v>1</v>
      </c>
      <c r="I29" s="9">
        <v>37</v>
      </c>
      <c r="J29" s="9">
        <v>83</v>
      </c>
      <c r="K29" s="9">
        <v>46</v>
      </c>
      <c r="L29" s="9">
        <v>14</v>
      </c>
      <c r="M29" s="9">
        <v>95</v>
      </c>
      <c r="N29" s="9">
        <v>9</v>
      </c>
      <c r="O29" s="9">
        <v>112</v>
      </c>
      <c r="P29" s="9">
        <v>39</v>
      </c>
      <c r="Q29" s="9">
        <v>37</v>
      </c>
      <c r="R29" s="9">
        <v>47</v>
      </c>
      <c r="S29" s="9">
        <v>64</v>
      </c>
      <c r="T29" s="9">
        <v>28</v>
      </c>
      <c r="U29" s="9">
        <v>876</v>
      </c>
      <c r="V29" s="9">
        <v>1279</v>
      </c>
      <c r="W29" s="10">
        <v>68.489997863769531</v>
      </c>
      <c r="X29" s="11">
        <f t="shared" si="1"/>
        <v>514</v>
      </c>
      <c r="Y29" s="11">
        <f t="shared" si="2"/>
        <v>257</v>
      </c>
      <c r="Z29" t="str">
        <f t="shared" si="3"/>
        <v>富泰里</v>
      </c>
      <c r="AA29" s="5" t="str">
        <f t="shared" si="4"/>
        <v/>
      </c>
      <c r="AB29" s="5" t="str">
        <f t="shared" si="5"/>
        <v/>
      </c>
      <c r="AC29" s="5" t="str">
        <f t="shared" si="6"/>
        <v/>
      </c>
    </row>
    <row r="30" spans="1:29" s="5" customFormat="1" x14ac:dyDescent="0.25">
      <c r="A30" s="8" t="s">
        <v>26</v>
      </c>
      <c r="B30" s="8" t="s">
        <v>58</v>
      </c>
      <c r="C30" s="8" t="s">
        <v>59</v>
      </c>
      <c r="D30" s="9">
        <v>14</v>
      </c>
      <c r="E30" s="9">
        <v>69</v>
      </c>
      <c r="F30" s="9">
        <v>42</v>
      </c>
      <c r="G30" s="9">
        <v>81</v>
      </c>
      <c r="H30" s="9">
        <v>0</v>
      </c>
      <c r="I30" s="9">
        <v>24</v>
      </c>
      <c r="J30" s="9">
        <v>48</v>
      </c>
      <c r="K30" s="9">
        <v>33</v>
      </c>
      <c r="L30" s="9">
        <v>13</v>
      </c>
      <c r="M30" s="9">
        <v>115</v>
      </c>
      <c r="N30" s="9">
        <v>23</v>
      </c>
      <c r="O30" s="9">
        <v>76</v>
      </c>
      <c r="P30" s="9">
        <v>57</v>
      </c>
      <c r="Q30" s="9">
        <v>32</v>
      </c>
      <c r="R30" s="9">
        <v>77</v>
      </c>
      <c r="S30" s="9">
        <v>113</v>
      </c>
      <c r="T30" s="9">
        <v>26</v>
      </c>
      <c r="U30" s="9">
        <v>863</v>
      </c>
      <c r="V30" s="9">
        <v>1217</v>
      </c>
      <c r="W30" s="10">
        <v>70.910003662109375</v>
      </c>
      <c r="X30" s="11">
        <f t="shared" si="1"/>
        <v>364</v>
      </c>
      <c r="Y30" s="11">
        <f t="shared" si="2"/>
        <v>353</v>
      </c>
      <c r="Z30" t="str">
        <f t="shared" si="3"/>
        <v>介壽里</v>
      </c>
      <c r="AA30" s="5">
        <f t="shared" si="4"/>
        <v>1143</v>
      </c>
      <c r="AB30" s="5">
        <f t="shared" si="5"/>
        <v>1062</v>
      </c>
      <c r="AC30" s="5">
        <f t="shared" si="6"/>
        <v>2635</v>
      </c>
    </row>
    <row r="31" spans="1:29" s="5" customFormat="1" x14ac:dyDescent="0.25">
      <c r="A31" s="8" t="s">
        <v>26</v>
      </c>
      <c r="B31" s="8" t="s">
        <v>58</v>
      </c>
      <c r="C31" s="8" t="s">
        <v>60</v>
      </c>
      <c r="D31" s="9">
        <v>9</v>
      </c>
      <c r="E31" s="9">
        <v>76</v>
      </c>
      <c r="F31" s="9">
        <v>40</v>
      </c>
      <c r="G31" s="9">
        <v>99</v>
      </c>
      <c r="H31" s="9">
        <v>0</v>
      </c>
      <c r="I31" s="9">
        <v>30</v>
      </c>
      <c r="J31" s="9">
        <v>62</v>
      </c>
      <c r="K31" s="9">
        <v>35</v>
      </c>
      <c r="L31" s="9">
        <v>13</v>
      </c>
      <c r="M31" s="9">
        <v>93</v>
      </c>
      <c r="N31" s="9">
        <v>15</v>
      </c>
      <c r="O31" s="9">
        <v>69</v>
      </c>
      <c r="P31" s="9">
        <v>32</v>
      </c>
      <c r="Q31" s="9">
        <v>28</v>
      </c>
      <c r="R31" s="9">
        <v>74</v>
      </c>
      <c r="S31" s="9">
        <v>117</v>
      </c>
      <c r="T31" s="9">
        <v>31</v>
      </c>
      <c r="U31" s="9">
        <v>840</v>
      </c>
      <c r="V31" s="9">
        <v>1161</v>
      </c>
      <c r="W31" s="10">
        <v>72.349998474121094</v>
      </c>
      <c r="X31" s="11">
        <f t="shared" si="1"/>
        <v>380</v>
      </c>
      <c r="Y31" s="11">
        <f t="shared" si="2"/>
        <v>313</v>
      </c>
      <c r="Z31" t="str">
        <f t="shared" si="3"/>
        <v>介壽里</v>
      </c>
      <c r="AA31" s="5" t="str">
        <f t="shared" si="4"/>
        <v/>
      </c>
      <c r="AB31" s="5" t="str">
        <f t="shared" si="5"/>
        <v/>
      </c>
      <c r="AC31" s="5" t="str">
        <f t="shared" si="6"/>
        <v/>
      </c>
    </row>
    <row r="32" spans="1:29" s="5" customFormat="1" x14ac:dyDescent="0.25">
      <c r="A32" s="8" t="s">
        <v>26</v>
      </c>
      <c r="B32" s="8" t="s">
        <v>58</v>
      </c>
      <c r="C32" s="8" t="s">
        <v>61</v>
      </c>
      <c r="D32" s="9">
        <v>11</v>
      </c>
      <c r="E32" s="9">
        <v>93</v>
      </c>
      <c r="F32" s="9">
        <v>40</v>
      </c>
      <c r="G32" s="9">
        <v>94</v>
      </c>
      <c r="H32" s="9">
        <v>2</v>
      </c>
      <c r="I32" s="9">
        <v>35</v>
      </c>
      <c r="J32" s="9">
        <v>60</v>
      </c>
      <c r="K32" s="9">
        <v>31</v>
      </c>
      <c r="L32" s="9">
        <v>19</v>
      </c>
      <c r="M32" s="9">
        <v>135</v>
      </c>
      <c r="N32" s="9">
        <v>12</v>
      </c>
      <c r="O32" s="9">
        <v>88</v>
      </c>
      <c r="P32" s="9">
        <v>59</v>
      </c>
      <c r="Q32" s="9">
        <v>27</v>
      </c>
      <c r="R32" s="9">
        <v>96</v>
      </c>
      <c r="S32" s="9">
        <v>92</v>
      </c>
      <c r="T32" s="9">
        <v>14</v>
      </c>
      <c r="U32" s="9">
        <v>932</v>
      </c>
      <c r="V32" s="9">
        <v>1248</v>
      </c>
      <c r="W32" s="10">
        <v>74.680000305175781</v>
      </c>
      <c r="X32" s="11">
        <f t="shared" si="1"/>
        <v>399</v>
      </c>
      <c r="Y32" s="11">
        <f t="shared" si="2"/>
        <v>396</v>
      </c>
      <c r="Z32" t="str">
        <f t="shared" si="3"/>
        <v>介壽里</v>
      </c>
      <c r="AA32" s="5" t="str">
        <f t="shared" si="4"/>
        <v/>
      </c>
      <c r="AB32" s="5" t="str">
        <f t="shared" si="5"/>
        <v/>
      </c>
      <c r="AC32" s="5" t="str">
        <f t="shared" si="6"/>
        <v/>
      </c>
    </row>
    <row r="33" spans="1:29" s="5" customFormat="1" x14ac:dyDescent="0.25">
      <c r="A33" s="8" t="s">
        <v>26</v>
      </c>
      <c r="B33" s="8" t="s">
        <v>62</v>
      </c>
      <c r="C33" s="8" t="s">
        <v>63</v>
      </c>
      <c r="D33" s="9">
        <v>11</v>
      </c>
      <c r="E33" s="9">
        <v>54</v>
      </c>
      <c r="F33" s="9">
        <v>42</v>
      </c>
      <c r="G33" s="9">
        <v>75</v>
      </c>
      <c r="H33" s="9">
        <v>4</v>
      </c>
      <c r="I33" s="9">
        <v>39</v>
      </c>
      <c r="J33" s="9">
        <v>93</v>
      </c>
      <c r="K33" s="9">
        <v>39</v>
      </c>
      <c r="L33" s="9">
        <v>12</v>
      </c>
      <c r="M33" s="9">
        <v>101</v>
      </c>
      <c r="N33" s="9">
        <v>7</v>
      </c>
      <c r="O33" s="9">
        <v>76</v>
      </c>
      <c r="P33" s="9">
        <v>47</v>
      </c>
      <c r="Q33" s="9">
        <v>35</v>
      </c>
      <c r="R33" s="9">
        <v>60</v>
      </c>
      <c r="S33" s="9">
        <v>64</v>
      </c>
      <c r="T33" s="9">
        <v>26</v>
      </c>
      <c r="U33" s="9">
        <v>793</v>
      </c>
      <c r="V33" s="9">
        <v>1161</v>
      </c>
      <c r="W33" s="10">
        <v>68.300003051757813</v>
      </c>
      <c r="X33" s="11">
        <f t="shared" si="1"/>
        <v>415</v>
      </c>
      <c r="Y33" s="11">
        <f t="shared" si="2"/>
        <v>290</v>
      </c>
      <c r="Z33" t="str">
        <f t="shared" si="3"/>
        <v>精忠里</v>
      </c>
      <c r="AA33" s="5">
        <f t="shared" si="4"/>
        <v>1197</v>
      </c>
      <c r="AB33" s="5">
        <f t="shared" si="5"/>
        <v>926</v>
      </c>
      <c r="AC33" s="5">
        <f t="shared" si="6"/>
        <v>2440</v>
      </c>
    </row>
    <row r="34" spans="1:29" s="5" customFormat="1" x14ac:dyDescent="0.25">
      <c r="A34" s="8" t="s">
        <v>26</v>
      </c>
      <c r="B34" s="8" t="s">
        <v>62</v>
      </c>
      <c r="C34" s="8" t="s">
        <v>64</v>
      </c>
      <c r="D34" s="9">
        <v>13</v>
      </c>
      <c r="E34" s="9">
        <v>87</v>
      </c>
      <c r="F34" s="9">
        <v>51</v>
      </c>
      <c r="G34" s="9">
        <v>83</v>
      </c>
      <c r="H34" s="9">
        <v>3</v>
      </c>
      <c r="I34" s="9">
        <v>40</v>
      </c>
      <c r="J34" s="9">
        <v>72</v>
      </c>
      <c r="K34" s="9">
        <v>26</v>
      </c>
      <c r="L34" s="9">
        <v>21</v>
      </c>
      <c r="M34" s="9">
        <v>114</v>
      </c>
      <c r="N34" s="9">
        <v>10</v>
      </c>
      <c r="O34" s="9">
        <v>92</v>
      </c>
      <c r="P34" s="9">
        <v>50</v>
      </c>
      <c r="Q34" s="9">
        <v>35</v>
      </c>
      <c r="R34" s="9">
        <v>56</v>
      </c>
      <c r="S34" s="9">
        <v>85</v>
      </c>
      <c r="T34" s="9">
        <v>20</v>
      </c>
      <c r="U34" s="9">
        <v>866</v>
      </c>
      <c r="V34" s="9">
        <v>1293</v>
      </c>
      <c r="W34" s="10">
        <v>66.980003356933594</v>
      </c>
      <c r="X34" s="11">
        <f t="shared" si="1"/>
        <v>436</v>
      </c>
      <c r="Y34" s="11">
        <f t="shared" si="2"/>
        <v>313</v>
      </c>
      <c r="Z34" t="str">
        <f t="shared" si="3"/>
        <v>精忠里</v>
      </c>
      <c r="AA34" s="5" t="str">
        <f t="shared" si="4"/>
        <v/>
      </c>
      <c r="AB34" s="5" t="str">
        <f t="shared" si="5"/>
        <v/>
      </c>
      <c r="AC34" s="5" t="str">
        <f t="shared" si="6"/>
        <v/>
      </c>
    </row>
    <row r="35" spans="1:29" s="5" customFormat="1" x14ac:dyDescent="0.25">
      <c r="A35" s="8" t="s">
        <v>26</v>
      </c>
      <c r="B35" s="8" t="s">
        <v>62</v>
      </c>
      <c r="C35" s="8" t="s">
        <v>65</v>
      </c>
      <c r="D35" s="9">
        <v>3</v>
      </c>
      <c r="E35" s="9">
        <v>81</v>
      </c>
      <c r="F35" s="9">
        <v>40</v>
      </c>
      <c r="G35" s="9">
        <v>66</v>
      </c>
      <c r="H35" s="9">
        <v>2</v>
      </c>
      <c r="I35" s="9">
        <v>34</v>
      </c>
      <c r="J35" s="9">
        <v>64</v>
      </c>
      <c r="K35" s="9">
        <v>27</v>
      </c>
      <c r="L35" s="9">
        <v>17</v>
      </c>
      <c r="M35" s="9">
        <v>135</v>
      </c>
      <c r="N35" s="9">
        <v>17</v>
      </c>
      <c r="O35" s="9">
        <v>64</v>
      </c>
      <c r="P35" s="9">
        <v>42</v>
      </c>
      <c r="Q35" s="9">
        <v>21</v>
      </c>
      <c r="R35" s="9">
        <v>63</v>
      </c>
      <c r="S35" s="9">
        <v>75</v>
      </c>
      <c r="T35" s="9">
        <v>12</v>
      </c>
      <c r="U35" s="9">
        <v>781</v>
      </c>
      <c r="V35" s="9">
        <v>1093</v>
      </c>
      <c r="W35" s="10">
        <v>71.449996948242188</v>
      </c>
      <c r="X35" s="11">
        <f t="shared" si="1"/>
        <v>346</v>
      </c>
      <c r="Y35" s="11">
        <f t="shared" si="2"/>
        <v>323</v>
      </c>
      <c r="Z35" t="str">
        <f t="shared" si="3"/>
        <v>精忠里</v>
      </c>
      <c r="AA35" s="5" t="str">
        <f t="shared" si="4"/>
        <v/>
      </c>
      <c r="AB35" s="5" t="str">
        <f t="shared" si="5"/>
        <v/>
      </c>
      <c r="AC35" s="5" t="str">
        <f t="shared" si="6"/>
        <v/>
      </c>
    </row>
    <row r="36" spans="1:29" s="5" customFormat="1" x14ac:dyDescent="0.25">
      <c r="A36" s="8" t="s">
        <v>26</v>
      </c>
      <c r="B36" s="8" t="s">
        <v>66</v>
      </c>
      <c r="C36" s="8" t="s">
        <v>67</v>
      </c>
      <c r="D36" s="9">
        <v>55</v>
      </c>
      <c r="E36" s="9">
        <v>93</v>
      </c>
      <c r="F36" s="9">
        <v>44</v>
      </c>
      <c r="G36" s="9">
        <v>85</v>
      </c>
      <c r="H36" s="9">
        <v>0</v>
      </c>
      <c r="I36" s="9">
        <v>41</v>
      </c>
      <c r="J36" s="9">
        <v>52</v>
      </c>
      <c r="K36" s="9">
        <v>47</v>
      </c>
      <c r="L36" s="9">
        <v>16</v>
      </c>
      <c r="M36" s="9">
        <v>135</v>
      </c>
      <c r="N36" s="9">
        <v>15</v>
      </c>
      <c r="O36" s="9">
        <v>113</v>
      </c>
      <c r="P36" s="9">
        <v>87</v>
      </c>
      <c r="Q36" s="9">
        <v>49</v>
      </c>
      <c r="R36" s="9">
        <v>99</v>
      </c>
      <c r="S36" s="9">
        <v>88</v>
      </c>
      <c r="T36" s="9">
        <v>32</v>
      </c>
      <c r="U36" s="9">
        <v>1067</v>
      </c>
      <c r="V36" s="9">
        <v>1570</v>
      </c>
      <c r="W36" s="10">
        <v>67.959999084472656</v>
      </c>
      <c r="X36" s="11">
        <f t="shared" si="1"/>
        <v>526</v>
      </c>
      <c r="Y36" s="11">
        <f t="shared" si="2"/>
        <v>421</v>
      </c>
      <c r="Z36" t="str">
        <f t="shared" si="3"/>
        <v>東光里</v>
      </c>
      <c r="AA36" s="5">
        <f t="shared" si="4"/>
        <v>2126</v>
      </c>
      <c r="AB36" s="5">
        <f t="shared" si="5"/>
        <v>1698</v>
      </c>
      <c r="AC36" s="5">
        <f t="shared" si="6"/>
        <v>4334</v>
      </c>
    </row>
    <row r="37" spans="1:29" s="5" customFormat="1" x14ac:dyDescent="0.25">
      <c r="A37" s="8" t="s">
        <v>26</v>
      </c>
      <c r="B37" s="8" t="s">
        <v>66</v>
      </c>
      <c r="C37" s="8" t="s">
        <v>68</v>
      </c>
      <c r="D37" s="9">
        <v>121</v>
      </c>
      <c r="E37" s="9">
        <v>69</v>
      </c>
      <c r="F37" s="9">
        <v>59</v>
      </c>
      <c r="G37" s="9">
        <v>107</v>
      </c>
      <c r="H37" s="9">
        <v>1</v>
      </c>
      <c r="I37" s="9">
        <v>67</v>
      </c>
      <c r="J37" s="9">
        <v>38</v>
      </c>
      <c r="K37" s="9">
        <v>43</v>
      </c>
      <c r="L37" s="9">
        <v>18</v>
      </c>
      <c r="M37" s="9">
        <v>113</v>
      </c>
      <c r="N37" s="9">
        <v>17</v>
      </c>
      <c r="O37" s="9">
        <v>83</v>
      </c>
      <c r="P37" s="9">
        <v>105</v>
      </c>
      <c r="Q37" s="9">
        <v>35</v>
      </c>
      <c r="R37" s="9">
        <v>128</v>
      </c>
      <c r="S37" s="9">
        <v>78</v>
      </c>
      <c r="T37" s="9">
        <v>33</v>
      </c>
      <c r="U37" s="9">
        <v>1131</v>
      </c>
      <c r="V37" s="9">
        <v>1554</v>
      </c>
      <c r="W37" s="10">
        <v>72.779998779296875</v>
      </c>
      <c r="X37" s="11">
        <f t="shared" si="1"/>
        <v>548</v>
      </c>
      <c r="Y37" s="11">
        <f t="shared" si="2"/>
        <v>470</v>
      </c>
      <c r="Z37" t="str">
        <f t="shared" si="3"/>
        <v>東光里</v>
      </c>
      <c r="AA37" s="5" t="str">
        <f t="shared" si="4"/>
        <v/>
      </c>
      <c r="AB37" s="5" t="str">
        <f t="shared" si="5"/>
        <v/>
      </c>
      <c r="AC37" s="5" t="str">
        <f t="shared" si="6"/>
        <v/>
      </c>
    </row>
    <row r="38" spans="1:29" s="5" customFormat="1" x14ac:dyDescent="0.25">
      <c r="A38" s="8" t="s">
        <v>26</v>
      </c>
      <c r="B38" s="8" t="s">
        <v>66</v>
      </c>
      <c r="C38" s="8" t="s">
        <v>69</v>
      </c>
      <c r="D38" s="9">
        <v>81</v>
      </c>
      <c r="E38" s="9">
        <v>115</v>
      </c>
      <c r="F38" s="9">
        <v>40</v>
      </c>
      <c r="G38" s="9">
        <v>55</v>
      </c>
      <c r="H38" s="9">
        <v>3</v>
      </c>
      <c r="I38" s="9">
        <v>51</v>
      </c>
      <c r="J38" s="9">
        <v>35</v>
      </c>
      <c r="K38" s="9">
        <v>47</v>
      </c>
      <c r="L38" s="9">
        <v>17</v>
      </c>
      <c r="M38" s="9">
        <v>115</v>
      </c>
      <c r="N38" s="9">
        <v>13</v>
      </c>
      <c r="O38" s="9">
        <v>114</v>
      </c>
      <c r="P38" s="9">
        <v>58</v>
      </c>
      <c r="Q38" s="9">
        <v>40</v>
      </c>
      <c r="R38" s="9">
        <v>139</v>
      </c>
      <c r="S38" s="9">
        <v>98</v>
      </c>
      <c r="T38" s="9">
        <v>38</v>
      </c>
      <c r="U38" s="9">
        <v>1088</v>
      </c>
      <c r="V38" s="9">
        <v>1587</v>
      </c>
      <c r="W38" s="10">
        <v>68.55999755859375</v>
      </c>
      <c r="X38" s="11">
        <f t="shared" si="1"/>
        <v>561</v>
      </c>
      <c r="Y38" s="11">
        <f t="shared" si="2"/>
        <v>380</v>
      </c>
      <c r="Z38" t="str">
        <f t="shared" si="3"/>
        <v>東光里</v>
      </c>
      <c r="AA38" s="5" t="str">
        <f t="shared" si="4"/>
        <v/>
      </c>
      <c r="AB38" s="5" t="str">
        <f t="shared" si="5"/>
        <v/>
      </c>
      <c r="AC38" s="5" t="str">
        <f t="shared" si="6"/>
        <v/>
      </c>
    </row>
    <row r="39" spans="1:29" s="5" customFormat="1" x14ac:dyDescent="0.25">
      <c r="A39" s="8" t="s">
        <v>26</v>
      </c>
      <c r="B39" s="8" t="s">
        <v>66</v>
      </c>
      <c r="C39" s="8" t="s">
        <v>70</v>
      </c>
      <c r="D39" s="9">
        <v>85</v>
      </c>
      <c r="E39" s="9">
        <v>92</v>
      </c>
      <c r="F39" s="9">
        <v>42</v>
      </c>
      <c r="G39" s="9">
        <v>87</v>
      </c>
      <c r="H39" s="9">
        <v>3</v>
      </c>
      <c r="I39" s="9">
        <v>45</v>
      </c>
      <c r="J39" s="9">
        <v>45</v>
      </c>
      <c r="K39" s="9">
        <v>44</v>
      </c>
      <c r="L39" s="9">
        <v>17</v>
      </c>
      <c r="M39" s="9">
        <v>74</v>
      </c>
      <c r="N39" s="9">
        <v>9</v>
      </c>
      <c r="O39" s="9">
        <v>80</v>
      </c>
      <c r="P39" s="9">
        <v>57</v>
      </c>
      <c r="Q39" s="9">
        <v>38</v>
      </c>
      <c r="R39" s="9">
        <v>200</v>
      </c>
      <c r="S39" s="9">
        <v>94</v>
      </c>
      <c r="T39" s="9">
        <v>20</v>
      </c>
      <c r="U39" s="9">
        <v>1048</v>
      </c>
      <c r="V39" s="9">
        <v>1450</v>
      </c>
      <c r="W39" s="10">
        <v>72.279998779296875</v>
      </c>
      <c r="X39" s="11">
        <f t="shared" si="1"/>
        <v>491</v>
      </c>
      <c r="Y39" s="11">
        <f t="shared" si="2"/>
        <v>427</v>
      </c>
      <c r="Z39" t="str">
        <f t="shared" si="3"/>
        <v>東光里</v>
      </c>
      <c r="AA39" s="5" t="str">
        <f t="shared" si="4"/>
        <v/>
      </c>
      <c r="AB39" s="5" t="str">
        <f t="shared" si="5"/>
        <v/>
      </c>
      <c r="AC39" s="5" t="str">
        <f t="shared" si="6"/>
        <v/>
      </c>
    </row>
    <row r="40" spans="1:29" s="5" customFormat="1" x14ac:dyDescent="0.25">
      <c r="A40" s="8" t="s">
        <v>26</v>
      </c>
      <c r="B40" s="8" t="s">
        <v>71</v>
      </c>
      <c r="C40" s="8" t="s">
        <v>72</v>
      </c>
      <c r="D40" s="9">
        <v>106</v>
      </c>
      <c r="E40" s="9">
        <v>129</v>
      </c>
      <c r="F40" s="9">
        <v>83</v>
      </c>
      <c r="G40" s="9">
        <v>29</v>
      </c>
      <c r="H40" s="9">
        <v>0</v>
      </c>
      <c r="I40" s="9">
        <v>43</v>
      </c>
      <c r="J40" s="9">
        <v>46</v>
      </c>
      <c r="K40" s="9">
        <v>42</v>
      </c>
      <c r="L40" s="9">
        <v>15</v>
      </c>
      <c r="M40" s="9">
        <v>48</v>
      </c>
      <c r="N40" s="9">
        <v>2</v>
      </c>
      <c r="O40" s="9">
        <v>117</v>
      </c>
      <c r="P40" s="9">
        <v>30</v>
      </c>
      <c r="Q40" s="9">
        <v>33</v>
      </c>
      <c r="R40" s="9">
        <v>24</v>
      </c>
      <c r="S40" s="9">
        <v>47</v>
      </c>
      <c r="T40" s="9">
        <v>94</v>
      </c>
      <c r="U40" s="9">
        <v>906</v>
      </c>
      <c r="V40" s="9">
        <v>1329</v>
      </c>
      <c r="W40" s="10">
        <v>68.169998168945313</v>
      </c>
      <c r="X40" s="11">
        <f t="shared" si="1"/>
        <v>693</v>
      </c>
      <c r="Y40" s="11">
        <f t="shared" si="2"/>
        <v>133</v>
      </c>
      <c r="Z40" t="str">
        <f t="shared" si="3"/>
        <v>龍田里</v>
      </c>
      <c r="AA40" s="5">
        <f t="shared" si="4"/>
        <v>3604</v>
      </c>
      <c r="AB40" s="5">
        <f t="shared" si="5"/>
        <v>1428</v>
      </c>
      <c r="AC40" s="5">
        <f t="shared" si="6"/>
        <v>5706</v>
      </c>
    </row>
    <row r="41" spans="1:29" s="5" customFormat="1" x14ac:dyDescent="0.25">
      <c r="A41" s="8" t="s">
        <v>26</v>
      </c>
      <c r="B41" s="8" t="s">
        <v>71</v>
      </c>
      <c r="C41" s="8" t="s">
        <v>73</v>
      </c>
      <c r="D41" s="9">
        <v>33</v>
      </c>
      <c r="E41" s="9">
        <v>66</v>
      </c>
      <c r="F41" s="9">
        <v>53</v>
      </c>
      <c r="G41" s="9">
        <v>101</v>
      </c>
      <c r="H41" s="9">
        <v>0</v>
      </c>
      <c r="I41" s="9">
        <v>38</v>
      </c>
      <c r="J41" s="9">
        <v>49</v>
      </c>
      <c r="K41" s="9">
        <v>44</v>
      </c>
      <c r="L41" s="9">
        <v>23</v>
      </c>
      <c r="M41" s="9">
        <v>128</v>
      </c>
      <c r="N41" s="9">
        <v>16</v>
      </c>
      <c r="O41" s="9">
        <v>93</v>
      </c>
      <c r="P41" s="9">
        <v>69</v>
      </c>
      <c r="Q41" s="9">
        <v>37</v>
      </c>
      <c r="R41" s="9">
        <v>102</v>
      </c>
      <c r="S41" s="9">
        <v>88</v>
      </c>
      <c r="T41" s="9">
        <v>48</v>
      </c>
      <c r="U41" s="9">
        <v>1001</v>
      </c>
      <c r="V41" s="9">
        <v>1342</v>
      </c>
      <c r="W41" s="10">
        <v>74.589996337890625</v>
      </c>
      <c r="X41" s="11">
        <f t="shared" si="1"/>
        <v>461</v>
      </c>
      <c r="Y41" s="11">
        <f t="shared" si="2"/>
        <v>416</v>
      </c>
      <c r="Z41" t="str">
        <f t="shared" si="3"/>
        <v>龍田里</v>
      </c>
      <c r="AA41" s="5" t="str">
        <f t="shared" si="4"/>
        <v/>
      </c>
      <c r="AB41" s="5" t="str">
        <f t="shared" si="5"/>
        <v/>
      </c>
      <c r="AC41" s="5" t="str">
        <f t="shared" si="6"/>
        <v/>
      </c>
    </row>
    <row r="42" spans="1:29" s="5" customFormat="1" x14ac:dyDescent="0.25">
      <c r="A42" s="8" t="s">
        <v>26</v>
      </c>
      <c r="B42" s="8" t="s">
        <v>71</v>
      </c>
      <c r="C42" s="8" t="s">
        <v>74</v>
      </c>
      <c r="D42" s="9">
        <v>54</v>
      </c>
      <c r="E42" s="9">
        <v>95</v>
      </c>
      <c r="F42" s="9">
        <v>67</v>
      </c>
      <c r="G42" s="9">
        <v>67</v>
      </c>
      <c r="H42" s="9">
        <v>1</v>
      </c>
      <c r="I42" s="9">
        <v>52</v>
      </c>
      <c r="J42" s="9">
        <v>36</v>
      </c>
      <c r="K42" s="9">
        <v>45</v>
      </c>
      <c r="L42" s="9">
        <v>18</v>
      </c>
      <c r="M42" s="9">
        <v>122</v>
      </c>
      <c r="N42" s="9">
        <v>9</v>
      </c>
      <c r="O42" s="9">
        <v>122</v>
      </c>
      <c r="P42" s="9">
        <v>50</v>
      </c>
      <c r="Q42" s="9">
        <v>34</v>
      </c>
      <c r="R42" s="9">
        <v>67</v>
      </c>
      <c r="S42" s="9">
        <v>99</v>
      </c>
      <c r="T42" s="9">
        <v>34</v>
      </c>
      <c r="U42" s="9">
        <v>996</v>
      </c>
      <c r="V42" s="9">
        <v>1462</v>
      </c>
      <c r="W42" s="10">
        <v>68.129997253417969</v>
      </c>
      <c r="X42" s="11">
        <f t="shared" si="1"/>
        <v>539</v>
      </c>
      <c r="Y42" s="11">
        <f t="shared" si="2"/>
        <v>315</v>
      </c>
      <c r="Z42" t="str">
        <f t="shared" si="3"/>
        <v>龍田里</v>
      </c>
      <c r="AA42" s="5" t="str">
        <f t="shared" si="4"/>
        <v/>
      </c>
      <c r="AB42" s="5" t="str">
        <f t="shared" si="5"/>
        <v/>
      </c>
      <c r="AC42" s="5" t="str">
        <f t="shared" si="6"/>
        <v/>
      </c>
    </row>
    <row r="43" spans="1:29" s="5" customFormat="1" x14ac:dyDescent="0.25">
      <c r="A43" s="8" t="s">
        <v>26</v>
      </c>
      <c r="B43" s="8" t="s">
        <v>71</v>
      </c>
      <c r="C43" s="8" t="s">
        <v>75</v>
      </c>
      <c r="D43" s="9">
        <v>41</v>
      </c>
      <c r="E43" s="9">
        <v>146</v>
      </c>
      <c r="F43" s="9">
        <v>68</v>
      </c>
      <c r="G43" s="9">
        <v>24</v>
      </c>
      <c r="H43" s="9">
        <v>0</v>
      </c>
      <c r="I43" s="9">
        <v>44</v>
      </c>
      <c r="J43" s="9">
        <v>33</v>
      </c>
      <c r="K43" s="9">
        <v>84</v>
      </c>
      <c r="L43" s="9">
        <v>8</v>
      </c>
      <c r="M43" s="9">
        <v>34</v>
      </c>
      <c r="N43" s="9">
        <v>8</v>
      </c>
      <c r="O43" s="9">
        <v>113</v>
      </c>
      <c r="P43" s="9">
        <v>24</v>
      </c>
      <c r="Q43" s="9">
        <v>28</v>
      </c>
      <c r="R43" s="9">
        <v>22</v>
      </c>
      <c r="S43" s="9">
        <v>57</v>
      </c>
      <c r="T43" s="9">
        <v>98</v>
      </c>
      <c r="U43" s="9">
        <v>855</v>
      </c>
      <c r="V43" s="9">
        <v>1297</v>
      </c>
      <c r="W43" s="10">
        <v>65.919998168945313</v>
      </c>
      <c r="X43" s="11">
        <f t="shared" si="1"/>
        <v>655</v>
      </c>
      <c r="Y43" s="11">
        <f t="shared" si="2"/>
        <v>112</v>
      </c>
      <c r="Z43" t="str">
        <f t="shared" si="3"/>
        <v>龍田里</v>
      </c>
      <c r="AA43" s="5" t="str">
        <f t="shared" si="4"/>
        <v/>
      </c>
      <c r="AB43" s="5" t="str">
        <f t="shared" si="5"/>
        <v/>
      </c>
      <c r="AC43" s="5" t="str">
        <f t="shared" si="6"/>
        <v/>
      </c>
    </row>
    <row r="44" spans="1:29" s="5" customFormat="1" x14ac:dyDescent="0.25">
      <c r="A44" s="8" t="s">
        <v>26</v>
      </c>
      <c r="B44" s="8" t="s">
        <v>71</v>
      </c>
      <c r="C44" s="8" t="s">
        <v>76</v>
      </c>
      <c r="D44" s="9">
        <v>46</v>
      </c>
      <c r="E44" s="9">
        <v>118</v>
      </c>
      <c r="F44" s="9">
        <v>54</v>
      </c>
      <c r="G44" s="9">
        <v>55</v>
      </c>
      <c r="H44" s="9">
        <v>0</v>
      </c>
      <c r="I44" s="9">
        <v>100</v>
      </c>
      <c r="J44" s="9">
        <v>34</v>
      </c>
      <c r="K44" s="9">
        <v>65</v>
      </c>
      <c r="L44" s="9">
        <v>17</v>
      </c>
      <c r="M44" s="9">
        <v>83</v>
      </c>
      <c r="N44" s="9">
        <v>6</v>
      </c>
      <c r="O44" s="9">
        <v>147</v>
      </c>
      <c r="P44" s="9">
        <v>31</v>
      </c>
      <c r="Q44" s="9">
        <v>42</v>
      </c>
      <c r="R44" s="9">
        <v>26</v>
      </c>
      <c r="S44" s="9">
        <v>68</v>
      </c>
      <c r="T44" s="9">
        <v>77</v>
      </c>
      <c r="U44" s="9">
        <v>996</v>
      </c>
      <c r="V44" s="9">
        <v>1412</v>
      </c>
      <c r="W44" s="10">
        <v>70.540000915527344</v>
      </c>
      <c r="X44" s="11">
        <f t="shared" si="1"/>
        <v>683</v>
      </c>
      <c r="Y44" s="11">
        <f t="shared" si="2"/>
        <v>201</v>
      </c>
      <c r="Z44" t="str">
        <f t="shared" si="3"/>
        <v>龍田里</v>
      </c>
      <c r="AA44" s="5" t="str">
        <f t="shared" si="4"/>
        <v/>
      </c>
      <c r="AB44" s="5" t="str">
        <f t="shared" si="5"/>
        <v/>
      </c>
      <c r="AC44" s="5" t="str">
        <f t="shared" si="6"/>
        <v/>
      </c>
    </row>
    <row r="45" spans="1:29" s="5" customFormat="1" x14ac:dyDescent="0.25">
      <c r="A45" s="8" t="s">
        <v>26</v>
      </c>
      <c r="B45" s="8" t="s">
        <v>71</v>
      </c>
      <c r="C45" s="8" t="s">
        <v>77</v>
      </c>
      <c r="D45" s="9">
        <v>79</v>
      </c>
      <c r="E45" s="9">
        <v>97</v>
      </c>
      <c r="F45" s="9">
        <v>57</v>
      </c>
      <c r="G45" s="9">
        <v>60</v>
      </c>
      <c r="H45" s="9">
        <v>1</v>
      </c>
      <c r="I45" s="9">
        <v>54</v>
      </c>
      <c r="J45" s="9">
        <v>30</v>
      </c>
      <c r="K45" s="9">
        <v>40</v>
      </c>
      <c r="L45" s="9">
        <v>17</v>
      </c>
      <c r="M45" s="9">
        <v>98</v>
      </c>
      <c r="N45" s="9">
        <v>9</v>
      </c>
      <c r="O45" s="9">
        <v>134</v>
      </c>
      <c r="P45" s="9">
        <v>49</v>
      </c>
      <c r="Q45" s="9">
        <v>47</v>
      </c>
      <c r="R45" s="9">
        <v>35</v>
      </c>
      <c r="S45" s="9">
        <v>89</v>
      </c>
      <c r="T45" s="9">
        <v>35</v>
      </c>
      <c r="U45" s="9">
        <v>952</v>
      </c>
      <c r="V45" s="9">
        <v>1322</v>
      </c>
      <c r="W45" s="10">
        <v>72.010002136230469</v>
      </c>
      <c r="X45" s="11">
        <f t="shared" si="1"/>
        <v>573</v>
      </c>
      <c r="Y45" s="11">
        <f t="shared" si="2"/>
        <v>251</v>
      </c>
      <c r="Z45" t="str">
        <f t="shared" si="3"/>
        <v>龍田里</v>
      </c>
      <c r="AA45" s="5" t="str">
        <f t="shared" si="4"/>
        <v/>
      </c>
      <c r="AB45" s="5" t="str">
        <f t="shared" si="5"/>
        <v/>
      </c>
      <c r="AC45" s="5" t="str">
        <f t="shared" si="6"/>
        <v/>
      </c>
    </row>
    <row r="46" spans="1:29" s="5" customFormat="1" x14ac:dyDescent="0.25">
      <c r="A46" s="8" t="s">
        <v>26</v>
      </c>
      <c r="B46" s="8" t="s">
        <v>78</v>
      </c>
      <c r="C46" s="8" t="s">
        <v>79</v>
      </c>
      <c r="D46" s="9">
        <v>11</v>
      </c>
      <c r="E46" s="9">
        <v>74</v>
      </c>
      <c r="F46" s="9">
        <v>31</v>
      </c>
      <c r="G46" s="9">
        <v>59</v>
      </c>
      <c r="H46" s="9">
        <v>0</v>
      </c>
      <c r="I46" s="9">
        <v>18</v>
      </c>
      <c r="J46" s="9">
        <v>24</v>
      </c>
      <c r="K46" s="9">
        <v>41</v>
      </c>
      <c r="L46" s="9">
        <v>21</v>
      </c>
      <c r="M46" s="9">
        <v>112</v>
      </c>
      <c r="N46" s="9">
        <v>10</v>
      </c>
      <c r="O46" s="9">
        <v>67</v>
      </c>
      <c r="P46" s="9">
        <v>53</v>
      </c>
      <c r="Q46" s="9">
        <v>26</v>
      </c>
      <c r="R46" s="9">
        <v>62</v>
      </c>
      <c r="S46" s="9">
        <v>90</v>
      </c>
      <c r="T46" s="9">
        <v>69</v>
      </c>
      <c r="U46" s="9">
        <v>795</v>
      </c>
      <c r="V46" s="9">
        <v>1139</v>
      </c>
      <c r="W46" s="10">
        <v>69.800003051757813</v>
      </c>
      <c r="X46" s="11">
        <f t="shared" si="1"/>
        <v>361</v>
      </c>
      <c r="Y46" s="11">
        <f t="shared" si="2"/>
        <v>296</v>
      </c>
      <c r="Z46" t="str">
        <f t="shared" si="3"/>
        <v>東昌里</v>
      </c>
      <c r="AA46" s="5">
        <f t="shared" si="4"/>
        <v>671</v>
      </c>
      <c r="AB46" s="5">
        <f t="shared" si="5"/>
        <v>638</v>
      </c>
      <c r="AC46" s="5">
        <f t="shared" si="6"/>
        <v>1558</v>
      </c>
    </row>
    <row r="47" spans="1:29" s="5" customFormat="1" x14ac:dyDescent="0.25">
      <c r="A47" s="8" t="s">
        <v>26</v>
      </c>
      <c r="B47" s="8" t="s">
        <v>78</v>
      </c>
      <c r="C47" s="8" t="s">
        <v>80</v>
      </c>
      <c r="D47" s="9">
        <v>9</v>
      </c>
      <c r="E47" s="9">
        <v>57</v>
      </c>
      <c r="F47" s="9">
        <v>26</v>
      </c>
      <c r="G47" s="9">
        <v>78</v>
      </c>
      <c r="H47" s="9">
        <v>0</v>
      </c>
      <c r="I47" s="9">
        <v>16</v>
      </c>
      <c r="J47" s="9">
        <v>19</v>
      </c>
      <c r="K47" s="9">
        <v>33</v>
      </c>
      <c r="L47" s="9">
        <v>15</v>
      </c>
      <c r="M47" s="9">
        <v>117</v>
      </c>
      <c r="N47" s="9">
        <v>17</v>
      </c>
      <c r="O47" s="9">
        <v>51</v>
      </c>
      <c r="P47" s="9">
        <v>51</v>
      </c>
      <c r="Q47" s="9">
        <v>24</v>
      </c>
      <c r="R47" s="9">
        <v>79</v>
      </c>
      <c r="S47" s="9">
        <v>81</v>
      </c>
      <c r="T47" s="9">
        <v>75</v>
      </c>
      <c r="U47" s="9">
        <v>763</v>
      </c>
      <c r="V47" s="9">
        <v>1011</v>
      </c>
      <c r="W47" s="10">
        <v>75.470001220703125</v>
      </c>
      <c r="X47" s="11">
        <f t="shared" si="1"/>
        <v>310</v>
      </c>
      <c r="Y47" s="11">
        <f t="shared" si="2"/>
        <v>342</v>
      </c>
      <c r="Z47" t="str">
        <f t="shared" si="3"/>
        <v>東昌里</v>
      </c>
      <c r="AA47" s="5" t="str">
        <f t="shared" si="4"/>
        <v/>
      </c>
      <c r="AB47" s="5" t="str">
        <f t="shared" si="5"/>
        <v/>
      </c>
      <c r="AC47" s="5" t="str">
        <f t="shared" si="6"/>
        <v/>
      </c>
    </row>
    <row r="48" spans="1:29" s="5" customFormat="1" x14ac:dyDescent="0.25">
      <c r="A48" s="8" t="s">
        <v>26</v>
      </c>
      <c r="B48" s="8" t="s">
        <v>81</v>
      </c>
      <c r="C48" s="8" t="s">
        <v>82</v>
      </c>
      <c r="D48" s="9">
        <v>10</v>
      </c>
      <c r="E48" s="9">
        <v>93</v>
      </c>
      <c r="F48" s="9">
        <v>35</v>
      </c>
      <c r="G48" s="9">
        <v>64</v>
      </c>
      <c r="H48" s="9">
        <v>2</v>
      </c>
      <c r="I48" s="9">
        <v>45</v>
      </c>
      <c r="J48" s="9">
        <v>45</v>
      </c>
      <c r="K48" s="9">
        <v>23</v>
      </c>
      <c r="L48" s="9">
        <v>19</v>
      </c>
      <c r="M48" s="9">
        <v>104</v>
      </c>
      <c r="N48" s="9">
        <v>13</v>
      </c>
      <c r="O48" s="9">
        <v>61</v>
      </c>
      <c r="P48" s="9">
        <v>44</v>
      </c>
      <c r="Q48" s="9">
        <v>25</v>
      </c>
      <c r="R48" s="9">
        <v>137</v>
      </c>
      <c r="S48" s="9">
        <v>76</v>
      </c>
      <c r="T48" s="9">
        <v>17</v>
      </c>
      <c r="U48" s="9">
        <v>837</v>
      </c>
      <c r="V48" s="9">
        <v>1202</v>
      </c>
      <c r="W48" s="10">
        <v>69.629997253417969</v>
      </c>
      <c r="X48" s="11">
        <f t="shared" si="1"/>
        <v>354</v>
      </c>
      <c r="Y48" s="11">
        <f t="shared" si="2"/>
        <v>362</v>
      </c>
      <c r="Z48" t="str">
        <f t="shared" si="3"/>
        <v>東勢里</v>
      </c>
      <c r="AA48" s="5">
        <f t="shared" si="4"/>
        <v>1120</v>
      </c>
      <c r="AB48" s="5">
        <f t="shared" si="5"/>
        <v>1098</v>
      </c>
      <c r="AC48" s="5">
        <f t="shared" si="6"/>
        <v>2584</v>
      </c>
    </row>
    <row r="49" spans="1:29" s="5" customFormat="1" x14ac:dyDescent="0.25">
      <c r="A49" s="8" t="s">
        <v>26</v>
      </c>
      <c r="B49" s="8" t="s">
        <v>81</v>
      </c>
      <c r="C49" s="8" t="s">
        <v>83</v>
      </c>
      <c r="D49" s="9">
        <v>15</v>
      </c>
      <c r="E49" s="9">
        <v>91</v>
      </c>
      <c r="F49" s="9">
        <v>31</v>
      </c>
      <c r="G49" s="9">
        <v>68</v>
      </c>
      <c r="H49" s="9">
        <v>0</v>
      </c>
      <c r="I49" s="9">
        <v>41</v>
      </c>
      <c r="J49" s="9">
        <v>47</v>
      </c>
      <c r="K49" s="9">
        <v>39</v>
      </c>
      <c r="L49" s="9">
        <v>17</v>
      </c>
      <c r="M49" s="9">
        <v>113</v>
      </c>
      <c r="N49" s="9">
        <v>11</v>
      </c>
      <c r="O49" s="9">
        <v>91</v>
      </c>
      <c r="P49" s="9">
        <v>36</v>
      </c>
      <c r="Q49" s="9">
        <v>30</v>
      </c>
      <c r="R49" s="9">
        <v>139</v>
      </c>
      <c r="S49" s="9">
        <v>70</v>
      </c>
      <c r="T49" s="9">
        <v>21</v>
      </c>
      <c r="U49" s="9">
        <v>903</v>
      </c>
      <c r="V49" s="9">
        <v>1258</v>
      </c>
      <c r="W49" s="10">
        <v>71.779998779296875</v>
      </c>
      <c r="X49" s="11">
        <f t="shared" si="1"/>
        <v>406</v>
      </c>
      <c r="Y49" s="11">
        <f t="shared" si="2"/>
        <v>367</v>
      </c>
      <c r="Z49" t="str">
        <f t="shared" si="3"/>
        <v>東勢里</v>
      </c>
      <c r="AA49" s="5" t="str">
        <f t="shared" si="4"/>
        <v/>
      </c>
      <c r="AB49" s="5" t="str">
        <f t="shared" si="5"/>
        <v/>
      </c>
      <c r="AC49" s="5" t="str">
        <f t="shared" si="6"/>
        <v/>
      </c>
    </row>
    <row r="50" spans="1:29" s="5" customFormat="1" x14ac:dyDescent="0.25">
      <c r="A50" s="8" t="s">
        <v>26</v>
      </c>
      <c r="B50" s="8" t="s">
        <v>81</v>
      </c>
      <c r="C50" s="8" t="s">
        <v>84</v>
      </c>
      <c r="D50" s="9">
        <v>13</v>
      </c>
      <c r="E50" s="9">
        <v>65</v>
      </c>
      <c r="F50" s="9">
        <v>36</v>
      </c>
      <c r="G50" s="9">
        <v>58</v>
      </c>
      <c r="H50" s="9">
        <v>0</v>
      </c>
      <c r="I50" s="9">
        <v>42</v>
      </c>
      <c r="J50" s="9">
        <v>46</v>
      </c>
      <c r="K50" s="9">
        <v>24</v>
      </c>
      <c r="L50" s="9">
        <v>17</v>
      </c>
      <c r="M50" s="9">
        <v>99</v>
      </c>
      <c r="N50" s="9">
        <v>18</v>
      </c>
      <c r="O50" s="9">
        <v>72</v>
      </c>
      <c r="P50" s="9">
        <v>49</v>
      </c>
      <c r="Q50" s="9">
        <v>36</v>
      </c>
      <c r="R50" s="9">
        <v>145</v>
      </c>
      <c r="S50" s="9">
        <v>75</v>
      </c>
      <c r="T50" s="9">
        <v>26</v>
      </c>
      <c r="U50" s="9">
        <v>844</v>
      </c>
      <c r="V50" s="9">
        <v>1199</v>
      </c>
      <c r="W50" s="10">
        <v>70.389999389648438</v>
      </c>
      <c r="X50" s="11">
        <f t="shared" si="1"/>
        <v>360</v>
      </c>
      <c r="Y50" s="11">
        <f t="shared" si="2"/>
        <v>369</v>
      </c>
      <c r="Z50" t="str">
        <f t="shared" si="3"/>
        <v>東勢里</v>
      </c>
      <c r="AA50" s="5" t="str">
        <f t="shared" si="4"/>
        <v/>
      </c>
      <c r="AB50" s="5" t="str">
        <f t="shared" si="5"/>
        <v/>
      </c>
      <c r="AC50" s="5" t="str">
        <f t="shared" si="6"/>
        <v/>
      </c>
    </row>
    <row r="51" spans="1:29" s="5" customFormat="1" x14ac:dyDescent="0.25">
      <c r="A51" s="8" t="s">
        <v>26</v>
      </c>
      <c r="B51" s="8" t="s">
        <v>85</v>
      </c>
      <c r="C51" s="8" t="s">
        <v>86</v>
      </c>
      <c r="D51" s="9">
        <v>11</v>
      </c>
      <c r="E51" s="9">
        <v>57</v>
      </c>
      <c r="F51" s="9">
        <v>23</v>
      </c>
      <c r="G51" s="9">
        <v>68</v>
      </c>
      <c r="H51" s="9">
        <v>2</v>
      </c>
      <c r="I51" s="9">
        <v>63</v>
      </c>
      <c r="J51" s="9">
        <v>38</v>
      </c>
      <c r="K51" s="9">
        <v>28</v>
      </c>
      <c r="L51" s="9">
        <v>18</v>
      </c>
      <c r="M51" s="9">
        <v>159</v>
      </c>
      <c r="N51" s="9">
        <v>20</v>
      </c>
      <c r="O51" s="9">
        <v>58</v>
      </c>
      <c r="P51" s="9">
        <v>58</v>
      </c>
      <c r="Q51" s="9">
        <v>26</v>
      </c>
      <c r="R51" s="9">
        <v>84</v>
      </c>
      <c r="S51" s="9">
        <v>70</v>
      </c>
      <c r="T51" s="9">
        <v>24</v>
      </c>
      <c r="U51" s="9">
        <v>825</v>
      </c>
      <c r="V51" s="9">
        <v>1192</v>
      </c>
      <c r="W51" s="10">
        <v>69.209999084472656</v>
      </c>
      <c r="X51" s="11">
        <f t="shared" si="1"/>
        <v>328</v>
      </c>
      <c r="Y51" s="11">
        <f t="shared" si="2"/>
        <v>389</v>
      </c>
      <c r="Z51" t="str">
        <f t="shared" si="3"/>
        <v>中華里</v>
      </c>
      <c r="AA51" s="5">
        <f t="shared" si="4"/>
        <v>1866</v>
      </c>
      <c r="AB51" s="5">
        <f t="shared" si="5"/>
        <v>1316</v>
      </c>
      <c r="AC51" s="5">
        <f t="shared" si="6"/>
        <v>3613</v>
      </c>
    </row>
    <row r="52" spans="1:29" s="5" customFormat="1" x14ac:dyDescent="0.25">
      <c r="A52" s="8" t="s">
        <v>26</v>
      </c>
      <c r="B52" s="8" t="s">
        <v>85</v>
      </c>
      <c r="C52" s="8" t="s">
        <v>87</v>
      </c>
      <c r="D52" s="9">
        <v>18</v>
      </c>
      <c r="E52" s="9">
        <v>85</v>
      </c>
      <c r="F52" s="9">
        <v>44</v>
      </c>
      <c r="G52" s="9">
        <v>69</v>
      </c>
      <c r="H52" s="9">
        <v>1</v>
      </c>
      <c r="I52" s="9">
        <v>107</v>
      </c>
      <c r="J52" s="9">
        <v>63</v>
      </c>
      <c r="K52" s="9">
        <v>41</v>
      </c>
      <c r="L52" s="9">
        <v>23</v>
      </c>
      <c r="M52" s="9">
        <v>139</v>
      </c>
      <c r="N52" s="9">
        <v>19</v>
      </c>
      <c r="O52" s="9">
        <v>73</v>
      </c>
      <c r="P52" s="9">
        <v>64</v>
      </c>
      <c r="Q52" s="9">
        <v>52</v>
      </c>
      <c r="R52" s="9">
        <v>66</v>
      </c>
      <c r="S52" s="9">
        <v>65</v>
      </c>
      <c r="T52" s="9">
        <v>20</v>
      </c>
      <c r="U52" s="9">
        <v>977</v>
      </c>
      <c r="V52" s="9">
        <v>1399</v>
      </c>
      <c r="W52" s="10">
        <v>69.839996337890625</v>
      </c>
      <c r="X52" s="11">
        <f t="shared" si="1"/>
        <v>503</v>
      </c>
      <c r="Y52" s="11">
        <f t="shared" si="2"/>
        <v>357</v>
      </c>
      <c r="Z52" t="str">
        <f t="shared" si="3"/>
        <v>中華里</v>
      </c>
      <c r="AA52" s="5" t="str">
        <f t="shared" si="4"/>
        <v/>
      </c>
      <c r="AB52" s="5" t="str">
        <f t="shared" si="5"/>
        <v/>
      </c>
      <c r="AC52" s="5" t="str">
        <f t="shared" si="6"/>
        <v/>
      </c>
    </row>
    <row r="53" spans="1:29" s="5" customFormat="1" x14ac:dyDescent="0.25">
      <c r="A53" s="8" t="s">
        <v>26</v>
      </c>
      <c r="B53" s="8" t="s">
        <v>85</v>
      </c>
      <c r="C53" s="8" t="s">
        <v>88</v>
      </c>
      <c r="D53" s="9">
        <v>12</v>
      </c>
      <c r="E53" s="9">
        <v>107</v>
      </c>
      <c r="F53" s="9">
        <v>51</v>
      </c>
      <c r="G53" s="9">
        <v>62</v>
      </c>
      <c r="H53" s="9">
        <v>0</v>
      </c>
      <c r="I53" s="9">
        <v>75</v>
      </c>
      <c r="J53" s="9">
        <v>88</v>
      </c>
      <c r="K53" s="9">
        <v>37</v>
      </c>
      <c r="L53" s="9">
        <v>11</v>
      </c>
      <c r="M53" s="9">
        <v>105</v>
      </c>
      <c r="N53" s="9">
        <v>27</v>
      </c>
      <c r="O53" s="9">
        <v>87</v>
      </c>
      <c r="P53" s="9">
        <v>39</v>
      </c>
      <c r="Q53" s="9">
        <v>41</v>
      </c>
      <c r="R53" s="9">
        <v>38</v>
      </c>
      <c r="S53" s="9">
        <v>63</v>
      </c>
      <c r="T53" s="9">
        <v>116</v>
      </c>
      <c r="U53" s="9">
        <v>983</v>
      </c>
      <c r="V53" s="9">
        <v>1385</v>
      </c>
      <c r="W53" s="10">
        <v>70.970001220703125</v>
      </c>
      <c r="X53" s="11">
        <f t="shared" si="1"/>
        <v>614</v>
      </c>
      <c r="Y53" s="11">
        <f t="shared" si="2"/>
        <v>271</v>
      </c>
      <c r="Z53" t="str">
        <f t="shared" si="3"/>
        <v>中華里</v>
      </c>
      <c r="AA53" s="5" t="str">
        <f t="shared" si="4"/>
        <v/>
      </c>
      <c r="AB53" s="5" t="str">
        <f t="shared" si="5"/>
        <v/>
      </c>
      <c r="AC53" s="5" t="str">
        <f t="shared" si="6"/>
        <v/>
      </c>
    </row>
    <row r="54" spans="1:29" s="5" customFormat="1" x14ac:dyDescent="0.25">
      <c r="A54" s="8" t="s">
        <v>26</v>
      </c>
      <c r="B54" s="8" t="s">
        <v>85</v>
      </c>
      <c r="C54" s="8" t="s">
        <v>89</v>
      </c>
      <c r="D54" s="9">
        <v>16</v>
      </c>
      <c r="E54" s="9">
        <v>65</v>
      </c>
      <c r="F54" s="9">
        <v>42</v>
      </c>
      <c r="G54" s="9">
        <v>49</v>
      </c>
      <c r="H54" s="9">
        <v>1</v>
      </c>
      <c r="I54" s="9">
        <v>64</v>
      </c>
      <c r="J54" s="9">
        <v>46</v>
      </c>
      <c r="K54" s="9">
        <v>30</v>
      </c>
      <c r="L54" s="9">
        <v>15</v>
      </c>
      <c r="M54" s="9">
        <v>123</v>
      </c>
      <c r="N54" s="9">
        <v>21</v>
      </c>
      <c r="O54" s="9">
        <v>101</v>
      </c>
      <c r="P54" s="9">
        <v>66</v>
      </c>
      <c r="Q54" s="9">
        <v>26</v>
      </c>
      <c r="R54" s="9">
        <v>40</v>
      </c>
      <c r="S54" s="9">
        <v>68</v>
      </c>
      <c r="T54" s="9">
        <v>31</v>
      </c>
      <c r="U54" s="9">
        <v>828</v>
      </c>
      <c r="V54" s="9">
        <v>1163</v>
      </c>
      <c r="W54" s="10">
        <v>71.199996948242188</v>
      </c>
      <c r="X54" s="11">
        <f t="shared" si="1"/>
        <v>421</v>
      </c>
      <c r="Y54" s="11">
        <f t="shared" si="2"/>
        <v>299</v>
      </c>
      <c r="Z54" t="str">
        <f t="shared" si="3"/>
        <v>中華里</v>
      </c>
      <c r="AA54" s="5" t="str">
        <f t="shared" si="4"/>
        <v/>
      </c>
      <c r="AB54" s="5" t="str">
        <f t="shared" si="5"/>
        <v/>
      </c>
      <c r="AC54" s="5" t="str">
        <f t="shared" si="6"/>
        <v/>
      </c>
    </row>
    <row r="55" spans="1:29" s="5" customFormat="1" x14ac:dyDescent="0.25">
      <c r="A55" s="8" t="s">
        <v>26</v>
      </c>
      <c r="B55" s="8" t="s">
        <v>90</v>
      </c>
      <c r="C55" s="8" t="s">
        <v>91</v>
      </c>
      <c r="D55" s="9">
        <v>19</v>
      </c>
      <c r="E55" s="9">
        <v>69</v>
      </c>
      <c r="F55" s="9">
        <v>59</v>
      </c>
      <c r="G55" s="9">
        <v>91</v>
      </c>
      <c r="H55" s="9">
        <v>2</v>
      </c>
      <c r="I55" s="9">
        <v>28</v>
      </c>
      <c r="J55" s="9">
        <v>18</v>
      </c>
      <c r="K55" s="9">
        <v>24</v>
      </c>
      <c r="L55" s="9">
        <v>24</v>
      </c>
      <c r="M55" s="9">
        <v>118</v>
      </c>
      <c r="N55" s="9">
        <v>14</v>
      </c>
      <c r="O55" s="9">
        <v>91</v>
      </c>
      <c r="P55" s="9">
        <v>173</v>
      </c>
      <c r="Q55" s="9">
        <v>49</v>
      </c>
      <c r="R55" s="9">
        <v>30</v>
      </c>
      <c r="S55" s="9">
        <v>73</v>
      </c>
      <c r="T55" s="9">
        <v>25</v>
      </c>
      <c r="U55" s="9">
        <v>931</v>
      </c>
      <c r="V55" s="9">
        <v>1334</v>
      </c>
      <c r="W55" s="10">
        <v>69.790000915527344</v>
      </c>
      <c r="X55" s="11">
        <f t="shared" si="1"/>
        <v>382</v>
      </c>
      <c r="Y55" s="11">
        <f t="shared" si="2"/>
        <v>426</v>
      </c>
      <c r="Z55" t="str">
        <f t="shared" si="3"/>
        <v>民有里</v>
      </c>
      <c r="AA55" s="5">
        <f t="shared" si="4"/>
        <v>2161</v>
      </c>
      <c r="AB55" s="5">
        <f t="shared" si="5"/>
        <v>2361</v>
      </c>
      <c r="AC55" s="5">
        <f t="shared" si="6"/>
        <v>5131</v>
      </c>
    </row>
    <row r="56" spans="1:29" s="5" customFormat="1" x14ac:dyDescent="0.25">
      <c r="A56" s="8" t="s">
        <v>26</v>
      </c>
      <c r="B56" s="8" t="s">
        <v>90</v>
      </c>
      <c r="C56" s="8" t="s">
        <v>92</v>
      </c>
      <c r="D56" s="9">
        <v>36</v>
      </c>
      <c r="E56" s="9">
        <v>76</v>
      </c>
      <c r="F56" s="9">
        <v>49</v>
      </c>
      <c r="G56" s="9">
        <v>128</v>
      </c>
      <c r="H56" s="9">
        <v>4</v>
      </c>
      <c r="I56" s="9">
        <v>33</v>
      </c>
      <c r="J56" s="9">
        <v>41</v>
      </c>
      <c r="K56" s="9">
        <v>25</v>
      </c>
      <c r="L56" s="9">
        <v>16</v>
      </c>
      <c r="M56" s="9">
        <v>146</v>
      </c>
      <c r="N56" s="9">
        <v>20</v>
      </c>
      <c r="O56" s="9">
        <v>83</v>
      </c>
      <c r="P56" s="9">
        <v>240</v>
      </c>
      <c r="Q56" s="9">
        <v>69</v>
      </c>
      <c r="R56" s="9">
        <v>38</v>
      </c>
      <c r="S56" s="9">
        <v>51</v>
      </c>
      <c r="T56" s="9">
        <v>21</v>
      </c>
      <c r="U56" s="9">
        <v>1103</v>
      </c>
      <c r="V56" s="9">
        <v>1545</v>
      </c>
      <c r="W56" s="10">
        <v>71.389999389648438</v>
      </c>
      <c r="X56" s="11">
        <f t="shared" si="1"/>
        <v>433</v>
      </c>
      <c r="Y56" s="11">
        <f t="shared" si="2"/>
        <v>572</v>
      </c>
      <c r="Z56" t="str">
        <f t="shared" si="3"/>
        <v>民有里</v>
      </c>
      <c r="AA56" s="5" t="str">
        <f t="shared" si="4"/>
        <v/>
      </c>
      <c r="AB56" s="5" t="str">
        <f t="shared" si="5"/>
        <v/>
      </c>
      <c r="AC56" s="5" t="str">
        <f t="shared" si="6"/>
        <v/>
      </c>
    </row>
    <row r="57" spans="1:29" s="5" customFormat="1" x14ac:dyDescent="0.25">
      <c r="A57" s="8" t="s">
        <v>26</v>
      </c>
      <c r="B57" s="8" t="s">
        <v>90</v>
      </c>
      <c r="C57" s="8" t="s">
        <v>93</v>
      </c>
      <c r="D57" s="9">
        <v>47</v>
      </c>
      <c r="E57" s="9">
        <v>84</v>
      </c>
      <c r="F57" s="9">
        <v>48</v>
      </c>
      <c r="G57" s="9">
        <v>89</v>
      </c>
      <c r="H57" s="9">
        <v>1</v>
      </c>
      <c r="I57" s="9">
        <v>42</v>
      </c>
      <c r="J57" s="9">
        <v>31</v>
      </c>
      <c r="K57" s="9">
        <v>14</v>
      </c>
      <c r="L57" s="9">
        <v>7</v>
      </c>
      <c r="M57" s="9">
        <v>112</v>
      </c>
      <c r="N57" s="9">
        <v>11</v>
      </c>
      <c r="O57" s="9">
        <v>92</v>
      </c>
      <c r="P57" s="9">
        <v>164</v>
      </c>
      <c r="Q57" s="9">
        <v>43</v>
      </c>
      <c r="R57" s="9">
        <v>28</v>
      </c>
      <c r="S57" s="9">
        <v>94</v>
      </c>
      <c r="T57" s="9">
        <v>22</v>
      </c>
      <c r="U57" s="9">
        <v>961</v>
      </c>
      <c r="V57" s="9">
        <v>1404</v>
      </c>
      <c r="W57" s="10">
        <v>68.449996948242188</v>
      </c>
      <c r="X57" s="11">
        <f t="shared" si="1"/>
        <v>423</v>
      </c>
      <c r="Y57" s="11">
        <f t="shared" si="2"/>
        <v>404</v>
      </c>
      <c r="Z57" t="str">
        <f t="shared" si="3"/>
        <v>民有里</v>
      </c>
      <c r="AA57" s="5" t="str">
        <f t="shared" si="4"/>
        <v/>
      </c>
      <c r="AB57" s="5" t="str">
        <f t="shared" si="5"/>
        <v/>
      </c>
      <c r="AC57" s="5" t="str">
        <f t="shared" si="6"/>
        <v/>
      </c>
    </row>
    <row r="58" spans="1:29" s="5" customFormat="1" x14ac:dyDescent="0.25">
      <c r="A58" s="8" t="s">
        <v>26</v>
      </c>
      <c r="B58" s="8" t="s">
        <v>90</v>
      </c>
      <c r="C58" s="8" t="s">
        <v>94</v>
      </c>
      <c r="D58" s="9">
        <v>26</v>
      </c>
      <c r="E58" s="9">
        <v>80</v>
      </c>
      <c r="F58" s="9">
        <v>57</v>
      </c>
      <c r="G58" s="9">
        <v>108</v>
      </c>
      <c r="H58" s="9">
        <v>0</v>
      </c>
      <c r="I58" s="9">
        <v>28</v>
      </c>
      <c r="J58" s="9">
        <v>32</v>
      </c>
      <c r="K58" s="9">
        <v>40</v>
      </c>
      <c r="L58" s="9">
        <v>15</v>
      </c>
      <c r="M58" s="9">
        <v>134</v>
      </c>
      <c r="N58" s="9">
        <v>14</v>
      </c>
      <c r="O58" s="9">
        <v>98</v>
      </c>
      <c r="P58" s="9">
        <v>205</v>
      </c>
      <c r="Q58" s="9">
        <v>63</v>
      </c>
      <c r="R58" s="9">
        <v>37</v>
      </c>
      <c r="S58" s="9">
        <v>106</v>
      </c>
      <c r="T58" s="9">
        <v>12</v>
      </c>
      <c r="U58" s="9">
        <v>1080</v>
      </c>
      <c r="V58" s="9">
        <v>1523</v>
      </c>
      <c r="W58" s="10">
        <v>70.910003662109375</v>
      </c>
      <c r="X58" s="11">
        <f t="shared" si="1"/>
        <v>436</v>
      </c>
      <c r="Y58" s="11">
        <f t="shared" si="2"/>
        <v>498</v>
      </c>
      <c r="Z58" t="str">
        <f t="shared" si="3"/>
        <v>民有里</v>
      </c>
      <c r="AA58" s="5" t="str">
        <f t="shared" si="4"/>
        <v/>
      </c>
      <c r="AB58" s="5" t="str">
        <f t="shared" si="5"/>
        <v/>
      </c>
      <c r="AC58" s="5" t="str">
        <f t="shared" si="6"/>
        <v/>
      </c>
    </row>
    <row r="59" spans="1:29" s="5" customFormat="1" x14ac:dyDescent="0.25">
      <c r="A59" s="8" t="s">
        <v>26</v>
      </c>
      <c r="B59" s="8" t="s">
        <v>90</v>
      </c>
      <c r="C59" s="8" t="s">
        <v>95</v>
      </c>
      <c r="D59" s="9">
        <v>40</v>
      </c>
      <c r="E59" s="9">
        <v>91</v>
      </c>
      <c r="F59" s="9">
        <v>55</v>
      </c>
      <c r="G59" s="9">
        <v>80</v>
      </c>
      <c r="H59" s="9">
        <v>0</v>
      </c>
      <c r="I59" s="9">
        <v>36</v>
      </c>
      <c r="J59" s="9">
        <v>38</v>
      </c>
      <c r="K59" s="9">
        <v>38</v>
      </c>
      <c r="L59" s="9">
        <v>24</v>
      </c>
      <c r="M59" s="9">
        <v>136</v>
      </c>
      <c r="N59" s="9">
        <v>17</v>
      </c>
      <c r="O59" s="9">
        <v>84</v>
      </c>
      <c r="P59" s="9">
        <v>189</v>
      </c>
      <c r="Q59" s="9">
        <v>75</v>
      </c>
      <c r="R59" s="9">
        <v>39</v>
      </c>
      <c r="S59" s="9">
        <v>62</v>
      </c>
      <c r="T59" s="9">
        <v>30</v>
      </c>
      <c r="U59" s="9">
        <v>1056</v>
      </c>
      <c r="V59" s="9">
        <v>1516</v>
      </c>
      <c r="W59" s="10">
        <v>69.660003662109375</v>
      </c>
      <c r="X59" s="11">
        <f t="shared" si="1"/>
        <v>487</v>
      </c>
      <c r="Y59" s="11">
        <f t="shared" si="2"/>
        <v>461</v>
      </c>
      <c r="Z59" t="str">
        <f t="shared" si="3"/>
        <v>民有里</v>
      </c>
      <c r="AA59" s="5" t="str">
        <f t="shared" si="4"/>
        <v/>
      </c>
      <c r="AB59" s="5" t="str">
        <f t="shared" si="5"/>
        <v/>
      </c>
      <c r="AC59" s="5" t="str">
        <f t="shared" si="6"/>
        <v/>
      </c>
    </row>
    <row r="60" spans="1:29" s="5" customFormat="1" x14ac:dyDescent="0.25">
      <c r="A60" s="8" t="s">
        <v>26</v>
      </c>
      <c r="B60" s="8" t="s">
        <v>96</v>
      </c>
      <c r="C60" s="8" t="s">
        <v>97</v>
      </c>
      <c r="D60" s="9">
        <v>124</v>
      </c>
      <c r="E60" s="9">
        <v>99</v>
      </c>
      <c r="F60" s="9">
        <v>42</v>
      </c>
      <c r="G60" s="9">
        <v>46</v>
      </c>
      <c r="H60" s="9">
        <v>2</v>
      </c>
      <c r="I60" s="9">
        <v>16</v>
      </c>
      <c r="J60" s="9">
        <v>75</v>
      </c>
      <c r="K60" s="9">
        <v>50</v>
      </c>
      <c r="L60" s="9">
        <v>15</v>
      </c>
      <c r="M60" s="9">
        <v>106</v>
      </c>
      <c r="N60" s="9">
        <v>15</v>
      </c>
      <c r="O60" s="9">
        <v>109</v>
      </c>
      <c r="P60" s="9">
        <v>89</v>
      </c>
      <c r="Q60" s="9">
        <v>29</v>
      </c>
      <c r="R60" s="9">
        <v>35</v>
      </c>
      <c r="S60" s="9">
        <v>55</v>
      </c>
      <c r="T60" s="9">
        <v>39</v>
      </c>
      <c r="U60" s="9">
        <v>979</v>
      </c>
      <c r="V60" s="9">
        <v>1349</v>
      </c>
      <c r="W60" s="10">
        <v>72.569999694824219</v>
      </c>
      <c r="X60" s="11">
        <f t="shared" si="1"/>
        <v>583</v>
      </c>
      <c r="Y60" s="11">
        <f t="shared" si="2"/>
        <v>291</v>
      </c>
      <c r="Z60" t="str">
        <f t="shared" si="3"/>
        <v>民福里</v>
      </c>
      <c r="AA60" s="5">
        <f t="shared" si="4"/>
        <v>2230</v>
      </c>
      <c r="AB60" s="5">
        <f t="shared" si="5"/>
        <v>1268</v>
      </c>
      <c r="AC60" s="5">
        <f t="shared" si="6"/>
        <v>3899</v>
      </c>
    </row>
    <row r="61" spans="1:29" s="5" customFormat="1" x14ac:dyDescent="0.25">
      <c r="A61" s="8" t="s">
        <v>26</v>
      </c>
      <c r="B61" s="8" t="s">
        <v>96</v>
      </c>
      <c r="C61" s="8" t="s">
        <v>98</v>
      </c>
      <c r="D61" s="9">
        <v>98</v>
      </c>
      <c r="E61" s="9">
        <v>117</v>
      </c>
      <c r="F61" s="9">
        <v>59</v>
      </c>
      <c r="G61" s="9">
        <v>46</v>
      </c>
      <c r="H61" s="9">
        <v>1</v>
      </c>
      <c r="I61" s="9">
        <v>35</v>
      </c>
      <c r="J61" s="9">
        <v>55</v>
      </c>
      <c r="K61" s="9">
        <v>35</v>
      </c>
      <c r="L61" s="9">
        <v>12</v>
      </c>
      <c r="M61" s="9">
        <v>103</v>
      </c>
      <c r="N61" s="9">
        <v>9</v>
      </c>
      <c r="O61" s="9">
        <v>107</v>
      </c>
      <c r="P61" s="9">
        <v>55</v>
      </c>
      <c r="Q61" s="9">
        <v>41</v>
      </c>
      <c r="R61" s="9">
        <v>35</v>
      </c>
      <c r="S61" s="9">
        <v>51</v>
      </c>
      <c r="T61" s="9">
        <v>61</v>
      </c>
      <c r="U61" s="9">
        <v>944</v>
      </c>
      <c r="V61" s="9">
        <v>1420</v>
      </c>
      <c r="W61" s="10">
        <v>66.480003356933594</v>
      </c>
      <c r="X61" s="11">
        <f t="shared" si="1"/>
        <v>608</v>
      </c>
      <c r="Y61" s="11">
        <f t="shared" si="2"/>
        <v>248</v>
      </c>
      <c r="Z61" t="str">
        <f t="shared" si="3"/>
        <v>民福里</v>
      </c>
      <c r="AA61" s="5" t="str">
        <f t="shared" si="4"/>
        <v/>
      </c>
      <c r="AB61" s="5" t="str">
        <f t="shared" si="5"/>
        <v/>
      </c>
      <c r="AC61" s="5" t="str">
        <f t="shared" si="6"/>
        <v/>
      </c>
    </row>
    <row r="62" spans="1:29" s="5" customFormat="1" x14ac:dyDescent="0.25">
      <c r="A62" s="8" t="s">
        <v>26</v>
      </c>
      <c r="B62" s="8" t="s">
        <v>96</v>
      </c>
      <c r="C62" s="8" t="s">
        <v>99</v>
      </c>
      <c r="D62" s="9">
        <v>53</v>
      </c>
      <c r="E62" s="9">
        <v>106</v>
      </c>
      <c r="F62" s="9">
        <v>54</v>
      </c>
      <c r="G62" s="9">
        <v>49</v>
      </c>
      <c r="H62" s="9">
        <v>1</v>
      </c>
      <c r="I62" s="9">
        <v>31</v>
      </c>
      <c r="J62" s="9">
        <v>64</v>
      </c>
      <c r="K62" s="9">
        <v>56</v>
      </c>
      <c r="L62" s="9">
        <v>12</v>
      </c>
      <c r="M62" s="9">
        <v>75</v>
      </c>
      <c r="N62" s="9">
        <v>15</v>
      </c>
      <c r="O62" s="9">
        <v>117</v>
      </c>
      <c r="P62" s="9">
        <v>155</v>
      </c>
      <c r="Q62" s="9">
        <v>43</v>
      </c>
      <c r="R62" s="9">
        <v>32</v>
      </c>
      <c r="S62" s="9">
        <v>75</v>
      </c>
      <c r="T62" s="9">
        <v>24</v>
      </c>
      <c r="U62" s="9">
        <v>986</v>
      </c>
      <c r="V62" s="9">
        <v>1413</v>
      </c>
      <c r="W62" s="10">
        <v>69.779998779296875</v>
      </c>
      <c r="X62" s="11">
        <f t="shared" si="1"/>
        <v>548</v>
      </c>
      <c r="Y62" s="11">
        <f t="shared" si="2"/>
        <v>326</v>
      </c>
      <c r="Z62" t="str">
        <f t="shared" si="3"/>
        <v>民福里</v>
      </c>
      <c r="AA62" s="5" t="str">
        <f t="shared" si="4"/>
        <v/>
      </c>
      <c r="AB62" s="5" t="str">
        <f t="shared" si="5"/>
        <v/>
      </c>
      <c r="AC62" s="5" t="str">
        <f t="shared" si="6"/>
        <v/>
      </c>
    </row>
    <row r="63" spans="1:29" s="5" customFormat="1" x14ac:dyDescent="0.25">
      <c r="A63" s="8" t="s">
        <v>26</v>
      </c>
      <c r="B63" s="8" t="s">
        <v>96</v>
      </c>
      <c r="C63" s="8" t="s">
        <v>100</v>
      </c>
      <c r="D63" s="9">
        <v>71</v>
      </c>
      <c r="E63" s="9">
        <v>101</v>
      </c>
      <c r="F63" s="9">
        <v>32</v>
      </c>
      <c r="G63" s="9">
        <v>63</v>
      </c>
      <c r="H63" s="9">
        <v>0</v>
      </c>
      <c r="I63" s="9">
        <v>24</v>
      </c>
      <c r="J63" s="9">
        <v>92</v>
      </c>
      <c r="K63" s="9">
        <v>43</v>
      </c>
      <c r="L63" s="9">
        <v>11</v>
      </c>
      <c r="M63" s="9">
        <v>151</v>
      </c>
      <c r="N63" s="9">
        <v>15</v>
      </c>
      <c r="O63" s="9">
        <v>61</v>
      </c>
      <c r="P63" s="9">
        <v>111</v>
      </c>
      <c r="Q63" s="9">
        <v>37</v>
      </c>
      <c r="R63" s="9">
        <v>63</v>
      </c>
      <c r="S63" s="9">
        <v>63</v>
      </c>
      <c r="T63" s="9">
        <v>30</v>
      </c>
      <c r="U63" s="9">
        <v>990</v>
      </c>
      <c r="V63" s="9">
        <v>1339</v>
      </c>
      <c r="W63" s="10">
        <v>73.94000244140625</v>
      </c>
      <c r="X63" s="11">
        <f t="shared" si="1"/>
        <v>491</v>
      </c>
      <c r="Y63" s="11">
        <f t="shared" si="2"/>
        <v>403</v>
      </c>
      <c r="Z63" t="str">
        <f t="shared" si="3"/>
        <v>民福里</v>
      </c>
      <c r="AA63" s="5" t="str">
        <f t="shared" si="4"/>
        <v/>
      </c>
      <c r="AB63" s="5" t="str">
        <f t="shared" si="5"/>
        <v/>
      </c>
      <c r="AC63" s="5" t="str">
        <f t="shared" si="6"/>
        <v/>
      </c>
    </row>
    <row r="64" spans="1:29" s="5" customFormat="1" x14ac:dyDescent="0.25">
      <c r="A64" s="8" t="s">
        <v>26</v>
      </c>
      <c r="B64" s="8" t="s">
        <v>101</v>
      </c>
      <c r="C64" s="8" t="s">
        <v>102</v>
      </c>
      <c r="D64" s="9">
        <v>31</v>
      </c>
      <c r="E64" s="9">
        <v>119</v>
      </c>
      <c r="F64" s="9">
        <v>55</v>
      </c>
      <c r="G64" s="9">
        <v>90</v>
      </c>
      <c r="H64" s="9">
        <v>0</v>
      </c>
      <c r="I64" s="9">
        <v>35</v>
      </c>
      <c r="J64" s="9">
        <v>70</v>
      </c>
      <c r="K64" s="9">
        <v>52</v>
      </c>
      <c r="L64" s="9">
        <v>17</v>
      </c>
      <c r="M64" s="9">
        <v>163</v>
      </c>
      <c r="N64" s="9">
        <v>14</v>
      </c>
      <c r="O64" s="9">
        <v>104</v>
      </c>
      <c r="P64" s="9">
        <v>95</v>
      </c>
      <c r="Q64" s="9">
        <v>51</v>
      </c>
      <c r="R64" s="9">
        <v>163</v>
      </c>
      <c r="S64" s="9">
        <v>108</v>
      </c>
      <c r="T64" s="9">
        <v>31</v>
      </c>
      <c r="U64" s="9">
        <v>1229</v>
      </c>
      <c r="V64" s="9">
        <v>1677</v>
      </c>
      <c r="W64" s="10">
        <v>73.290000915527344</v>
      </c>
      <c r="X64" s="11">
        <f t="shared" si="1"/>
        <v>548</v>
      </c>
      <c r="Y64" s="11">
        <f t="shared" si="2"/>
        <v>525</v>
      </c>
      <c r="Z64" t="str">
        <f t="shared" si="3"/>
        <v>松基里</v>
      </c>
      <c r="AA64" s="5">
        <f t="shared" si="4"/>
        <v>1018</v>
      </c>
      <c r="AB64" s="5">
        <f t="shared" si="5"/>
        <v>934</v>
      </c>
      <c r="AC64" s="5">
        <f t="shared" si="6"/>
        <v>2241</v>
      </c>
    </row>
    <row r="65" spans="1:29" s="5" customFormat="1" x14ac:dyDescent="0.25">
      <c r="A65" s="8" t="s">
        <v>26</v>
      </c>
      <c r="B65" s="8" t="s">
        <v>101</v>
      </c>
      <c r="C65" s="8" t="s">
        <v>103</v>
      </c>
      <c r="D65" s="9">
        <v>40</v>
      </c>
      <c r="E65" s="9">
        <v>90</v>
      </c>
      <c r="F65" s="9">
        <v>36</v>
      </c>
      <c r="G65" s="9">
        <v>75</v>
      </c>
      <c r="H65" s="9">
        <v>0</v>
      </c>
      <c r="I65" s="9">
        <v>35</v>
      </c>
      <c r="J65" s="9">
        <v>68</v>
      </c>
      <c r="K65" s="9">
        <v>40</v>
      </c>
      <c r="L65" s="9">
        <v>19</v>
      </c>
      <c r="M65" s="9">
        <v>124</v>
      </c>
      <c r="N65" s="9">
        <v>11</v>
      </c>
      <c r="O65" s="9">
        <v>77</v>
      </c>
      <c r="P65" s="9">
        <v>101</v>
      </c>
      <c r="Q65" s="9">
        <v>54</v>
      </c>
      <c r="R65" s="9">
        <v>98</v>
      </c>
      <c r="S65" s="9">
        <v>83</v>
      </c>
      <c r="T65" s="9">
        <v>30</v>
      </c>
      <c r="U65" s="9">
        <v>1012</v>
      </c>
      <c r="V65" s="9">
        <v>1477</v>
      </c>
      <c r="W65" s="10">
        <v>68.519996643066406</v>
      </c>
      <c r="X65" s="11">
        <f t="shared" si="1"/>
        <v>470</v>
      </c>
      <c r="Y65" s="11">
        <f t="shared" si="2"/>
        <v>409</v>
      </c>
      <c r="Z65" t="str">
        <f t="shared" si="3"/>
        <v>松基里</v>
      </c>
      <c r="AA65" s="5" t="str">
        <f t="shared" si="4"/>
        <v/>
      </c>
      <c r="AB65" s="5" t="str">
        <f t="shared" si="5"/>
        <v/>
      </c>
      <c r="AC65" s="5" t="str">
        <f t="shared" si="6"/>
        <v/>
      </c>
    </row>
    <row r="66" spans="1:29" s="5" customFormat="1" x14ac:dyDescent="0.25">
      <c r="A66" s="8" t="s">
        <v>26</v>
      </c>
      <c r="B66" s="8" t="s">
        <v>104</v>
      </c>
      <c r="C66" s="8" t="s">
        <v>105</v>
      </c>
      <c r="D66" s="9">
        <v>67</v>
      </c>
      <c r="E66" s="9">
        <v>102</v>
      </c>
      <c r="F66" s="9">
        <v>40</v>
      </c>
      <c r="G66" s="9">
        <v>152</v>
      </c>
      <c r="H66" s="9">
        <v>6</v>
      </c>
      <c r="I66" s="9">
        <v>64</v>
      </c>
      <c r="J66" s="9">
        <v>46</v>
      </c>
      <c r="K66" s="9">
        <v>51</v>
      </c>
      <c r="L66" s="9">
        <v>16</v>
      </c>
      <c r="M66" s="9">
        <v>170</v>
      </c>
      <c r="N66" s="9">
        <v>18</v>
      </c>
      <c r="O66" s="9">
        <v>40</v>
      </c>
      <c r="P66" s="9">
        <v>118</v>
      </c>
      <c r="Q66" s="9">
        <v>50</v>
      </c>
      <c r="R66" s="9">
        <v>184</v>
      </c>
      <c r="S66" s="9">
        <v>85</v>
      </c>
      <c r="T66" s="9">
        <v>33</v>
      </c>
      <c r="U66" s="9">
        <v>1292</v>
      </c>
      <c r="V66" s="9">
        <v>1884</v>
      </c>
      <c r="W66" s="10">
        <v>68.580001831054688</v>
      </c>
      <c r="X66" s="11">
        <f t="shared" si="1"/>
        <v>493</v>
      </c>
      <c r="Y66" s="11">
        <f t="shared" si="2"/>
        <v>642</v>
      </c>
      <c r="Z66" t="str">
        <f t="shared" si="3"/>
        <v>慈祐里</v>
      </c>
      <c r="AA66" s="5">
        <f t="shared" si="4"/>
        <v>1396</v>
      </c>
      <c r="AB66" s="5">
        <f t="shared" si="5"/>
        <v>2123</v>
      </c>
      <c r="AC66" s="5">
        <f t="shared" si="6"/>
        <v>3930</v>
      </c>
    </row>
    <row r="67" spans="1:29" s="5" customFormat="1" x14ac:dyDescent="0.25">
      <c r="A67" s="8" t="s">
        <v>26</v>
      </c>
      <c r="B67" s="8" t="s">
        <v>104</v>
      </c>
      <c r="C67" s="8" t="s">
        <v>106</v>
      </c>
      <c r="D67" s="9">
        <v>69</v>
      </c>
      <c r="E67" s="9">
        <v>100</v>
      </c>
      <c r="F67" s="9">
        <v>48</v>
      </c>
      <c r="G67" s="9">
        <v>124</v>
      </c>
      <c r="H67" s="9">
        <v>1</v>
      </c>
      <c r="I67" s="9">
        <v>48</v>
      </c>
      <c r="J67" s="9">
        <v>51</v>
      </c>
      <c r="K67" s="9">
        <v>27</v>
      </c>
      <c r="L67" s="9">
        <v>22</v>
      </c>
      <c r="M67" s="9">
        <v>187</v>
      </c>
      <c r="N67" s="9">
        <v>17</v>
      </c>
      <c r="O67" s="9">
        <v>43</v>
      </c>
      <c r="P67" s="9">
        <v>133</v>
      </c>
      <c r="Q67" s="9">
        <v>39</v>
      </c>
      <c r="R67" s="9">
        <v>189</v>
      </c>
      <c r="S67" s="9">
        <v>76</v>
      </c>
      <c r="T67" s="9">
        <v>28</v>
      </c>
      <c r="U67" s="9">
        <v>1232</v>
      </c>
      <c r="V67" s="9">
        <v>1842</v>
      </c>
      <c r="W67" s="10">
        <v>66.879997253417969</v>
      </c>
      <c r="X67" s="11">
        <f t="shared" si="1"/>
        <v>453</v>
      </c>
      <c r="Y67" s="11">
        <f t="shared" si="2"/>
        <v>650</v>
      </c>
      <c r="Z67" t="str">
        <f t="shared" si="3"/>
        <v>慈祐里</v>
      </c>
      <c r="AA67" s="5" t="str">
        <f t="shared" si="4"/>
        <v/>
      </c>
      <c r="AB67" s="5" t="str">
        <f t="shared" si="5"/>
        <v/>
      </c>
      <c r="AC67" s="5" t="str">
        <f t="shared" si="6"/>
        <v/>
      </c>
    </row>
    <row r="68" spans="1:29" s="5" customFormat="1" x14ac:dyDescent="0.25">
      <c r="A68" s="8" t="s">
        <v>26</v>
      </c>
      <c r="B68" s="8" t="s">
        <v>104</v>
      </c>
      <c r="C68" s="8" t="s">
        <v>107</v>
      </c>
      <c r="D68" s="9">
        <v>90</v>
      </c>
      <c r="E68" s="9">
        <v>90</v>
      </c>
      <c r="F68" s="9">
        <v>38</v>
      </c>
      <c r="G68" s="9">
        <v>141</v>
      </c>
      <c r="H68" s="9">
        <v>8</v>
      </c>
      <c r="I68" s="9">
        <v>39</v>
      </c>
      <c r="J68" s="9">
        <v>40</v>
      </c>
      <c r="K68" s="9">
        <v>39</v>
      </c>
      <c r="L68" s="9">
        <v>27</v>
      </c>
      <c r="M68" s="9">
        <v>203</v>
      </c>
      <c r="N68" s="9">
        <v>35</v>
      </c>
      <c r="O68" s="9">
        <v>60</v>
      </c>
      <c r="P68" s="9">
        <v>210</v>
      </c>
      <c r="Q68" s="9">
        <v>33</v>
      </c>
      <c r="R68" s="9">
        <v>242</v>
      </c>
      <c r="S68" s="9">
        <v>61</v>
      </c>
      <c r="T68" s="9">
        <v>21</v>
      </c>
      <c r="U68" s="9">
        <v>1406</v>
      </c>
      <c r="V68" s="9">
        <v>3084</v>
      </c>
      <c r="W68" s="10">
        <v>45.590000152587891</v>
      </c>
      <c r="X68" s="11">
        <f t="shared" si="1"/>
        <v>450</v>
      </c>
      <c r="Y68" s="11">
        <f t="shared" si="2"/>
        <v>831</v>
      </c>
      <c r="Z68" t="str">
        <f t="shared" si="3"/>
        <v>慈祐里</v>
      </c>
      <c r="AA68" s="5" t="str">
        <f t="shared" si="4"/>
        <v/>
      </c>
      <c r="AB68" s="5" t="str">
        <f t="shared" si="5"/>
        <v/>
      </c>
      <c r="AC68" s="5" t="str">
        <f t="shared" si="6"/>
        <v/>
      </c>
    </row>
    <row r="69" spans="1:29" s="5" customFormat="1" x14ac:dyDescent="0.25">
      <c r="A69" s="8" t="s">
        <v>26</v>
      </c>
      <c r="B69" s="8" t="s">
        <v>108</v>
      </c>
      <c r="C69" s="8" t="s">
        <v>109</v>
      </c>
      <c r="D69" s="9">
        <v>13</v>
      </c>
      <c r="E69" s="9">
        <v>62</v>
      </c>
      <c r="F69" s="9">
        <v>40</v>
      </c>
      <c r="G69" s="9">
        <v>73</v>
      </c>
      <c r="H69" s="9">
        <v>0</v>
      </c>
      <c r="I69" s="9">
        <v>34</v>
      </c>
      <c r="J69" s="9">
        <v>57</v>
      </c>
      <c r="K69" s="9">
        <v>37</v>
      </c>
      <c r="L69" s="9">
        <v>16</v>
      </c>
      <c r="M69" s="9">
        <v>62</v>
      </c>
      <c r="N69" s="9">
        <v>15</v>
      </c>
      <c r="O69" s="9">
        <v>99</v>
      </c>
      <c r="P69" s="9">
        <v>39</v>
      </c>
      <c r="Q69" s="9">
        <v>17</v>
      </c>
      <c r="R69" s="9">
        <v>359</v>
      </c>
      <c r="S69" s="9">
        <v>66</v>
      </c>
      <c r="T69" s="9">
        <v>24</v>
      </c>
      <c r="U69" s="9">
        <v>1039</v>
      </c>
      <c r="V69" s="9">
        <v>1450</v>
      </c>
      <c r="W69" s="10">
        <v>71.660003662109375</v>
      </c>
      <c r="X69" s="11">
        <f t="shared" si="1"/>
        <v>383</v>
      </c>
      <c r="Y69" s="11">
        <f t="shared" si="2"/>
        <v>548</v>
      </c>
      <c r="Z69" t="str">
        <f t="shared" si="3"/>
        <v>安平里</v>
      </c>
      <c r="AA69" s="5">
        <f t="shared" si="4"/>
        <v>1644</v>
      </c>
      <c r="AB69" s="5">
        <f t="shared" si="5"/>
        <v>3104</v>
      </c>
      <c r="AC69" s="5">
        <f t="shared" si="6"/>
        <v>5220</v>
      </c>
    </row>
    <row r="70" spans="1:29" s="5" customFormat="1" x14ac:dyDescent="0.25">
      <c r="A70" s="8" t="s">
        <v>26</v>
      </c>
      <c r="B70" s="8" t="s">
        <v>108</v>
      </c>
      <c r="C70" s="8" t="s">
        <v>110</v>
      </c>
      <c r="D70" s="9">
        <v>27</v>
      </c>
      <c r="E70" s="9">
        <v>72</v>
      </c>
      <c r="F70" s="9">
        <v>39</v>
      </c>
      <c r="G70" s="9">
        <v>49</v>
      </c>
      <c r="H70" s="9">
        <v>0</v>
      </c>
      <c r="I70" s="9">
        <v>26</v>
      </c>
      <c r="J70" s="9">
        <v>42</v>
      </c>
      <c r="K70" s="9">
        <v>28</v>
      </c>
      <c r="L70" s="9">
        <v>7</v>
      </c>
      <c r="M70" s="9">
        <v>54</v>
      </c>
      <c r="N70" s="9">
        <v>12</v>
      </c>
      <c r="O70" s="9">
        <v>61</v>
      </c>
      <c r="P70" s="9">
        <v>40</v>
      </c>
      <c r="Q70" s="9">
        <v>20</v>
      </c>
      <c r="R70" s="9">
        <v>364</v>
      </c>
      <c r="S70" s="9">
        <v>58</v>
      </c>
      <c r="T70" s="9">
        <v>20</v>
      </c>
      <c r="U70" s="9">
        <v>939</v>
      </c>
      <c r="V70" s="9">
        <v>1273</v>
      </c>
      <c r="W70" s="10">
        <v>73.760002136230469</v>
      </c>
      <c r="X70" s="11">
        <f t="shared" si="1"/>
        <v>335</v>
      </c>
      <c r="Y70" s="11">
        <f t="shared" si="2"/>
        <v>519</v>
      </c>
      <c r="Z70" t="str">
        <f t="shared" si="3"/>
        <v>安平里</v>
      </c>
      <c r="AA70" s="5" t="str">
        <f t="shared" si="4"/>
        <v/>
      </c>
      <c r="AB70" s="5" t="str">
        <f t="shared" si="5"/>
        <v/>
      </c>
      <c r="AC70" s="5" t="str">
        <f t="shared" si="6"/>
        <v/>
      </c>
    </row>
    <row r="71" spans="1:29" s="5" customFormat="1" x14ac:dyDescent="0.25">
      <c r="A71" s="8" t="s">
        <v>26</v>
      </c>
      <c r="B71" s="8" t="s">
        <v>108</v>
      </c>
      <c r="C71" s="8" t="s">
        <v>111</v>
      </c>
      <c r="D71" s="9">
        <v>19</v>
      </c>
      <c r="E71" s="9">
        <v>54</v>
      </c>
      <c r="F71" s="9">
        <v>18</v>
      </c>
      <c r="G71" s="9">
        <v>74</v>
      </c>
      <c r="H71" s="9">
        <v>2</v>
      </c>
      <c r="I71" s="9">
        <v>27</v>
      </c>
      <c r="J71" s="9">
        <v>29</v>
      </c>
      <c r="K71" s="9">
        <v>26</v>
      </c>
      <c r="L71" s="9">
        <v>6</v>
      </c>
      <c r="M71" s="9">
        <v>39</v>
      </c>
      <c r="N71" s="9">
        <v>15</v>
      </c>
      <c r="O71" s="9">
        <v>62</v>
      </c>
      <c r="P71" s="9">
        <v>41</v>
      </c>
      <c r="Q71" s="9">
        <v>29</v>
      </c>
      <c r="R71" s="9">
        <v>436</v>
      </c>
      <c r="S71" s="9">
        <v>55</v>
      </c>
      <c r="T71" s="9">
        <v>16</v>
      </c>
      <c r="U71" s="9">
        <v>975</v>
      </c>
      <c r="V71" s="9">
        <v>1334</v>
      </c>
      <c r="W71" s="10">
        <v>73.089996337890625</v>
      </c>
      <c r="X71" s="11">
        <f t="shared" ref="X71:X120" si="7">SUM(D71,E71,F71,I71,J71,K71,O71,Q71,T71)</f>
        <v>280</v>
      </c>
      <c r="Y71" s="11">
        <f t="shared" ref="Y71:Y120" si="8">SUM(G71,M71,N71,P71,R71)</f>
        <v>605</v>
      </c>
      <c r="Z71" t="str">
        <f t="shared" ref="Z71:Z120" si="9">$B71</f>
        <v>安平里</v>
      </c>
      <c r="AA71" s="5" t="str">
        <f t="shared" ref="AA71:AA120" si="10">IF($B71=$B70,"",SUMPRODUCT(($B$6:$B$168=$B71)*X$6:X$168))</f>
        <v/>
      </c>
      <c r="AB71" s="5" t="str">
        <f t="shared" ref="AB71:AB120" si="11">IF($B71=$B70,"",SUMPRODUCT(($B$6:$B$168=$B71)*Y$6:Y$168))</f>
        <v/>
      </c>
      <c r="AC71" s="5" t="str">
        <f t="shared" ref="AC71:AC120" si="12">IF($B71=$B70,"",SUMPRODUCT(($B$6:$B$168=$B71)*U$6:U$168))</f>
        <v/>
      </c>
    </row>
    <row r="72" spans="1:29" s="5" customFormat="1" x14ac:dyDescent="0.25">
      <c r="A72" s="8" t="s">
        <v>26</v>
      </c>
      <c r="B72" s="8" t="s">
        <v>108</v>
      </c>
      <c r="C72" s="8" t="s">
        <v>112</v>
      </c>
      <c r="D72" s="9">
        <v>17</v>
      </c>
      <c r="E72" s="9">
        <v>60</v>
      </c>
      <c r="F72" s="9">
        <v>36</v>
      </c>
      <c r="G72" s="9">
        <v>88</v>
      </c>
      <c r="H72" s="9">
        <v>2</v>
      </c>
      <c r="I72" s="9">
        <v>42</v>
      </c>
      <c r="J72" s="9">
        <v>35</v>
      </c>
      <c r="K72" s="9">
        <v>36</v>
      </c>
      <c r="L72" s="9">
        <v>16</v>
      </c>
      <c r="M72" s="9">
        <v>79</v>
      </c>
      <c r="N72" s="9">
        <v>10</v>
      </c>
      <c r="O72" s="9">
        <v>69</v>
      </c>
      <c r="P72" s="9">
        <v>44</v>
      </c>
      <c r="Q72" s="9">
        <v>36</v>
      </c>
      <c r="R72" s="9">
        <v>509</v>
      </c>
      <c r="S72" s="9">
        <v>50</v>
      </c>
      <c r="T72" s="9">
        <v>32</v>
      </c>
      <c r="U72" s="9">
        <v>1182</v>
      </c>
      <c r="V72" s="9">
        <v>1584</v>
      </c>
      <c r="W72" s="10">
        <v>74.620002746582031</v>
      </c>
      <c r="X72" s="11">
        <f t="shared" si="7"/>
        <v>363</v>
      </c>
      <c r="Y72" s="11">
        <f t="shared" si="8"/>
        <v>730</v>
      </c>
      <c r="Z72" t="str">
        <f t="shared" si="9"/>
        <v>安平里</v>
      </c>
      <c r="AA72" s="5" t="str">
        <f t="shared" si="10"/>
        <v/>
      </c>
      <c r="AB72" s="5" t="str">
        <f t="shared" si="11"/>
        <v/>
      </c>
      <c r="AC72" s="5" t="str">
        <f t="shared" si="12"/>
        <v/>
      </c>
    </row>
    <row r="73" spans="1:29" s="5" customFormat="1" x14ac:dyDescent="0.25">
      <c r="A73" s="8" t="s">
        <v>26</v>
      </c>
      <c r="B73" s="8" t="s">
        <v>108</v>
      </c>
      <c r="C73" s="8" t="s">
        <v>113</v>
      </c>
      <c r="D73" s="9">
        <v>17</v>
      </c>
      <c r="E73" s="9">
        <v>58</v>
      </c>
      <c r="F73" s="9">
        <v>21</v>
      </c>
      <c r="G73" s="9">
        <v>69</v>
      </c>
      <c r="H73" s="9">
        <v>1</v>
      </c>
      <c r="I73" s="9">
        <v>32</v>
      </c>
      <c r="J73" s="9">
        <v>22</v>
      </c>
      <c r="K73" s="9">
        <v>43</v>
      </c>
      <c r="L73" s="9">
        <v>9</v>
      </c>
      <c r="M73" s="9">
        <v>70</v>
      </c>
      <c r="N73" s="9">
        <v>15</v>
      </c>
      <c r="O73" s="9">
        <v>53</v>
      </c>
      <c r="P73" s="9">
        <v>39</v>
      </c>
      <c r="Q73" s="9">
        <v>23</v>
      </c>
      <c r="R73" s="9">
        <v>509</v>
      </c>
      <c r="S73" s="9">
        <v>71</v>
      </c>
      <c r="T73" s="9">
        <v>14</v>
      </c>
      <c r="U73" s="9">
        <v>1085</v>
      </c>
      <c r="V73" s="9">
        <v>1537</v>
      </c>
      <c r="W73" s="10">
        <v>70.589996337890625</v>
      </c>
      <c r="X73" s="11">
        <f t="shared" si="7"/>
        <v>283</v>
      </c>
      <c r="Y73" s="11">
        <f t="shared" si="8"/>
        <v>702</v>
      </c>
      <c r="Z73" t="str">
        <f t="shared" si="9"/>
        <v>安平里</v>
      </c>
      <c r="AA73" s="5" t="str">
        <f t="shared" si="10"/>
        <v/>
      </c>
      <c r="AB73" s="5" t="str">
        <f t="shared" si="11"/>
        <v/>
      </c>
      <c r="AC73" s="5" t="str">
        <f t="shared" si="12"/>
        <v/>
      </c>
    </row>
    <row r="74" spans="1:29" s="5" customFormat="1" x14ac:dyDescent="0.25">
      <c r="A74" s="8" t="s">
        <v>26</v>
      </c>
      <c r="B74" s="8" t="s">
        <v>114</v>
      </c>
      <c r="C74" s="8" t="s">
        <v>115</v>
      </c>
      <c r="D74" s="9">
        <v>9</v>
      </c>
      <c r="E74" s="9">
        <v>108</v>
      </c>
      <c r="F74" s="9">
        <v>78</v>
      </c>
      <c r="G74" s="9">
        <v>68</v>
      </c>
      <c r="H74" s="9">
        <v>2</v>
      </c>
      <c r="I74" s="9">
        <v>60</v>
      </c>
      <c r="J74" s="9">
        <v>88</v>
      </c>
      <c r="K74" s="9">
        <v>61</v>
      </c>
      <c r="L74" s="9">
        <v>15</v>
      </c>
      <c r="M74" s="9">
        <v>83</v>
      </c>
      <c r="N74" s="9">
        <v>6</v>
      </c>
      <c r="O74" s="9">
        <v>167</v>
      </c>
      <c r="P74" s="9">
        <v>24</v>
      </c>
      <c r="Q74" s="9">
        <v>37</v>
      </c>
      <c r="R74" s="9">
        <v>52</v>
      </c>
      <c r="S74" s="9">
        <v>73</v>
      </c>
      <c r="T74" s="9">
        <v>82</v>
      </c>
      <c r="U74" s="9">
        <v>1035</v>
      </c>
      <c r="V74" s="9">
        <v>1502</v>
      </c>
      <c r="W74" s="10">
        <v>68.910003662109375</v>
      </c>
      <c r="X74" s="11">
        <f t="shared" si="7"/>
        <v>690</v>
      </c>
      <c r="Y74" s="11">
        <f t="shared" si="8"/>
        <v>233</v>
      </c>
      <c r="Z74" t="str">
        <f t="shared" si="9"/>
        <v>鵬程里</v>
      </c>
      <c r="AA74" s="5">
        <f t="shared" si="10"/>
        <v>1799</v>
      </c>
      <c r="AB74" s="5">
        <f t="shared" si="11"/>
        <v>1081</v>
      </c>
      <c r="AC74" s="5">
        <f t="shared" si="12"/>
        <v>3282</v>
      </c>
    </row>
    <row r="75" spans="1:29" s="5" customFormat="1" x14ac:dyDescent="0.25">
      <c r="A75" s="8" t="s">
        <v>26</v>
      </c>
      <c r="B75" s="8" t="s">
        <v>114</v>
      </c>
      <c r="C75" s="8" t="s">
        <v>116</v>
      </c>
      <c r="D75" s="9">
        <v>14</v>
      </c>
      <c r="E75" s="9">
        <v>78</v>
      </c>
      <c r="F75" s="9">
        <v>48</v>
      </c>
      <c r="G75" s="9">
        <v>88</v>
      </c>
      <c r="H75" s="9">
        <v>4</v>
      </c>
      <c r="I75" s="9">
        <v>62</v>
      </c>
      <c r="J75" s="9">
        <v>64</v>
      </c>
      <c r="K75" s="9">
        <v>37</v>
      </c>
      <c r="L75" s="9">
        <v>15</v>
      </c>
      <c r="M75" s="9">
        <v>79</v>
      </c>
      <c r="N75" s="9">
        <v>10</v>
      </c>
      <c r="O75" s="9">
        <v>99</v>
      </c>
      <c r="P75" s="9">
        <v>74</v>
      </c>
      <c r="Q75" s="9">
        <v>36</v>
      </c>
      <c r="R75" s="9">
        <v>179</v>
      </c>
      <c r="S75" s="9">
        <v>96</v>
      </c>
      <c r="T75" s="9">
        <v>64</v>
      </c>
      <c r="U75" s="9">
        <v>1074</v>
      </c>
      <c r="V75" s="9">
        <v>1521</v>
      </c>
      <c r="W75" s="10">
        <v>70.610000610351563</v>
      </c>
      <c r="X75" s="11">
        <f t="shared" si="7"/>
        <v>502</v>
      </c>
      <c r="Y75" s="11">
        <f t="shared" si="8"/>
        <v>430</v>
      </c>
      <c r="Z75" t="str">
        <f t="shared" si="9"/>
        <v>鵬程里</v>
      </c>
      <c r="AA75" s="5" t="str">
        <f t="shared" si="10"/>
        <v/>
      </c>
      <c r="AB75" s="5" t="str">
        <f t="shared" si="11"/>
        <v/>
      </c>
      <c r="AC75" s="5" t="str">
        <f t="shared" si="12"/>
        <v/>
      </c>
    </row>
    <row r="76" spans="1:29" s="5" customFormat="1" x14ac:dyDescent="0.25">
      <c r="A76" s="8" t="s">
        <v>26</v>
      </c>
      <c r="B76" s="8" t="s">
        <v>114</v>
      </c>
      <c r="C76" s="8" t="s">
        <v>117</v>
      </c>
      <c r="D76" s="9">
        <v>4</v>
      </c>
      <c r="E76" s="9">
        <v>81</v>
      </c>
      <c r="F76" s="9">
        <v>74</v>
      </c>
      <c r="G76" s="9">
        <v>87</v>
      </c>
      <c r="H76" s="9">
        <v>0</v>
      </c>
      <c r="I76" s="9">
        <v>53</v>
      </c>
      <c r="J76" s="9">
        <v>137</v>
      </c>
      <c r="K76" s="9">
        <v>52</v>
      </c>
      <c r="L76" s="9">
        <v>20</v>
      </c>
      <c r="M76" s="9">
        <v>90</v>
      </c>
      <c r="N76" s="9">
        <v>17</v>
      </c>
      <c r="O76" s="9">
        <v>115</v>
      </c>
      <c r="P76" s="9">
        <v>52</v>
      </c>
      <c r="Q76" s="9">
        <v>51</v>
      </c>
      <c r="R76" s="9">
        <v>172</v>
      </c>
      <c r="S76" s="9">
        <v>103</v>
      </c>
      <c r="T76" s="9">
        <v>40</v>
      </c>
      <c r="U76" s="9">
        <v>1173</v>
      </c>
      <c r="V76" s="9">
        <v>1627</v>
      </c>
      <c r="W76" s="10">
        <v>72.099998474121094</v>
      </c>
      <c r="X76" s="11">
        <f t="shared" si="7"/>
        <v>607</v>
      </c>
      <c r="Y76" s="11">
        <f t="shared" si="8"/>
        <v>418</v>
      </c>
      <c r="Z76" t="str">
        <f t="shared" si="9"/>
        <v>鵬程里</v>
      </c>
      <c r="AA76" s="5" t="str">
        <f t="shared" si="10"/>
        <v/>
      </c>
      <c r="AB76" s="5" t="str">
        <f t="shared" si="11"/>
        <v/>
      </c>
      <c r="AC76" s="5" t="str">
        <f t="shared" si="12"/>
        <v/>
      </c>
    </row>
    <row r="77" spans="1:29" s="5" customFormat="1" x14ac:dyDescent="0.25">
      <c r="A77" s="8" t="s">
        <v>26</v>
      </c>
      <c r="B77" s="8" t="s">
        <v>118</v>
      </c>
      <c r="C77" s="8" t="s">
        <v>119</v>
      </c>
      <c r="D77" s="9">
        <v>15</v>
      </c>
      <c r="E77" s="9">
        <v>142</v>
      </c>
      <c r="F77" s="9">
        <v>117</v>
      </c>
      <c r="G77" s="9">
        <v>42</v>
      </c>
      <c r="H77" s="9">
        <v>2</v>
      </c>
      <c r="I77" s="9">
        <v>47</v>
      </c>
      <c r="J77" s="9">
        <v>61</v>
      </c>
      <c r="K77" s="9">
        <v>63</v>
      </c>
      <c r="L77" s="9">
        <v>16</v>
      </c>
      <c r="M77" s="9">
        <v>63</v>
      </c>
      <c r="N77" s="9">
        <v>11</v>
      </c>
      <c r="O77" s="9">
        <v>174</v>
      </c>
      <c r="P77" s="9">
        <v>23</v>
      </c>
      <c r="Q77" s="9">
        <v>32</v>
      </c>
      <c r="R77" s="9">
        <v>94</v>
      </c>
      <c r="S77" s="9">
        <v>95</v>
      </c>
      <c r="T77" s="9">
        <v>94</v>
      </c>
      <c r="U77" s="9">
        <v>1112</v>
      </c>
      <c r="V77" s="9">
        <v>1574</v>
      </c>
      <c r="W77" s="10">
        <v>70.650001525878906</v>
      </c>
      <c r="X77" s="11">
        <f t="shared" si="7"/>
        <v>745</v>
      </c>
      <c r="Y77" s="11">
        <f t="shared" si="8"/>
        <v>233</v>
      </c>
      <c r="Z77" t="str">
        <f t="shared" si="9"/>
        <v>自強里</v>
      </c>
      <c r="AA77" s="5">
        <f t="shared" si="10"/>
        <v>4058</v>
      </c>
      <c r="AB77" s="5">
        <f t="shared" si="11"/>
        <v>1022</v>
      </c>
      <c r="AC77" s="5">
        <f t="shared" si="12"/>
        <v>5698</v>
      </c>
    </row>
    <row r="78" spans="1:29" s="5" customFormat="1" x14ac:dyDescent="0.25">
      <c r="A78" s="8" t="s">
        <v>26</v>
      </c>
      <c r="B78" s="8" t="s">
        <v>118</v>
      </c>
      <c r="C78" s="8" t="s">
        <v>120</v>
      </c>
      <c r="D78" s="9">
        <v>8</v>
      </c>
      <c r="E78" s="9">
        <v>120</v>
      </c>
      <c r="F78" s="9">
        <v>72</v>
      </c>
      <c r="G78" s="9">
        <v>40</v>
      </c>
      <c r="H78" s="9">
        <v>1</v>
      </c>
      <c r="I78" s="9">
        <v>198</v>
      </c>
      <c r="J78" s="9">
        <v>40</v>
      </c>
      <c r="K78" s="9">
        <v>54</v>
      </c>
      <c r="L78" s="9">
        <v>5</v>
      </c>
      <c r="M78" s="9">
        <v>92</v>
      </c>
      <c r="N78" s="9">
        <v>9</v>
      </c>
      <c r="O78" s="9">
        <v>181</v>
      </c>
      <c r="P78" s="9">
        <v>33</v>
      </c>
      <c r="Q78" s="9">
        <v>37</v>
      </c>
      <c r="R78" s="9">
        <v>72</v>
      </c>
      <c r="S78" s="9">
        <v>80</v>
      </c>
      <c r="T78" s="9">
        <v>107</v>
      </c>
      <c r="U78" s="9">
        <v>1174</v>
      </c>
      <c r="V78" s="9">
        <v>1626</v>
      </c>
      <c r="W78" s="10">
        <v>72.199996948242188</v>
      </c>
      <c r="X78" s="11">
        <f t="shared" si="7"/>
        <v>817</v>
      </c>
      <c r="Y78" s="11">
        <f t="shared" si="8"/>
        <v>246</v>
      </c>
      <c r="Z78" t="str">
        <f t="shared" si="9"/>
        <v>自強里</v>
      </c>
      <c r="AA78" s="5" t="str">
        <f t="shared" si="10"/>
        <v/>
      </c>
      <c r="AB78" s="5" t="str">
        <f t="shared" si="11"/>
        <v/>
      </c>
      <c r="AC78" s="5" t="str">
        <f t="shared" si="12"/>
        <v/>
      </c>
    </row>
    <row r="79" spans="1:29" s="5" customFormat="1" x14ac:dyDescent="0.25">
      <c r="A79" s="8" t="s">
        <v>26</v>
      </c>
      <c r="B79" s="8" t="s">
        <v>118</v>
      </c>
      <c r="C79" s="8" t="s">
        <v>121</v>
      </c>
      <c r="D79" s="9">
        <v>17</v>
      </c>
      <c r="E79" s="9">
        <v>181</v>
      </c>
      <c r="F79" s="9">
        <v>91</v>
      </c>
      <c r="G79" s="9">
        <v>14</v>
      </c>
      <c r="H79" s="9">
        <v>1</v>
      </c>
      <c r="I79" s="9">
        <v>41</v>
      </c>
      <c r="J79" s="9">
        <v>18</v>
      </c>
      <c r="K79" s="9">
        <v>36</v>
      </c>
      <c r="L79" s="9">
        <v>8</v>
      </c>
      <c r="M79" s="9">
        <v>42</v>
      </c>
      <c r="N79" s="9">
        <v>4</v>
      </c>
      <c r="O79" s="9">
        <v>189</v>
      </c>
      <c r="P79" s="9">
        <v>13</v>
      </c>
      <c r="Q79" s="9">
        <v>32</v>
      </c>
      <c r="R79" s="9">
        <v>14</v>
      </c>
      <c r="S79" s="9">
        <v>72</v>
      </c>
      <c r="T79" s="9">
        <v>228</v>
      </c>
      <c r="U79" s="9">
        <v>1018</v>
      </c>
      <c r="V79" s="9">
        <v>1445</v>
      </c>
      <c r="W79" s="10">
        <v>70.449996948242188</v>
      </c>
      <c r="X79" s="11">
        <f t="shared" si="7"/>
        <v>833</v>
      </c>
      <c r="Y79" s="11">
        <f t="shared" si="8"/>
        <v>87</v>
      </c>
      <c r="Z79" t="str">
        <f t="shared" si="9"/>
        <v>自強里</v>
      </c>
      <c r="AA79" s="5" t="str">
        <f t="shared" si="10"/>
        <v/>
      </c>
      <c r="AB79" s="5" t="str">
        <f t="shared" si="11"/>
        <v/>
      </c>
      <c r="AC79" s="5" t="str">
        <f t="shared" si="12"/>
        <v/>
      </c>
    </row>
    <row r="80" spans="1:29" s="5" customFormat="1" x14ac:dyDescent="0.25">
      <c r="A80" s="8" t="s">
        <v>26</v>
      </c>
      <c r="B80" s="8" t="s">
        <v>118</v>
      </c>
      <c r="C80" s="8" t="s">
        <v>122</v>
      </c>
      <c r="D80" s="9">
        <v>17</v>
      </c>
      <c r="E80" s="9">
        <v>176</v>
      </c>
      <c r="F80" s="9">
        <v>97</v>
      </c>
      <c r="G80" s="9">
        <v>33</v>
      </c>
      <c r="H80" s="9">
        <v>1</v>
      </c>
      <c r="I80" s="9">
        <v>62</v>
      </c>
      <c r="J80" s="9">
        <v>43</v>
      </c>
      <c r="K80" s="9">
        <v>75</v>
      </c>
      <c r="L80" s="9">
        <v>22</v>
      </c>
      <c r="M80" s="9">
        <v>61</v>
      </c>
      <c r="N80" s="9">
        <v>12</v>
      </c>
      <c r="O80" s="9">
        <v>237</v>
      </c>
      <c r="P80" s="9">
        <v>20</v>
      </c>
      <c r="Q80" s="9">
        <v>47</v>
      </c>
      <c r="R80" s="9">
        <v>71</v>
      </c>
      <c r="S80" s="9">
        <v>104</v>
      </c>
      <c r="T80" s="9">
        <v>133</v>
      </c>
      <c r="U80" s="9">
        <v>1226</v>
      </c>
      <c r="V80" s="9">
        <v>1705</v>
      </c>
      <c r="W80" s="10">
        <v>71.910003662109375</v>
      </c>
      <c r="X80" s="11">
        <f t="shared" si="7"/>
        <v>887</v>
      </c>
      <c r="Y80" s="11">
        <f t="shared" si="8"/>
        <v>197</v>
      </c>
      <c r="Z80" t="str">
        <f t="shared" si="9"/>
        <v>自強里</v>
      </c>
      <c r="AA80" s="5" t="str">
        <f t="shared" si="10"/>
        <v/>
      </c>
      <c r="AB80" s="5" t="str">
        <f t="shared" si="11"/>
        <v/>
      </c>
      <c r="AC80" s="5" t="str">
        <f t="shared" si="12"/>
        <v/>
      </c>
    </row>
    <row r="81" spans="1:29" s="5" customFormat="1" x14ac:dyDescent="0.25">
      <c r="A81" s="8" t="s">
        <v>26</v>
      </c>
      <c r="B81" s="8" t="s">
        <v>118</v>
      </c>
      <c r="C81" s="8" t="s">
        <v>123</v>
      </c>
      <c r="D81" s="9">
        <v>16</v>
      </c>
      <c r="E81" s="9">
        <v>137</v>
      </c>
      <c r="F81" s="9">
        <v>72</v>
      </c>
      <c r="G81" s="9">
        <v>72</v>
      </c>
      <c r="H81" s="9">
        <v>2</v>
      </c>
      <c r="I81" s="9">
        <v>137</v>
      </c>
      <c r="J81" s="9">
        <v>33</v>
      </c>
      <c r="K81" s="9">
        <v>77</v>
      </c>
      <c r="L81" s="9">
        <v>26</v>
      </c>
      <c r="M81" s="9">
        <v>83</v>
      </c>
      <c r="N81" s="9">
        <v>9</v>
      </c>
      <c r="O81" s="9">
        <v>184</v>
      </c>
      <c r="P81" s="9">
        <v>26</v>
      </c>
      <c r="Q81" s="9">
        <v>39</v>
      </c>
      <c r="R81" s="9">
        <v>69</v>
      </c>
      <c r="S81" s="9">
        <v>84</v>
      </c>
      <c r="T81" s="9">
        <v>81</v>
      </c>
      <c r="U81" s="9">
        <v>1168</v>
      </c>
      <c r="V81" s="9">
        <v>1666</v>
      </c>
      <c r="W81" s="10">
        <v>70.110000610351563</v>
      </c>
      <c r="X81" s="11">
        <f t="shared" si="7"/>
        <v>776</v>
      </c>
      <c r="Y81" s="11">
        <f t="shared" si="8"/>
        <v>259</v>
      </c>
      <c r="Z81" t="str">
        <f t="shared" si="9"/>
        <v>自強里</v>
      </c>
      <c r="AA81" s="5" t="str">
        <f t="shared" si="10"/>
        <v/>
      </c>
      <c r="AB81" s="5" t="str">
        <f t="shared" si="11"/>
        <v/>
      </c>
      <c r="AC81" s="5" t="str">
        <f t="shared" si="12"/>
        <v/>
      </c>
    </row>
    <row r="82" spans="1:29" s="5" customFormat="1" x14ac:dyDescent="0.25">
      <c r="A82" s="8" t="s">
        <v>26</v>
      </c>
      <c r="B82" s="8" t="s">
        <v>124</v>
      </c>
      <c r="C82" s="8" t="s">
        <v>125</v>
      </c>
      <c r="D82" s="9">
        <v>34</v>
      </c>
      <c r="E82" s="9">
        <v>67</v>
      </c>
      <c r="F82" s="9">
        <v>28</v>
      </c>
      <c r="G82" s="9">
        <v>136</v>
      </c>
      <c r="H82" s="9">
        <v>0</v>
      </c>
      <c r="I82" s="9">
        <v>72</v>
      </c>
      <c r="J82" s="9">
        <v>94</v>
      </c>
      <c r="K82" s="9">
        <v>30</v>
      </c>
      <c r="L82" s="9">
        <v>21</v>
      </c>
      <c r="M82" s="9">
        <v>108</v>
      </c>
      <c r="N82" s="9">
        <v>13</v>
      </c>
      <c r="O82" s="9">
        <v>53</v>
      </c>
      <c r="P82" s="9">
        <v>59</v>
      </c>
      <c r="Q82" s="9">
        <v>35</v>
      </c>
      <c r="R82" s="9">
        <v>248</v>
      </c>
      <c r="S82" s="9">
        <v>68</v>
      </c>
      <c r="T82" s="9">
        <v>23</v>
      </c>
      <c r="U82" s="9">
        <v>1108</v>
      </c>
      <c r="V82" s="9">
        <v>1518</v>
      </c>
      <c r="W82" s="10">
        <v>72.989997863769531</v>
      </c>
      <c r="X82" s="11">
        <f t="shared" si="7"/>
        <v>436</v>
      </c>
      <c r="Y82" s="11">
        <f t="shared" si="8"/>
        <v>564</v>
      </c>
      <c r="Z82" t="str">
        <f t="shared" si="9"/>
        <v>吉祥里</v>
      </c>
      <c r="AA82" s="5">
        <f t="shared" si="10"/>
        <v>2431</v>
      </c>
      <c r="AB82" s="5">
        <f t="shared" si="11"/>
        <v>2027</v>
      </c>
      <c r="AC82" s="5">
        <f t="shared" si="12"/>
        <v>5012</v>
      </c>
    </row>
    <row r="83" spans="1:29" s="5" customFormat="1" x14ac:dyDescent="0.25">
      <c r="A83" s="8" t="s">
        <v>26</v>
      </c>
      <c r="B83" s="8" t="s">
        <v>124</v>
      </c>
      <c r="C83" s="8" t="s">
        <v>126</v>
      </c>
      <c r="D83" s="9">
        <v>33</v>
      </c>
      <c r="E83" s="9">
        <v>74</v>
      </c>
      <c r="F83" s="9">
        <v>43</v>
      </c>
      <c r="G83" s="9">
        <v>69</v>
      </c>
      <c r="H83" s="9">
        <v>3</v>
      </c>
      <c r="I83" s="9">
        <v>80</v>
      </c>
      <c r="J83" s="9">
        <v>53</v>
      </c>
      <c r="K83" s="9">
        <v>34</v>
      </c>
      <c r="L83" s="9">
        <v>17</v>
      </c>
      <c r="M83" s="9">
        <v>82</v>
      </c>
      <c r="N83" s="9">
        <v>16</v>
      </c>
      <c r="O83" s="9">
        <v>86</v>
      </c>
      <c r="P83" s="9">
        <v>44</v>
      </c>
      <c r="Q83" s="9">
        <v>43</v>
      </c>
      <c r="R83" s="9">
        <v>152</v>
      </c>
      <c r="S83" s="9">
        <v>58</v>
      </c>
      <c r="T83" s="9">
        <v>27</v>
      </c>
      <c r="U83" s="9">
        <v>930</v>
      </c>
      <c r="V83" s="9">
        <v>1337</v>
      </c>
      <c r="W83" s="10">
        <v>69.55999755859375</v>
      </c>
      <c r="X83" s="11">
        <f t="shared" si="7"/>
        <v>473</v>
      </c>
      <c r="Y83" s="11">
        <f t="shared" si="8"/>
        <v>363</v>
      </c>
      <c r="Z83" t="str">
        <f t="shared" si="9"/>
        <v>吉祥里</v>
      </c>
      <c r="AA83" s="5" t="str">
        <f t="shared" si="10"/>
        <v/>
      </c>
      <c r="AB83" s="5" t="str">
        <f t="shared" si="11"/>
        <v/>
      </c>
      <c r="AC83" s="5" t="str">
        <f t="shared" si="12"/>
        <v/>
      </c>
    </row>
    <row r="84" spans="1:29" s="5" customFormat="1" x14ac:dyDescent="0.25">
      <c r="A84" s="8" t="s">
        <v>26</v>
      </c>
      <c r="B84" s="8" t="s">
        <v>124</v>
      </c>
      <c r="C84" s="8" t="s">
        <v>127</v>
      </c>
      <c r="D84" s="9">
        <v>33</v>
      </c>
      <c r="E84" s="9">
        <v>70</v>
      </c>
      <c r="F84" s="9">
        <v>43</v>
      </c>
      <c r="G84" s="9">
        <v>78</v>
      </c>
      <c r="H84" s="9">
        <v>2</v>
      </c>
      <c r="I84" s="9">
        <v>76</v>
      </c>
      <c r="J84" s="9">
        <v>83</v>
      </c>
      <c r="K84" s="9">
        <v>41</v>
      </c>
      <c r="L84" s="9">
        <v>25</v>
      </c>
      <c r="M84" s="9">
        <v>86</v>
      </c>
      <c r="N84" s="9">
        <v>21</v>
      </c>
      <c r="O84" s="9">
        <v>89</v>
      </c>
      <c r="P84" s="9">
        <v>70</v>
      </c>
      <c r="Q84" s="9">
        <v>51</v>
      </c>
      <c r="R84" s="9">
        <v>126</v>
      </c>
      <c r="S84" s="9">
        <v>53</v>
      </c>
      <c r="T84" s="9">
        <v>25</v>
      </c>
      <c r="U84" s="9">
        <v>994</v>
      </c>
      <c r="V84" s="9">
        <v>1395</v>
      </c>
      <c r="W84" s="10">
        <v>71.25</v>
      </c>
      <c r="X84" s="11">
        <f t="shared" si="7"/>
        <v>511</v>
      </c>
      <c r="Y84" s="11">
        <f t="shared" si="8"/>
        <v>381</v>
      </c>
      <c r="Z84" t="str">
        <f t="shared" si="9"/>
        <v>吉祥里</v>
      </c>
      <c r="AA84" s="5" t="str">
        <f t="shared" si="10"/>
        <v/>
      </c>
      <c r="AB84" s="5" t="str">
        <f t="shared" si="11"/>
        <v/>
      </c>
      <c r="AC84" s="5" t="str">
        <f t="shared" si="12"/>
        <v/>
      </c>
    </row>
    <row r="85" spans="1:29" s="5" customFormat="1" x14ac:dyDescent="0.25">
      <c r="A85" s="8" t="s">
        <v>26</v>
      </c>
      <c r="B85" s="8" t="s">
        <v>124</v>
      </c>
      <c r="C85" s="8" t="s">
        <v>128</v>
      </c>
      <c r="D85" s="9">
        <v>25</v>
      </c>
      <c r="E85" s="9">
        <v>87</v>
      </c>
      <c r="F85" s="9">
        <v>44</v>
      </c>
      <c r="G85" s="9">
        <v>93</v>
      </c>
      <c r="H85" s="9">
        <v>3</v>
      </c>
      <c r="I85" s="9">
        <v>79</v>
      </c>
      <c r="J85" s="9">
        <v>44</v>
      </c>
      <c r="K85" s="9">
        <v>64</v>
      </c>
      <c r="L85" s="9">
        <v>23</v>
      </c>
      <c r="M85" s="9">
        <v>115</v>
      </c>
      <c r="N85" s="9">
        <v>18</v>
      </c>
      <c r="O85" s="9">
        <v>90</v>
      </c>
      <c r="P85" s="9">
        <v>57</v>
      </c>
      <c r="Q85" s="9">
        <v>49</v>
      </c>
      <c r="R85" s="9">
        <v>87</v>
      </c>
      <c r="S85" s="9">
        <v>60</v>
      </c>
      <c r="T85" s="9">
        <v>21</v>
      </c>
      <c r="U85" s="9">
        <v>980</v>
      </c>
      <c r="V85" s="9">
        <v>1427</v>
      </c>
      <c r="W85" s="10">
        <v>68.680000305175781</v>
      </c>
      <c r="X85" s="11">
        <f t="shared" si="7"/>
        <v>503</v>
      </c>
      <c r="Y85" s="11">
        <f t="shared" si="8"/>
        <v>370</v>
      </c>
      <c r="Z85" t="str">
        <f t="shared" si="9"/>
        <v>吉祥里</v>
      </c>
      <c r="AA85" s="5" t="str">
        <f t="shared" si="10"/>
        <v/>
      </c>
      <c r="AB85" s="5" t="str">
        <f t="shared" si="11"/>
        <v/>
      </c>
      <c r="AC85" s="5" t="str">
        <f t="shared" si="12"/>
        <v/>
      </c>
    </row>
    <row r="86" spans="1:29" s="5" customFormat="1" x14ac:dyDescent="0.25">
      <c r="A86" s="8" t="s">
        <v>26</v>
      </c>
      <c r="B86" s="8" t="s">
        <v>124</v>
      </c>
      <c r="C86" s="8" t="s">
        <v>129</v>
      </c>
      <c r="D86" s="9">
        <v>33</v>
      </c>
      <c r="E86" s="9">
        <v>81</v>
      </c>
      <c r="F86" s="9">
        <v>54</v>
      </c>
      <c r="G86" s="9">
        <v>67</v>
      </c>
      <c r="H86" s="9">
        <v>6</v>
      </c>
      <c r="I86" s="9">
        <v>88</v>
      </c>
      <c r="J86" s="9">
        <v>71</v>
      </c>
      <c r="K86" s="9">
        <v>28</v>
      </c>
      <c r="L86" s="9">
        <v>25</v>
      </c>
      <c r="M86" s="9">
        <v>85</v>
      </c>
      <c r="N86" s="9">
        <v>20</v>
      </c>
      <c r="O86" s="9">
        <v>74</v>
      </c>
      <c r="P86" s="9">
        <v>83</v>
      </c>
      <c r="Q86" s="9">
        <v>41</v>
      </c>
      <c r="R86" s="9">
        <v>94</v>
      </c>
      <c r="S86" s="9">
        <v>86</v>
      </c>
      <c r="T86" s="9">
        <v>38</v>
      </c>
      <c r="U86" s="9">
        <v>1000</v>
      </c>
      <c r="V86" s="9">
        <v>1464</v>
      </c>
      <c r="W86" s="10">
        <v>68.30999755859375</v>
      </c>
      <c r="X86" s="11">
        <f t="shared" si="7"/>
        <v>508</v>
      </c>
      <c r="Y86" s="11">
        <f t="shared" si="8"/>
        <v>349</v>
      </c>
      <c r="Z86" t="str">
        <f t="shared" si="9"/>
        <v>吉祥里</v>
      </c>
      <c r="AA86" s="5" t="str">
        <f t="shared" si="10"/>
        <v/>
      </c>
      <c r="AB86" s="5" t="str">
        <f t="shared" si="11"/>
        <v/>
      </c>
      <c r="AC86" s="5" t="str">
        <f t="shared" si="12"/>
        <v/>
      </c>
    </row>
    <row r="87" spans="1:29" s="5" customFormat="1" x14ac:dyDescent="0.25">
      <c r="A87" s="8" t="s">
        <v>26</v>
      </c>
      <c r="B87" s="8" t="s">
        <v>130</v>
      </c>
      <c r="C87" s="8" t="s">
        <v>131</v>
      </c>
      <c r="D87" s="9">
        <v>114</v>
      </c>
      <c r="E87" s="9">
        <v>108</v>
      </c>
      <c r="F87" s="9">
        <v>40</v>
      </c>
      <c r="G87" s="9">
        <v>82</v>
      </c>
      <c r="H87" s="9">
        <v>2</v>
      </c>
      <c r="I87" s="9">
        <v>41</v>
      </c>
      <c r="J87" s="9">
        <v>40</v>
      </c>
      <c r="K87" s="9">
        <v>43</v>
      </c>
      <c r="L87" s="9">
        <v>18</v>
      </c>
      <c r="M87" s="9">
        <v>112</v>
      </c>
      <c r="N87" s="9">
        <v>14</v>
      </c>
      <c r="O87" s="9">
        <v>64</v>
      </c>
      <c r="P87" s="9">
        <v>61</v>
      </c>
      <c r="Q87" s="9">
        <v>49</v>
      </c>
      <c r="R87" s="9">
        <v>244</v>
      </c>
      <c r="S87" s="9">
        <v>64</v>
      </c>
      <c r="T87" s="9">
        <v>30</v>
      </c>
      <c r="U87" s="9">
        <v>1145</v>
      </c>
      <c r="V87" s="9">
        <v>1622</v>
      </c>
      <c r="W87" s="10">
        <v>70.589996337890625</v>
      </c>
      <c r="X87" s="11">
        <f t="shared" si="7"/>
        <v>529</v>
      </c>
      <c r="Y87" s="11">
        <f t="shared" si="8"/>
        <v>513</v>
      </c>
      <c r="Z87" t="str">
        <f t="shared" si="9"/>
        <v>新聚里</v>
      </c>
      <c r="AA87" s="5">
        <f t="shared" si="10"/>
        <v>2122</v>
      </c>
      <c r="AB87" s="5">
        <f t="shared" si="11"/>
        <v>2314</v>
      </c>
      <c r="AC87" s="5">
        <f t="shared" si="12"/>
        <v>4893</v>
      </c>
    </row>
    <row r="88" spans="1:29" s="5" customFormat="1" x14ac:dyDescent="0.25">
      <c r="A88" s="8" t="s">
        <v>26</v>
      </c>
      <c r="B88" s="8" t="s">
        <v>130</v>
      </c>
      <c r="C88" s="8" t="s">
        <v>132</v>
      </c>
      <c r="D88" s="9">
        <v>91</v>
      </c>
      <c r="E88" s="9">
        <v>91</v>
      </c>
      <c r="F88" s="9">
        <v>46</v>
      </c>
      <c r="G88" s="9">
        <v>77</v>
      </c>
      <c r="H88" s="9">
        <v>3</v>
      </c>
      <c r="I88" s="9">
        <v>73</v>
      </c>
      <c r="J88" s="9">
        <v>46</v>
      </c>
      <c r="K88" s="9">
        <v>46</v>
      </c>
      <c r="L88" s="9">
        <v>6</v>
      </c>
      <c r="M88" s="9">
        <v>99</v>
      </c>
      <c r="N88" s="9">
        <v>21</v>
      </c>
      <c r="O88" s="9">
        <v>77</v>
      </c>
      <c r="P88" s="9">
        <v>56</v>
      </c>
      <c r="Q88" s="9">
        <v>32</v>
      </c>
      <c r="R88" s="9">
        <v>300</v>
      </c>
      <c r="S88" s="9">
        <v>71</v>
      </c>
      <c r="T88" s="9">
        <v>32</v>
      </c>
      <c r="U88" s="9">
        <v>1180</v>
      </c>
      <c r="V88" s="9">
        <v>1656</v>
      </c>
      <c r="W88" s="10">
        <v>71.260002136230469</v>
      </c>
      <c r="X88" s="11">
        <f t="shared" si="7"/>
        <v>534</v>
      </c>
      <c r="Y88" s="11">
        <f t="shared" si="8"/>
        <v>553</v>
      </c>
      <c r="Z88" t="str">
        <f t="shared" si="9"/>
        <v>新聚里</v>
      </c>
      <c r="AA88" s="5" t="str">
        <f t="shared" si="10"/>
        <v/>
      </c>
      <c r="AB88" s="5" t="str">
        <f t="shared" si="11"/>
        <v/>
      </c>
      <c r="AC88" s="5" t="str">
        <f t="shared" si="12"/>
        <v/>
      </c>
    </row>
    <row r="89" spans="1:29" s="5" customFormat="1" x14ac:dyDescent="0.25">
      <c r="A89" s="8" t="s">
        <v>26</v>
      </c>
      <c r="B89" s="8" t="s">
        <v>130</v>
      </c>
      <c r="C89" s="8" t="s">
        <v>133</v>
      </c>
      <c r="D89" s="9">
        <v>106</v>
      </c>
      <c r="E89" s="9">
        <v>93</v>
      </c>
      <c r="F89" s="9">
        <v>46</v>
      </c>
      <c r="G89" s="9">
        <v>140</v>
      </c>
      <c r="H89" s="9">
        <v>1</v>
      </c>
      <c r="I89" s="9">
        <v>41</v>
      </c>
      <c r="J89" s="9">
        <v>58</v>
      </c>
      <c r="K89" s="9">
        <v>42</v>
      </c>
      <c r="L89" s="9">
        <v>21</v>
      </c>
      <c r="M89" s="9">
        <v>90</v>
      </c>
      <c r="N89" s="9">
        <v>10</v>
      </c>
      <c r="O89" s="9">
        <v>63</v>
      </c>
      <c r="P89" s="9">
        <v>61</v>
      </c>
      <c r="Q89" s="9">
        <v>33</v>
      </c>
      <c r="R89" s="9">
        <v>300</v>
      </c>
      <c r="S89" s="9">
        <v>87</v>
      </c>
      <c r="T89" s="9">
        <v>47</v>
      </c>
      <c r="U89" s="9">
        <v>1265</v>
      </c>
      <c r="V89" s="9">
        <v>1690</v>
      </c>
      <c r="W89" s="10">
        <v>74.849998474121094</v>
      </c>
      <c r="X89" s="11">
        <f t="shared" si="7"/>
        <v>529</v>
      </c>
      <c r="Y89" s="11">
        <f t="shared" si="8"/>
        <v>601</v>
      </c>
      <c r="Z89" t="str">
        <f t="shared" si="9"/>
        <v>新聚里</v>
      </c>
      <c r="AA89" s="5" t="str">
        <f t="shared" si="10"/>
        <v/>
      </c>
      <c r="AB89" s="5" t="str">
        <f t="shared" si="11"/>
        <v/>
      </c>
      <c r="AC89" s="5" t="str">
        <f t="shared" si="12"/>
        <v/>
      </c>
    </row>
    <row r="90" spans="1:29" s="5" customFormat="1" x14ac:dyDescent="0.25">
      <c r="A90" s="8" t="s">
        <v>26</v>
      </c>
      <c r="B90" s="8" t="s">
        <v>130</v>
      </c>
      <c r="C90" s="8" t="s">
        <v>134</v>
      </c>
      <c r="D90" s="9">
        <v>129</v>
      </c>
      <c r="E90" s="9">
        <v>103</v>
      </c>
      <c r="F90" s="9">
        <v>41</v>
      </c>
      <c r="G90" s="9">
        <v>124</v>
      </c>
      <c r="H90" s="9">
        <v>3</v>
      </c>
      <c r="I90" s="9">
        <v>49</v>
      </c>
      <c r="J90" s="9">
        <v>58</v>
      </c>
      <c r="K90" s="9">
        <v>28</v>
      </c>
      <c r="L90" s="9">
        <v>15</v>
      </c>
      <c r="M90" s="9">
        <v>103</v>
      </c>
      <c r="N90" s="9">
        <v>26</v>
      </c>
      <c r="O90" s="9">
        <v>53</v>
      </c>
      <c r="P90" s="9">
        <v>59</v>
      </c>
      <c r="Q90" s="9">
        <v>32</v>
      </c>
      <c r="R90" s="9">
        <v>335</v>
      </c>
      <c r="S90" s="9">
        <v>86</v>
      </c>
      <c r="T90" s="9">
        <v>37</v>
      </c>
      <c r="U90" s="9">
        <v>1303</v>
      </c>
      <c r="V90" s="9">
        <v>1726</v>
      </c>
      <c r="W90" s="10">
        <v>75.489997863769531</v>
      </c>
      <c r="X90" s="11">
        <f t="shared" si="7"/>
        <v>530</v>
      </c>
      <c r="Y90" s="11">
        <f t="shared" si="8"/>
        <v>647</v>
      </c>
      <c r="Z90" t="str">
        <f t="shared" si="9"/>
        <v>新聚里</v>
      </c>
      <c r="AA90" s="5" t="str">
        <f t="shared" si="10"/>
        <v/>
      </c>
      <c r="AB90" s="5" t="str">
        <f t="shared" si="11"/>
        <v/>
      </c>
      <c r="AC90" s="5" t="str">
        <f t="shared" si="12"/>
        <v/>
      </c>
    </row>
    <row r="91" spans="1:29" s="5" customFormat="1" x14ac:dyDescent="0.25">
      <c r="A91" s="8" t="s">
        <v>26</v>
      </c>
      <c r="B91" s="8" t="s">
        <v>135</v>
      </c>
      <c r="C91" s="8" t="s">
        <v>136</v>
      </c>
      <c r="D91" s="9">
        <v>36</v>
      </c>
      <c r="E91" s="9">
        <v>82</v>
      </c>
      <c r="F91" s="9">
        <v>46</v>
      </c>
      <c r="G91" s="9">
        <v>84</v>
      </c>
      <c r="H91" s="9">
        <v>1</v>
      </c>
      <c r="I91" s="9">
        <v>91</v>
      </c>
      <c r="J91" s="9">
        <v>130</v>
      </c>
      <c r="K91" s="9">
        <v>35</v>
      </c>
      <c r="L91" s="9">
        <v>24</v>
      </c>
      <c r="M91" s="9">
        <v>96</v>
      </c>
      <c r="N91" s="9">
        <v>7</v>
      </c>
      <c r="O91" s="9">
        <v>63</v>
      </c>
      <c r="P91" s="9">
        <v>90</v>
      </c>
      <c r="Q91" s="9">
        <v>42</v>
      </c>
      <c r="R91" s="9">
        <v>101</v>
      </c>
      <c r="S91" s="9">
        <v>73</v>
      </c>
      <c r="T91" s="9">
        <v>25</v>
      </c>
      <c r="U91" s="9">
        <v>1056</v>
      </c>
      <c r="V91" s="9">
        <v>1361</v>
      </c>
      <c r="W91" s="10">
        <v>77.589996337890625</v>
      </c>
      <c r="X91" s="11">
        <f t="shared" si="7"/>
        <v>550</v>
      </c>
      <c r="Y91" s="11">
        <f t="shared" si="8"/>
        <v>378</v>
      </c>
      <c r="Z91" t="str">
        <f t="shared" si="9"/>
        <v>復盛里</v>
      </c>
      <c r="AA91" s="5">
        <f t="shared" si="10"/>
        <v>2105</v>
      </c>
      <c r="AB91" s="5">
        <f t="shared" si="11"/>
        <v>1461</v>
      </c>
      <c r="AC91" s="5">
        <f t="shared" si="12"/>
        <v>4056</v>
      </c>
    </row>
    <row r="92" spans="1:29" s="5" customFormat="1" x14ac:dyDescent="0.25">
      <c r="A92" s="8" t="s">
        <v>26</v>
      </c>
      <c r="B92" s="8" t="s">
        <v>135</v>
      </c>
      <c r="C92" s="8" t="s">
        <v>137</v>
      </c>
      <c r="D92" s="9">
        <v>37</v>
      </c>
      <c r="E92" s="9">
        <v>85</v>
      </c>
      <c r="F92" s="9">
        <v>50</v>
      </c>
      <c r="G92" s="9">
        <v>87</v>
      </c>
      <c r="H92" s="9">
        <v>7</v>
      </c>
      <c r="I92" s="9">
        <v>108</v>
      </c>
      <c r="J92" s="9">
        <v>118</v>
      </c>
      <c r="K92" s="9">
        <v>25</v>
      </c>
      <c r="L92" s="9">
        <v>26</v>
      </c>
      <c r="M92" s="9">
        <v>134</v>
      </c>
      <c r="N92" s="9">
        <v>9</v>
      </c>
      <c r="O92" s="9">
        <v>64</v>
      </c>
      <c r="P92" s="9">
        <v>58</v>
      </c>
      <c r="Q92" s="9">
        <v>29</v>
      </c>
      <c r="R92" s="9">
        <v>76</v>
      </c>
      <c r="S92" s="9">
        <v>66</v>
      </c>
      <c r="T92" s="9">
        <v>42</v>
      </c>
      <c r="U92" s="9">
        <v>1046</v>
      </c>
      <c r="V92" s="9">
        <v>1439</v>
      </c>
      <c r="W92" s="10">
        <v>72.69000244140625</v>
      </c>
      <c r="X92" s="11">
        <f t="shared" si="7"/>
        <v>558</v>
      </c>
      <c r="Y92" s="11">
        <f t="shared" si="8"/>
        <v>364</v>
      </c>
      <c r="Z92" t="str">
        <f t="shared" si="9"/>
        <v>復盛里</v>
      </c>
      <c r="AA92" s="5" t="str">
        <f t="shared" si="10"/>
        <v/>
      </c>
      <c r="AB92" s="5" t="str">
        <f t="shared" si="11"/>
        <v/>
      </c>
      <c r="AC92" s="5" t="str">
        <f t="shared" si="12"/>
        <v/>
      </c>
    </row>
    <row r="93" spans="1:29" s="5" customFormat="1" x14ac:dyDescent="0.25">
      <c r="A93" s="8" t="s">
        <v>26</v>
      </c>
      <c r="B93" s="8" t="s">
        <v>135</v>
      </c>
      <c r="C93" s="8" t="s">
        <v>138</v>
      </c>
      <c r="D93" s="9">
        <v>44</v>
      </c>
      <c r="E93" s="9">
        <v>90</v>
      </c>
      <c r="F93" s="9">
        <v>45</v>
      </c>
      <c r="G93" s="9">
        <v>83</v>
      </c>
      <c r="H93" s="9">
        <v>2</v>
      </c>
      <c r="I93" s="9">
        <v>94</v>
      </c>
      <c r="J93" s="9">
        <v>115</v>
      </c>
      <c r="K93" s="9">
        <v>35</v>
      </c>
      <c r="L93" s="9">
        <v>24</v>
      </c>
      <c r="M93" s="9">
        <v>86</v>
      </c>
      <c r="N93" s="9">
        <v>21</v>
      </c>
      <c r="O93" s="9">
        <v>84</v>
      </c>
      <c r="P93" s="9">
        <v>68</v>
      </c>
      <c r="Q93" s="9">
        <v>36</v>
      </c>
      <c r="R93" s="9">
        <v>84</v>
      </c>
      <c r="S93" s="9">
        <v>71</v>
      </c>
      <c r="T93" s="9">
        <v>40</v>
      </c>
      <c r="U93" s="9">
        <v>1053</v>
      </c>
      <c r="V93" s="9">
        <v>1421</v>
      </c>
      <c r="W93" s="10">
        <v>74.099998474121094</v>
      </c>
      <c r="X93" s="11">
        <f t="shared" si="7"/>
        <v>583</v>
      </c>
      <c r="Y93" s="11">
        <f t="shared" si="8"/>
        <v>342</v>
      </c>
      <c r="Z93" t="str">
        <f t="shared" si="9"/>
        <v>復盛里</v>
      </c>
      <c r="AA93" s="5" t="str">
        <f t="shared" si="10"/>
        <v/>
      </c>
      <c r="AB93" s="5" t="str">
        <f t="shared" si="11"/>
        <v/>
      </c>
      <c r="AC93" s="5" t="str">
        <f t="shared" si="12"/>
        <v/>
      </c>
    </row>
    <row r="94" spans="1:29" s="5" customFormat="1" x14ac:dyDescent="0.25">
      <c r="A94" s="8" t="s">
        <v>26</v>
      </c>
      <c r="B94" s="8" t="s">
        <v>135</v>
      </c>
      <c r="C94" s="8" t="s">
        <v>139</v>
      </c>
      <c r="D94" s="9">
        <v>28</v>
      </c>
      <c r="E94" s="9">
        <v>62</v>
      </c>
      <c r="F94" s="9">
        <v>23</v>
      </c>
      <c r="G94" s="9">
        <v>65</v>
      </c>
      <c r="H94" s="9">
        <v>0</v>
      </c>
      <c r="I94" s="9">
        <v>58</v>
      </c>
      <c r="J94" s="9">
        <v>105</v>
      </c>
      <c r="K94" s="9">
        <v>44</v>
      </c>
      <c r="L94" s="9">
        <v>15</v>
      </c>
      <c r="M94" s="9">
        <v>93</v>
      </c>
      <c r="N94" s="9">
        <v>11</v>
      </c>
      <c r="O94" s="9">
        <v>37</v>
      </c>
      <c r="P94" s="9">
        <v>60</v>
      </c>
      <c r="Q94" s="9">
        <v>30</v>
      </c>
      <c r="R94" s="9">
        <v>148</v>
      </c>
      <c r="S94" s="9">
        <v>66</v>
      </c>
      <c r="T94" s="9">
        <v>27</v>
      </c>
      <c r="U94" s="9">
        <v>901</v>
      </c>
      <c r="V94" s="9">
        <v>1203</v>
      </c>
      <c r="W94" s="10">
        <v>74.900001525878906</v>
      </c>
      <c r="X94" s="11">
        <f t="shared" si="7"/>
        <v>414</v>
      </c>
      <c r="Y94" s="11">
        <f t="shared" si="8"/>
        <v>377</v>
      </c>
      <c r="Z94" t="str">
        <f t="shared" si="9"/>
        <v>復盛里</v>
      </c>
      <c r="AA94" s="5" t="str">
        <f t="shared" si="10"/>
        <v/>
      </c>
      <c r="AB94" s="5" t="str">
        <f t="shared" si="11"/>
        <v/>
      </c>
      <c r="AC94" s="5" t="str">
        <f t="shared" si="12"/>
        <v/>
      </c>
    </row>
    <row r="95" spans="1:29" s="5" customFormat="1" x14ac:dyDescent="0.25">
      <c r="A95" s="8" t="s">
        <v>26</v>
      </c>
      <c r="B95" s="8" t="s">
        <v>140</v>
      </c>
      <c r="C95" s="8" t="s">
        <v>141</v>
      </c>
      <c r="D95" s="9">
        <v>33</v>
      </c>
      <c r="E95" s="9">
        <v>76</v>
      </c>
      <c r="F95" s="9">
        <v>52</v>
      </c>
      <c r="G95" s="9">
        <v>83</v>
      </c>
      <c r="H95" s="9">
        <v>0</v>
      </c>
      <c r="I95" s="9">
        <v>55</v>
      </c>
      <c r="J95" s="9">
        <v>110</v>
      </c>
      <c r="K95" s="9">
        <v>33</v>
      </c>
      <c r="L95" s="9">
        <v>21</v>
      </c>
      <c r="M95" s="9">
        <v>181</v>
      </c>
      <c r="N95" s="9">
        <v>15</v>
      </c>
      <c r="O95" s="9">
        <v>66</v>
      </c>
      <c r="P95" s="9">
        <v>75</v>
      </c>
      <c r="Q95" s="9">
        <v>40</v>
      </c>
      <c r="R95" s="9">
        <v>82</v>
      </c>
      <c r="S95" s="9">
        <v>94</v>
      </c>
      <c r="T95" s="9">
        <v>9</v>
      </c>
      <c r="U95" s="9">
        <v>1046</v>
      </c>
      <c r="V95" s="9">
        <v>1456</v>
      </c>
      <c r="W95" s="10">
        <v>71.839996337890625</v>
      </c>
      <c r="X95" s="11">
        <f t="shared" si="7"/>
        <v>474</v>
      </c>
      <c r="Y95" s="11">
        <f t="shared" si="8"/>
        <v>436</v>
      </c>
      <c r="Z95" t="str">
        <f t="shared" si="9"/>
        <v>中正里</v>
      </c>
      <c r="AA95" s="5">
        <f t="shared" si="10"/>
        <v>2422</v>
      </c>
      <c r="AB95" s="5">
        <f t="shared" si="11"/>
        <v>2262</v>
      </c>
      <c r="AC95" s="5">
        <f t="shared" si="12"/>
        <v>5280</v>
      </c>
    </row>
    <row r="96" spans="1:29" s="5" customFormat="1" x14ac:dyDescent="0.25">
      <c r="A96" s="8" t="s">
        <v>26</v>
      </c>
      <c r="B96" s="8" t="s">
        <v>140</v>
      </c>
      <c r="C96" s="8" t="s">
        <v>142</v>
      </c>
      <c r="D96" s="9">
        <v>33</v>
      </c>
      <c r="E96" s="9">
        <v>61</v>
      </c>
      <c r="F96" s="9">
        <v>31</v>
      </c>
      <c r="G96" s="9">
        <v>90</v>
      </c>
      <c r="H96" s="9">
        <v>0</v>
      </c>
      <c r="I96" s="9">
        <v>38</v>
      </c>
      <c r="J96" s="9">
        <v>145</v>
      </c>
      <c r="K96" s="9">
        <v>46</v>
      </c>
      <c r="L96" s="9">
        <v>35</v>
      </c>
      <c r="M96" s="9">
        <v>217</v>
      </c>
      <c r="N96" s="9">
        <v>19</v>
      </c>
      <c r="O96" s="9">
        <v>58</v>
      </c>
      <c r="P96" s="9">
        <v>72</v>
      </c>
      <c r="Q96" s="9">
        <v>41</v>
      </c>
      <c r="R96" s="9">
        <v>113</v>
      </c>
      <c r="S96" s="9">
        <v>67</v>
      </c>
      <c r="T96" s="9">
        <v>18</v>
      </c>
      <c r="U96" s="9">
        <v>1111</v>
      </c>
      <c r="V96" s="9">
        <v>1530</v>
      </c>
      <c r="W96" s="10">
        <v>72.610000610351563</v>
      </c>
      <c r="X96" s="11">
        <f t="shared" si="7"/>
        <v>471</v>
      </c>
      <c r="Y96" s="11">
        <f t="shared" si="8"/>
        <v>511</v>
      </c>
      <c r="Z96" t="str">
        <f t="shared" si="9"/>
        <v>中正里</v>
      </c>
      <c r="AA96" s="5" t="str">
        <f t="shared" si="10"/>
        <v/>
      </c>
      <c r="AB96" s="5" t="str">
        <f t="shared" si="11"/>
        <v/>
      </c>
      <c r="AC96" s="5" t="str">
        <f t="shared" si="12"/>
        <v/>
      </c>
    </row>
    <row r="97" spans="1:29" s="5" customFormat="1" x14ac:dyDescent="0.25">
      <c r="A97" s="8" t="s">
        <v>26</v>
      </c>
      <c r="B97" s="8" t="s">
        <v>140</v>
      </c>
      <c r="C97" s="8" t="s">
        <v>143</v>
      </c>
      <c r="D97" s="9">
        <v>27</v>
      </c>
      <c r="E97" s="9">
        <v>99</v>
      </c>
      <c r="F97" s="9">
        <v>41</v>
      </c>
      <c r="G97" s="9">
        <v>78</v>
      </c>
      <c r="H97" s="9">
        <v>2</v>
      </c>
      <c r="I97" s="9">
        <v>64</v>
      </c>
      <c r="J97" s="9">
        <v>147</v>
      </c>
      <c r="K97" s="9">
        <v>36</v>
      </c>
      <c r="L97" s="9">
        <v>21</v>
      </c>
      <c r="M97" s="9">
        <v>207</v>
      </c>
      <c r="N97" s="9">
        <v>22</v>
      </c>
      <c r="O97" s="9">
        <v>67</v>
      </c>
      <c r="P97" s="9">
        <v>72</v>
      </c>
      <c r="Q97" s="9">
        <v>57</v>
      </c>
      <c r="R97" s="9">
        <v>91</v>
      </c>
      <c r="S97" s="9">
        <v>83</v>
      </c>
      <c r="T97" s="9">
        <v>25</v>
      </c>
      <c r="U97" s="9">
        <v>1173</v>
      </c>
      <c r="V97" s="9">
        <v>1627</v>
      </c>
      <c r="W97" s="10">
        <v>72.099998474121094</v>
      </c>
      <c r="X97" s="11">
        <f t="shared" si="7"/>
        <v>563</v>
      </c>
      <c r="Y97" s="11">
        <f t="shared" si="8"/>
        <v>470</v>
      </c>
      <c r="Z97" t="str">
        <f t="shared" si="9"/>
        <v>中正里</v>
      </c>
      <c r="AA97" s="5" t="str">
        <f t="shared" si="10"/>
        <v/>
      </c>
      <c r="AB97" s="5" t="str">
        <f t="shared" si="11"/>
        <v/>
      </c>
      <c r="AC97" s="5" t="str">
        <f t="shared" si="12"/>
        <v/>
      </c>
    </row>
    <row r="98" spans="1:29" s="5" customFormat="1" x14ac:dyDescent="0.25">
      <c r="A98" s="8" t="s">
        <v>26</v>
      </c>
      <c r="B98" s="8" t="s">
        <v>140</v>
      </c>
      <c r="C98" s="8" t="s">
        <v>144</v>
      </c>
      <c r="D98" s="9">
        <v>20</v>
      </c>
      <c r="E98" s="9">
        <v>85</v>
      </c>
      <c r="F98" s="9">
        <v>32</v>
      </c>
      <c r="G98" s="9">
        <v>62</v>
      </c>
      <c r="H98" s="9">
        <v>1</v>
      </c>
      <c r="I98" s="9">
        <v>39</v>
      </c>
      <c r="J98" s="9">
        <v>155</v>
      </c>
      <c r="K98" s="9">
        <v>46</v>
      </c>
      <c r="L98" s="9">
        <v>9</v>
      </c>
      <c r="M98" s="9">
        <v>178</v>
      </c>
      <c r="N98" s="9">
        <v>19</v>
      </c>
      <c r="O98" s="9">
        <v>57</v>
      </c>
      <c r="P98" s="9">
        <v>136</v>
      </c>
      <c r="Q98" s="9">
        <v>53</v>
      </c>
      <c r="R98" s="9">
        <v>117</v>
      </c>
      <c r="S98" s="9">
        <v>70</v>
      </c>
      <c r="T98" s="9">
        <v>16</v>
      </c>
      <c r="U98" s="9">
        <v>1123</v>
      </c>
      <c r="V98" s="9">
        <v>1595</v>
      </c>
      <c r="W98" s="10">
        <v>70.410003662109375</v>
      </c>
      <c r="X98" s="11">
        <f t="shared" si="7"/>
        <v>503</v>
      </c>
      <c r="Y98" s="11">
        <f t="shared" si="8"/>
        <v>512</v>
      </c>
      <c r="Z98" t="str">
        <f t="shared" si="9"/>
        <v>中正里</v>
      </c>
      <c r="AA98" s="5" t="str">
        <f t="shared" si="10"/>
        <v/>
      </c>
      <c r="AB98" s="5" t="str">
        <f t="shared" si="11"/>
        <v/>
      </c>
      <c r="AC98" s="5" t="str">
        <f t="shared" si="12"/>
        <v/>
      </c>
    </row>
    <row r="99" spans="1:29" s="5" customFormat="1" x14ac:dyDescent="0.25">
      <c r="A99" s="8" t="s">
        <v>26</v>
      </c>
      <c r="B99" s="8" t="s">
        <v>140</v>
      </c>
      <c r="C99" s="8" t="s">
        <v>145</v>
      </c>
      <c r="D99" s="9">
        <v>10</v>
      </c>
      <c r="E99" s="9">
        <v>80</v>
      </c>
      <c r="F99" s="9">
        <v>37</v>
      </c>
      <c r="G99" s="9">
        <v>55</v>
      </c>
      <c r="H99" s="9">
        <v>0</v>
      </c>
      <c r="I99" s="9">
        <v>29</v>
      </c>
      <c r="J99" s="9">
        <v>103</v>
      </c>
      <c r="K99" s="9">
        <v>20</v>
      </c>
      <c r="L99" s="9">
        <v>13</v>
      </c>
      <c r="M99" s="9">
        <v>117</v>
      </c>
      <c r="N99" s="9">
        <v>13</v>
      </c>
      <c r="O99" s="9">
        <v>68</v>
      </c>
      <c r="P99" s="9">
        <v>89</v>
      </c>
      <c r="Q99" s="9">
        <v>50</v>
      </c>
      <c r="R99" s="9">
        <v>59</v>
      </c>
      <c r="S99" s="9">
        <v>42</v>
      </c>
      <c r="T99" s="9">
        <v>14</v>
      </c>
      <c r="U99" s="9">
        <v>827</v>
      </c>
      <c r="V99" s="9">
        <v>1231</v>
      </c>
      <c r="W99" s="10">
        <v>67.180000305175781</v>
      </c>
      <c r="X99" s="11">
        <f t="shared" si="7"/>
        <v>411</v>
      </c>
      <c r="Y99" s="11">
        <f t="shared" si="8"/>
        <v>333</v>
      </c>
      <c r="Z99" t="str">
        <f t="shared" si="9"/>
        <v>中正里</v>
      </c>
      <c r="AA99" s="5" t="str">
        <f t="shared" si="10"/>
        <v/>
      </c>
      <c r="AB99" s="5" t="str">
        <f t="shared" si="11"/>
        <v/>
      </c>
      <c r="AC99" s="5" t="str">
        <f t="shared" si="12"/>
        <v/>
      </c>
    </row>
    <row r="100" spans="1:29" s="5" customFormat="1" x14ac:dyDescent="0.25">
      <c r="A100" s="8" t="s">
        <v>26</v>
      </c>
      <c r="B100" s="8" t="s">
        <v>146</v>
      </c>
      <c r="C100" s="8" t="s">
        <v>147</v>
      </c>
      <c r="D100" s="9">
        <v>261</v>
      </c>
      <c r="E100" s="9">
        <v>120</v>
      </c>
      <c r="F100" s="9">
        <v>47</v>
      </c>
      <c r="G100" s="9">
        <v>82</v>
      </c>
      <c r="H100" s="9">
        <v>1</v>
      </c>
      <c r="I100" s="9">
        <v>42</v>
      </c>
      <c r="J100" s="9">
        <v>31</v>
      </c>
      <c r="K100" s="9">
        <v>51</v>
      </c>
      <c r="L100" s="9">
        <v>13</v>
      </c>
      <c r="M100" s="9">
        <v>169</v>
      </c>
      <c r="N100" s="9">
        <v>17</v>
      </c>
      <c r="O100" s="9">
        <v>73</v>
      </c>
      <c r="P100" s="9">
        <v>66</v>
      </c>
      <c r="Q100" s="9">
        <v>46</v>
      </c>
      <c r="R100" s="9">
        <v>69</v>
      </c>
      <c r="S100" s="9">
        <v>101</v>
      </c>
      <c r="T100" s="9">
        <v>11</v>
      </c>
      <c r="U100" s="9">
        <v>1246</v>
      </c>
      <c r="V100" s="9">
        <v>1762</v>
      </c>
      <c r="W100" s="10">
        <v>70.720001220703125</v>
      </c>
      <c r="X100" s="11">
        <f t="shared" si="7"/>
        <v>682</v>
      </c>
      <c r="Y100" s="11">
        <f t="shared" si="8"/>
        <v>403</v>
      </c>
      <c r="Z100" t="str">
        <f t="shared" si="9"/>
        <v>中崙里</v>
      </c>
      <c r="AA100" s="5">
        <f t="shared" si="10"/>
        <v>1246</v>
      </c>
      <c r="AB100" s="5">
        <f t="shared" si="11"/>
        <v>806</v>
      </c>
      <c r="AC100" s="5">
        <f t="shared" si="12"/>
        <v>2362</v>
      </c>
    </row>
    <row r="101" spans="1:29" s="5" customFormat="1" x14ac:dyDescent="0.25">
      <c r="A101" s="8" t="s">
        <v>26</v>
      </c>
      <c r="B101" s="8" t="s">
        <v>146</v>
      </c>
      <c r="C101" s="8" t="s">
        <v>148</v>
      </c>
      <c r="D101" s="9">
        <v>275</v>
      </c>
      <c r="E101" s="9">
        <v>75</v>
      </c>
      <c r="F101" s="9">
        <v>36</v>
      </c>
      <c r="G101" s="9">
        <v>83</v>
      </c>
      <c r="H101" s="9">
        <v>2</v>
      </c>
      <c r="I101" s="9">
        <v>37</v>
      </c>
      <c r="J101" s="9">
        <v>24</v>
      </c>
      <c r="K101" s="9">
        <v>29</v>
      </c>
      <c r="L101" s="9">
        <v>9</v>
      </c>
      <c r="M101" s="9">
        <v>165</v>
      </c>
      <c r="N101" s="9">
        <v>14</v>
      </c>
      <c r="O101" s="9">
        <v>49</v>
      </c>
      <c r="P101" s="9">
        <v>57</v>
      </c>
      <c r="Q101" s="9">
        <v>30</v>
      </c>
      <c r="R101" s="9">
        <v>84</v>
      </c>
      <c r="S101" s="9">
        <v>109</v>
      </c>
      <c r="T101" s="9">
        <v>9</v>
      </c>
      <c r="U101" s="9">
        <v>1116</v>
      </c>
      <c r="V101" s="9">
        <v>1513</v>
      </c>
      <c r="W101" s="10">
        <v>73.760002136230469</v>
      </c>
      <c r="X101" s="11">
        <f t="shared" si="7"/>
        <v>564</v>
      </c>
      <c r="Y101" s="11">
        <f t="shared" si="8"/>
        <v>403</v>
      </c>
      <c r="Z101" t="str">
        <f t="shared" si="9"/>
        <v>中崙里</v>
      </c>
      <c r="AA101" s="5" t="str">
        <f t="shared" si="10"/>
        <v/>
      </c>
      <c r="AB101" s="5" t="str">
        <f t="shared" si="11"/>
        <v/>
      </c>
      <c r="AC101" s="5" t="str">
        <f t="shared" si="12"/>
        <v/>
      </c>
    </row>
    <row r="102" spans="1:29" s="5" customFormat="1" x14ac:dyDescent="0.25">
      <c r="A102" s="8" t="s">
        <v>26</v>
      </c>
      <c r="B102" s="8" t="s">
        <v>149</v>
      </c>
      <c r="C102" s="8" t="s">
        <v>150</v>
      </c>
      <c r="D102" s="9">
        <v>25</v>
      </c>
      <c r="E102" s="9">
        <v>85</v>
      </c>
      <c r="F102" s="9">
        <v>37</v>
      </c>
      <c r="G102" s="9">
        <v>120</v>
      </c>
      <c r="H102" s="9">
        <v>0</v>
      </c>
      <c r="I102" s="9">
        <v>98</v>
      </c>
      <c r="J102" s="9">
        <v>71</v>
      </c>
      <c r="K102" s="9">
        <v>33</v>
      </c>
      <c r="L102" s="9">
        <v>23</v>
      </c>
      <c r="M102" s="9">
        <v>173</v>
      </c>
      <c r="N102" s="9">
        <v>15</v>
      </c>
      <c r="O102" s="9">
        <v>59</v>
      </c>
      <c r="P102" s="9">
        <v>95</v>
      </c>
      <c r="Q102" s="9">
        <v>48</v>
      </c>
      <c r="R102" s="9">
        <v>99</v>
      </c>
      <c r="S102" s="9">
        <v>82</v>
      </c>
      <c r="T102" s="9">
        <v>31</v>
      </c>
      <c r="U102" s="9">
        <v>1118</v>
      </c>
      <c r="V102" s="9">
        <v>1518</v>
      </c>
      <c r="W102" s="10">
        <v>73.650001525878906</v>
      </c>
      <c r="X102" s="11">
        <f t="shared" si="7"/>
        <v>487</v>
      </c>
      <c r="Y102" s="11">
        <f t="shared" si="8"/>
        <v>502</v>
      </c>
      <c r="Z102" t="str">
        <f t="shared" si="9"/>
        <v>美仁里</v>
      </c>
      <c r="AA102" s="5">
        <f t="shared" si="10"/>
        <v>917</v>
      </c>
      <c r="AB102" s="5">
        <f t="shared" si="11"/>
        <v>877</v>
      </c>
      <c r="AC102" s="5">
        <f t="shared" si="12"/>
        <v>2016</v>
      </c>
    </row>
    <row r="103" spans="1:29" s="5" customFormat="1" x14ac:dyDescent="0.25">
      <c r="A103" s="8" t="s">
        <v>26</v>
      </c>
      <c r="B103" s="8" t="s">
        <v>149</v>
      </c>
      <c r="C103" s="8" t="s">
        <v>151</v>
      </c>
      <c r="D103" s="9">
        <v>23</v>
      </c>
      <c r="E103" s="9">
        <v>70</v>
      </c>
      <c r="F103" s="9">
        <v>35</v>
      </c>
      <c r="G103" s="9">
        <v>78</v>
      </c>
      <c r="H103" s="9">
        <v>3</v>
      </c>
      <c r="I103" s="9">
        <v>77</v>
      </c>
      <c r="J103" s="9">
        <v>71</v>
      </c>
      <c r="K103" s="9">
        <v>37</v>
      </c>
      <c r="L103" s="9">
        <v>19</v>
      </c>
      <c r="M103" s="9">
        <v>132</v>
      </c>
      <c r="N103" s="9">
        <v>14</v>
      </c>
      <c r="O103" s="9">
        <v>50</v>
      </c>
      <c r="P103" s="9">
        <v>76</v>
      </c>
      <c r="Q103" s="9">
        <v>43</v>
      </c>
      <c r="R103" s="9">
        <v>75</v>
      </c>
      <c r="S103" s="9">
        <v>54</v>
      </c>
      <c r="T103" s="9">
        <v>24</v>
      </c>
      <c r="U103" s="9">
        <v>898</v>
      </c>
      <c r="V103" s="9">
        <v>1253</v>
      </c>
      <c r="W103" s="10">
        <v>71.669998168945313</v>
      </c>
      <c r="X103" s="11">
        <f t="shared" si="7"/>
        <v>430</v>
      </c>
      <c r="Y103" s="11">
        <f t="shared" si="8"/>
        <v>375</v>
      </c>
      <c r="Z103" t="str">
        <f t="shared" si="9"/>
        <v>美仁里</v>
      </c>
      <c r="AA103" s="5" t="str">
        <f t="shared" si="10"/>
        <v/>
      </c>
      <c r="AB103" s="5" t="str">
        <f t="shared" si="11"/>
        <v/>
      </c>
      <c r="AC103" s="5" t="str">
        <f t="shared" si="12"/>
        <v/>
      </c>
    </row>
    <row r="104" spans="1:29" s="5" customFormat="1" x14ac:dyDescent="0.25">
      <c r="A104" s="8" t="s">
        <v>26</v>
      </c>
      <c r="B104" s="8" t="s">
        <v>152</v>
      </c>
      <c r="C104" s="8" t="s">
        <v>153</v>
      </c>
      <c r="D104" s="9">
        <v>36</v>
      </c>
      <c r="E104" s="9">
        <v>99</v>
      </c>
      <c r="F104" s="9">
        <v>29</v>
      </c>
      <c r="G104" s="9">
        <v>105</v>
      </c>
      <c r="H104" s="9">
        <v>0</v>
      </c>
      <c r="I104" s="9">
        <v>65</v>
      </c>
      <c r="J104" s="9">
        <v>69</v>
      </c>
      <c r="K104" s="9">
        <v>44</v>
      </c>
      <c r="L104" s="9">
        <v>21</v>
      </c>
      <c r="M104" s="9">
        <v>116</v>
      </c>
      <c r="N104" s="9">
        <v>13</v>
      </c>
      <c r="O104" s="9">
        <v>65</v>
      </c>
      <c r="P104" s="9">
        <v>89</v>
      </c>
      <c r="Q104" s="9">
        <v>38</v>
      </c>
      <c r="R104" s="9">
        <v>148</v>
      </c>
      <c r="S104" s="9">
        <v>109</v>
      </c>
      <c r="T104" s="9">
        <v>37</v>
      </c>
      <c r="U104" s="9">
        <v>1114</v>
      </c>
      <c r="V104" s="9">
        <v>1577</v>
      </c>
      <c r="W104" s="10">
        <v>70.639999389648438</v>
      </c>
      <c r="X104" s="11">
        <f t="shared" si="7"/>
        <v>482</v>
      </c>
      <c r="Y104" s="11">
        <f t="shared" si="8"/>
        <v>471</v>
      </c>
      <c r="Z104" t="str">
        <f t="shared" si="9"/>
        <v>吉仁里</v>
      </c>
      <c r="AA104" s="5">
        <f t="shared" si="10"/>
        <v>1057</v>
      </c>
      <c r="AB104" s="5">
        <f t="shared" si="11"/>
        <v>980</v>
      </c>
      <c r="AC104" s="5">
        <f t="shared" si="12"/>
        <v>2348</v>
      </c>
    </row>
    <row r="105" spans="1:29" s="5" customFormat="1" x14ac:dyDescent="0.25">
      <c r="A105" s="8" t="s">
        <v>26</v>
      </c>
      <c r="B105" s="8" t="s">
        <v>152</v>
      </c>
      <c r="C105" s="8" t="s">
        <v>154</v>
      </c>
      <c r="D105" s="9">
        <v>13</v>
      </c>
      <c r="E105" s="9">
        <v>113</v>
      </c>
      <c r="F105" s="9">
        <v>50</v>
      </c>
      <c r="G105" s="9">
        <v>83</v>
      </c>
      <c r="H105" s="9">
        <v>2</v>
      </c>
      <c r="I105" s="9">
        <v>79</v>
      </c>
      <c r="J105" s="9">
        <v>78</v>
      </c>
      <c r="K105" s="9">
        <v>47</v>
      </c>
      <c r="L105" s="9">
        <v>13</v>
      </c>
      <c r="M105" s="9">
        <v>111</v>
      </c>
      <c r="N105" s="9">
        <v>19</v>
      </c>
      <c r="O105" s="9">
        <v>92</v>
      </c>
      <c r="P105" s="9">
        <v>58</v>
      </c>
      <c r="Q105" s="9">
        <v>79</v>
      </c>
      <c r="R105" s="9">
        <v>238</v>
      </c>
      <c r="S105" s="9">
        <v>101</v>
      </c>
      <c r="T105" s="9">
        <v>24</v>
      </c>
      <c r="U105" s="9">
        <v>1234</v>
      </c>
      <c r="V105" s="9">
        <v>1710</v>
      </c>
      <c r="W105" s="10">
        <v>72.160003662109375</v>
      </c>
      <c r="X105" s="11">
        <f t="shared" si="7"/>
        <v>575</v>
      </c>
      <c r="Y105" s="11">
        <f t="shared" si="8"/>
        <v>509</v>
      </c>
      <c r="Z105" t="str">
        <f t="shared" si="9"/>
        <v>吉仁里</v>
      </c>
      <c r="AA105" s="5" t="str">
        <f t="shared" si="10"/>
        <v/>
      </c>
      <c r="AB105" s="5" t="str">
        <f t="shared" si="11"/>
        <v/>
      </c>
      <c r="AC105" s="5" t="str">
        <f t="shared" si="12"/>
        <v/>
      </c>
    </row>
    <row r="106" spans="1:29" s="5" customFormat="1" x14ac:dyDescent="0.25">
      <c r="A106" s="8" t="s">
        <v>26</v>
      </c>
      <c r="B106" s="8" t="s">
        <v>155</v>
      </c>
      <c r="C106" s="8" t="s">
        <v>156</v>
      </c>
      <c r="D106" s="9">
        <v>50</v>
      </c>
      <c r="E106" s="9">
        <v>85</v>
      </c>
      <c r="F106" s="9">
        <v>50</v>
      </c>
      <c r="G106" s="9">
        <v>91</v>
      </c>
      <c r="H106" s="9">
        <v>1</v>
      </c>
      <c r="I106" s="9">
        <v>35</v>
      </c>
      <c r="J106" s="9">
        <v>69</v>
      </c>
      <c r="K106" s="9">
        <v>33</v>
      </c>
      <c r="L106" s="9">
        <v>17</v>
      </c>
      <c r="M106" s="9">
        <v>123</v>
      </c>
      <c r="N106" s="9">
        <v>24</v>
      </c>
      <c r="O106" s="9">
        <v>91</v>
      </c>
      <c r="P106" s="9">
        <v>62</v>
      </c>
      <c r="Q106" s="9">
        <v>44</v>
      </c>
      <c r="R106" s="9">
        <v>83</v>
      </c>
      <c r="S106" s="9">
        <v>72</v>
      </c>
      <c r="T106" s="9">
        <v>24</v>
      </c>
      <c r="U106" s="9">
        <v>974</v>
      </c>
      <c r="V106" s="9">
        <v>1373</v>
      </c>
      <c r="W106" s="10">
        <v>70.94000244140625</v>
      </c>
      <c r="X106" s="11">
        <f t="shared" si="7"/>
        <v>481</v>
      </c>
      <c r="Y106" s="11">
        <f t="shared" si="8"/>
        <v>383</v>
      </c>
      <c r="Z106" t="str">
        <f t="shared" si="9"/>
        <v>敦化里</v>
      </c>
      <c r="AA106" s="5">
        <f t="shared" si="10"/>
        <v>1836</v>
      </c>
      <c r="AB106" s="5">
        <f t="shared" si="11"/>
        <v>1770</v>
      </c>
      <c r="AC106" s="5">
        <f t="shared" si="12"/>
        <v>4154</v>
      </c>
    </row>
    <row r="107" spans="1:29" s="5" customFormat="1" x14ac:dyDescent="0.25">
      <c r="A107" s="8" t="s">
        <v>26</v>
      </c>
      <c r="B107" s="8" t="s">
        <v>155</v>
      </c>
      <c r="C107" s="8" t="s">
        <v>157</v>
      </c>
      <c r="D107" s="9">
        <v>59</v>
      </c>
      <c r="E107" s="9">
        <v>101</v>
      </c>
      <c r="F107" s="9">
        <v>36</v>
      </c>
      <c r="G107" s="9">
        <v>118</v>
      </c>
      <c r="H107" s="9">
        <v>1</v>
      </c>
      <c r="I107" s="9">
        <v>62</v>
      </c>
      <c r="J107" s="9">
        <v>80</v>
      </c>
      <c r="K107" s="9">
        <v>48</v>
      </c>
      <c r="L107" s="9">
        <v>21</v>
      </c>
      <c r="M107" s="9">
        <v>175</v>
      </c>
      <c r="N107" s="9">
        <v>28</v>
      </c>
      <c r="O107" s="9">
        <v>79</v>
      </c>
      <c r="P107" s="9">
        <v>81</v>
      </c>
      <c r="Q107" s="9">
        <v>48</v>
      </c>
      <c r="R107" s="9">
        <v>88</v>
      </c>
      <c r="S107" s="9">
        <v>98</v>
      </c>
      <c r="T107" s="9">
        <v>7</v>
      </c>
      <c r="U107" s="9">
        <v>1161</v>
      </c>
      <c r="V107" s="9">
        <v>1574</v>
      </c>
      <c r="W107" s="10">
        <v>73.760002136230469</v>
      </c>
      <c r="X107" s="11">
        <f t="shared" si="7"/>
        <v>520</v>
      </c>
      <c r="Y107" s="11">
        <f t="shared" si="8"/>
        <v>490</v>
      </c>
      <c r="Z107" t="str">
        <f t="shared" si="9"/>
        <v>敦化里</v>
      </c>
      <c r="AA107" s="5" t="str">
        <f t="shared" si="10"/>
        <v/>
      </c>
      <c r="AB107" s="5" t="str">
        <f t="shared" si="11"/>
        <v/>
      </c>
      <c r="AC107" s="5" t="str">
        <f t="shared" si="12"/>
        <v/>
      </c>
    </row>
    <row r="108" spans="1:29" s="5" customFormat="1" x14ac:dyDescent="0.25">
      <c r="A108" s="8" t="s">
        <v>26</v>
      </c>
      <c r="B108" s="8" t="s">
        <v>155</v>
      </c>
      <c r="C108" s="8" t="s">
        <v>158</v>
      </c>
      <c r="D108" s="9">
        <v>76</v>
      </c>
      <c r="E108" s="9">
        <v>84</v>
      </c>
      <c r="F108" s="9">
        <v>50</v>
      </c>
      <c r="G108" s="9">
        <v>106</v>
      </c>
      <c r="H108" s="9">
        <v>4</v>
      </c>
      <c r="I108" s="9">
        <v>51</v>
      </c>
      <c r="J108" s="9">
        <v>66</v>
      </c>
      <c r="K108" s="9">
        <v>37</v>
      </c>
      <c r="L108" s="9">
        <v>22</v>
      </c>
      <c r="M108" s="9">
        <v>183</v>
      </c>
      <c r="N108" s="9">
        <v>32</v>
      </c>
      <c r="O108" s="9">
        <v>57</v>
      </c>
      <c r="P108" s="9">
        <v>77</v>
      </c>
      <c r="Q108" s="9">
        <v>43</v>
      </c>
      <c r="R108" s="9">
        <v>78</v>
      </c>
      <c r="S108" s="9">
        <v>95</v>
      </c>
      <c r="T108" s="9">
        <v>17</v>
      </c>
      <c r="U108" s="9">
        <v>1123</v>
      </c>
      <c r="V108" s="9">
        <v>1472</v>
      </c>
      <c r="W108" s="10">
        <v>76.290000915527344</v>
      </c>
      <c r="X108" s="11">
        <f t="shared" si="7"/>
        <v>481</v>
      </c>
      <c r="Y108" s="11">
        <f t="shared" si="8"/>
        <v>476</v>
      </c>
      <c r="Z108" t="str">
        <f t="shared" si="9"/>
        <v>敦化里</v>
      </c>
      <c r="AA108" s="5" t="str">
        <f t="shared" si="10"/>
        <v/>
      </c>
      <c r="AB108" s="5" t="str">
        <f t="shared" si="11"/>
        <v/>
      </c>
      <c r="AC108" s="5" t="str">
        <f t="shared" si="12"/>
        <v/>
      </c>
    </row>
    <row r="109" spans="1:29" s="5" customFormat="1" x14ac:dyDescent="0.25">
      <c r="A109" s="8" t="s">
        <v>26</v>
      </c>
      <c r="B109" s="8" t="s">
        <v>155</v>
      </c>
      <c r="C109" s="8" t="s">
        <v>159</v>
      </c>
      <c r="D109" s="9">
        <v>57</v>
      </c>
      <c r="E109" s="9">
        <v>64</v>
      </c>
      <c r="F109" s="9">
        <v>22</v>
      </c>
      <c r="G109" s="9">
        <v>84</v>
      </c>
      <c r="H109" s="9">
        <v>4</v>
      </c>
      <c r="I109" s="9">
        <v>48</v>
      </c>
      <c r="J109" s="9">
        <v>37</v>
      </c>
      <c r="K109" s="9">
        <v>32</v>
      </c>
      <c r="L109" s="9">
        <v>22</v>
      </c>
      <c r="M109" s="9">
        <v>191</v>
      </c>
      <c r="N109" s="9">
        <v>18</v>
      </c>
      <c r="O109" s="9">
        <v>45</v>
      </c>
      <c r="P109" s="9">
        <v>58</v>
      </c>
      <c r="Q109" s="9">
        <v>39</v>
      </c>
      <c r="R109" s="9">
        <v>70</v>
      </c>
      <c r="S109" s="9">
        <v>74</v>
      </c>
      <c r="T109" s="9">
        <v>10</v>
      </c>
      <c r="U109" s="9">
        <v>896</v>
      </c>
      <c r="V109" s="9">
        <v>1265</v>
      </c>
      <c r="W109" s="10">
        <v>70.830001831054688</v>
      </c>
      <c r="X109" s="11">
        <f t="shared" si="7"/>
        <v>354</v>
      </c>
      <c r="Y109" s="11">
        <f t="shared" si="8"/>
        <v>421</v>
      </c>
      <c r="Z109" t="str">
        <f t="shared" si="9"/>
        <v>敦化里</v>
      </c>
      <c r="AA109" s="5" t="str">
        <f t="shared" si="10"/>
        <v/>
      </c>
      <c r="AB109" s="5" t="str">
        <f t="shared" si="11"/>
        <v/>
      </c>
      <c r="AC109" s="5" t="str">
        <f t="shared" si="12"/>
        <v/>
      </c>
    </row>
    <row r="110" spans="1:29" s="5" customFormat="1" x14ac:dyDescent="0.25">
      <c r="A110" s="8" t="s">
        <v>26</v>
      </c>
      <c r="B110" s="8" t="s">
        <v>160</v>
      </c>
      <c r="C110" s="8" t="s">
        <v>161</v>
      </c>
      <c r="D110" s="9">
        <v>27</v>
      </c>
      <c r="E110" s="9">
        <v>91</v>
      </c>
      <c r="F110" s="9">
        <v>28</v>
      </c>
      <c r="G110" s="9">
        <v>80</v>
      </c>
      <c r="H110" s="9">
        <v>3</v>
      </c>
      <c r="I110" s="9">
        <v>87</v>
      </c>
      <c r="J110" s="9">
        <v>99</v>
      </c>
      <c r="K110" s="9">
        <v>40</v>
      </c>
      <c r="L110" s="9">
        <v>18</v>
      </c>
      <c r="M110" s="9">
        <v>134</v>
      </c>
      <c r="N110" s="9">
        <v>14</v>
      </c>
      <c r="O110" s="9">
        <v>78</v>
      </c>
      <c r="P110" s="9">
        <v>85</v>
      </c>
      <c r="Q110" s="9">
        <v>43</v>
      </c>
      <c r="R110" s="9">
        <v>83</v>
      </c>
      <c r="S110" s="9">
        <v>97</v>
      </c>
      <c r="T110" s="9">
        <v>15</v>
      </c>
      <c r="U110" s="9">
        <v>1052</v>
      </c>
      <c r="V110" s="9">
        <v>1425</v>
      </c>
      <c r="W110" s="10">
        <v>73.819999694824219</v>
      </c>
      <c r="X110" s="11">
        <f t="shared" si="7"/>
        <v>508</v>
      </c>
      <c r="Y110" s="11">
        <f t="shared" si="8"/>
        <v>396</v>
      </c>
      <c r="Z110" t="str">
        <f t="shared" si="9"/>
        <v>復源里</v>
      </c>
      <c r="AA110" s="5">
        <f t="shared" si="10"/>
        <v>933</v>
      </c>
      <c r="AB110" s="5">
        <f t="shared" si="11"/>
        <v>690</v>
      </c>
      <c r="AC110" s="5">
        <f t="shared" si="12"/>
        <v>1901</v>
      </c>
    </row>
    <row r="111" spans="1:29" s="5" customFormat="1" x14ac:dyDescent="0.25">
      <c r="A111" s="8" t="s">
        <v>26</v>
      </c>
      <c r="B111" s="8" t="s">
        <v>160</v>
      </c>
      <c r="C111" s="8" t="s">
        <v>162</v>
      </c>
      <c r="D111" s="9">
        <v>45</v>
      </c>
      <c r="E111" s="9">
        <v>82</v>
      </c>
      <c r="F111" s="9">
        <v>42</v>
      </c>
      <c r="G111" s="9">
        <v>75</v>
      </c>
      <c r="H111" s="9">
        <v>1</v>
      </c>
      <c r="I111" s="9">
        <v>63</v>
      </c>
      <c r="J111" s="9">
        <v>73</v>
      </c>
      <c r="K111" s="9">
        <v>32</v>
      </c>
      <c r="L111" s="9">
        <v>17</v>
      </c>
      <c r="M111" s="9">
        <v>88</v>
      </c>
      <c r="N111" s="9">
        <v>10</v>
      </c>
      <c r="O111" s="9">
        <v>43</v>
      </c>
      <c r="P111" s="9">
        <v>57</v>
      </c>
      <c r="Q111" s="9">
        <v>34</v>
      </c>
      <c r="R111" s="9">
        <v>64</v>
      </c>
      <c r="S111" s="9">
        <v>84</v>
      </c>
      <c r="T111" s="9">
        <v>11</v>
      </c>
      <c r="U111" s="9">
        <v>849</v>
      </c>
      <c r="V111" s="9">
        <v>1193</v>
      </c>
      <c r="W111" s="10">
        <v>71.169998168945313</v>
      </c>
      <c r="X111" s="11">
        <f t="shared" si="7"/>
        <v>425</v>
      </c>
      <c r="Y111" s="11">
        <f t="shared" si="8"/>
        <v>294</v>
      </c>
      <c r="Z111" t="str">
        <f t="shared" si="9"/>
        <v>復源里</v>
      </c>
      <c r="AA111" s="5" t="str">
        <f t="shared" si="10"/>
        <v/>
      </c>
      <c r="AB111" s="5" t="str">
        <f t="shared" si="11"/>
        <v/>
      </c>
      <c r="AC111" s="5" t="str">
        <f t="shared" si="12"/>
        <v/>
      </c>
    </row>
    <row r="112" spans="1:29" s="5" customFormat="1" x14ac:dyDescent="0.25">
      <c r="A112" s="8" t="s">
        <v>26</v>
      </c>
      <c r="B112" s="8" t="s">
        <v>163</v>
      </c>
      <c r="C112" s="8" t="s">
        <v>164</v>
      </c>
      <c r="D112" s="9">
        <v>16</v>
      </c>
      <c r="E112" s="9">
        <v>57</v>
      </c>
      <c r="F112" s="9">
        <v>41</v>
      </c>
      <c r="G112" s="9">
        <v>45</v>
      </c>
      <c r="H112" s="9">
        <v>0</v>
      </c>
      <c r="I112" s="9">
        <v>21</v>
      </c>
      <c r="J112" s="9">
        <v>183</v>
      </c>
      <c r="K112" s="9">
        <v>32</v>
      </c>
      <c r="L112" s="9">
        <v>22</v>
      </c>
      <c r="M112" s="9">
        <v>75</v>
      </c>
      <c r="N112" s="9">
        <v>9</v>
      </c>
      <c r="O112" s="9">
        <v>63</v>
      </c>
      <c r="P112" s="9">
        <v>86</v>
      </c>
      <c r="Q112" s="9">
        <v>25</v>
      </c>
      <c r="R112" s="9">
        <v>38</v>
      </c>
      <c r="S112" s="9">
        <v>64</v>
      </c>
      <c r="T112" s="9">
        <v>21</v>
      </c>
      <c r="U112" s="9">
        <v>814</v>
      </c>
      <c r="V112" s="9">
        <v>1130</v>
      </c>
      <c r="W112" s="10">
        <v>72.040000915527344</v>
      </c>
      <c r="X112" s="11">
        <f t="shared" si="7"/>
        <v>459</v>
      </c>
      <c r="Y112" s="11">
        <f t="shared" si="8"/>
        <v>253</v>
      </c>
      <c r="Z112" t="str">
        <f t="shared" si="9"/>
        <v>復建里</v>
      </c>
      <c r="AA112" s="5">
        <f t="shared" si="10"/>
        <v>1338</v>
      </c>
      <c r="AB112" s="5">
        <f t="shared" si="11"/>
        <v>893</v>
      </c>
      <c r="AC112" s="5">
        <f t="shared" si="12"/>
        <v>2589</v>
      </c>
    </row>
    <row r="113" spans="1:29" s="5" customFormat="1" x14ac:dyDescent="0.25">
      <c r="A113" s="8" t="s">
        <v>26</v>
      </c>
      <c r="B113" s="8" t="s">
        <v>163</v>
      </c>
      <c r="C113" s="8" t="s">
        <v>165</v>
      </c>
      <c r="D113" s="9">
        <v>23</v>
      </c>
      <c r="E113" s="9">
        <v>72</v>
      </c>
      <c r="F113" s="9">
        <v>32</v>
      </c>
      <c r="G113" s="9">
        <v>53</v>
      </c>
      <c r="H113" s="9">
        <v>2</v>
      </c>
      <c r="I113" s="9">
        <v>42</v>
      </c>
      <c r="J113" s="9">
        <v>122</v>
      </c>
      <c r="K113" s="9">
        <v>37</v>
      </c>
      <c r="L113" s="9">
        <v>19</v>
      </c>
      <c r="M113" s="9">
        <v>146</v>
      </c>
      <c r="N113" s="9">
        <v>12</v>
      </c>
      <c r="O113" s="9">
        <v>47</v>
      </c>
      <c r="P113" s="9">
        <v>100</v>
      </c>
      <c r="Q113" s="9">
        <v>32</v>
      </c>
      <c r="R113" s="9">
        <v>78</v>
      </c>
      <c r="S113" s="9">
        <v>101</v>
      </c>
      <c r="T113" s="9">
        <v>10</v>
      </c>
      <c r="U113" s="9">
        <v>950</v>
      </c>
      <c r="V113" s="9">
        <v>1334</v>
      </c>
      <c r="W113" s="10">
        <v>71.209999084472656</v>
      </c>
      <c r="X113" s="11">
        <f t="shared" si="7"/>
        <v>417</v>
      </c>
      <c r="Y113" s="11">
        <f t="shared" si="8"/>
        <v>389</v>
      </c>
      <c r="Z113" t="str">
        <f t="shared" si="9"/>
        <v>復建里</v>
      </c>
      <c r="AA113" s="5" t="str">
        <f t="shared" si="10"/>
        <v/>
      </c>
      <c r="AB113" s="5" t="str">
        <f t="shared" si="11"/>
        <v/>
      </c>
      <c r="AC113" s="5" t="str">
        <f t="shared" si="12"/>
        <v/>
      </c>
    </row>
    <row r="114" spans="1:29" s="5" customFormat="1" x14ac:dyDescent="0.25">
      <c r="A114" s="8" t="s">
        <v>26</v>
      </c>
      <c r="B114" s="8" t="s">
        <v>163</v>
      </c>
      <c r="C114" s="8" t="s">
        <v>166</v>
      </c>
      <c r="D114" s="9">
        <v>13</v>
      </c>
      <c r="E114" s="9">
        <v>60</v>
      </c>
      <c r="F114" s="9">
        <v>31</v>
      </c>
      <c r="G114" s="9">
        <v>47</v>
      </c>
      <c r="H114" s="9">
        <v>0</v>
      </c>
      <c r="I114" s="9">
        <v>36</v>
      </c>
      <c r="J114" s="9">
        <v>193</v>
      </c>
      <c r="K114" s="9">
        <v>18</v>
      </c>
      <c r="L114" s="9">
        <v>19</v>
      </c>
      <c r="M114" s="9">
        <v>72</v>
      </c>
      <c r="N114" s="9">
        <v>12</v>
      </c>
      <c r="O114" s="9">
        <v>53</v>
      </c>
      <c r="P114" s="9">
        <v>68</v>
      </c>
      <c r="Q114" s="9">
        <v>27</v>
      </c>
      <c r="R114" s="9">
        <v>52</v>
      </c>
      <c r="S114" s="9">
        <v>68</v>
      </c>
      <c r="T114" s="9">
        <v>31</v>
      </c>
      <c r="U114" s="9">
        <v>825</v>
      </c>
      <c r="V114" s="9">
        <v>1133</v>
      </c>
      <c r="W114" s="10">
        <v>72.819999694824219</v>
      </c>
      <c r="X114" s="11">
        <f t="shared" si="7"/>
        <v>462</v>
      </c>
      <c r="Y114" s="11">
        <f t="shared" si="8"/>
        <v>251</v>
      </c>
      <c r="Z114" t="str">
        <f t="shared" si="9"/>
        <v>復建里</v>
      </c>
      <c r="AA114" s="5" t="str">
        <f t="shared" si="10"/>
        <v/>
      </c>
      <c r="AB114" s="5" t="str">
        <f t="shared" si="11"/>
        <v/>
      </c>
      <c r="AC114" s="5" t="str">
        <f t="shared" si="12"/>
        <v/>
      </c>
    </row>
    <row r="115" spans="1:29" s="5" customFormat="1" x14ac:dyDescent="0.25">
      <c r="A115" s="8" t="s">
        <v>26</v>
      </c>
      <c r="B115" s="8" t="s">
        <v>167</v>
      </c>
      <c r="C115" s="8" t="s">
        <v>168</v>
      </c>
      <c r="D115" s="9">
        <v>35</v>
      </c>
      <c r="E115" s="9">
        <v>38</v>
      </c>
      <c r="F115" s="9">
        <v>37</v>
      </c>
      <c r="G115" s="9">
        <v>106</v>
      </c>
      <c r="H115" s="9">
        <v>0</v>
      </c>
      <c r="I115" s="9">
        <v>42</v>
      </c>
      <c r="J115" s="9">
        <v>100</v>
      </c>
      <c r="K115" s="9">
        <v>30</v>
      </c>
      <c r="L115" s="9">
        <v>14</v>
      </c>
      <c r="M115" s="9">
        <v>121</v>
      </c>
      <c r="N115" s="9">
        <v>14</v>
      </c>
      <c r="O115" s="9">
        <v>34</v>
      </c>
      <c r="P115" s="9">
        <v>166</v>
      </c>
      <c r="Q115" s="9">
        <v>32</v>
      </c>
      <c r="R115" s="9">
        <v>89</v>
      </c>
      <c r="S115" s="9">
        <v>92</v>
      </c>
      <c r="T115" s="9">
        <v>13</v>
      </c>
      <c r="U115" s="9">
        <v>989</v>
      </c>
      <c r="V115" s="9">
        <v>1355</v>
      </c>
      <c r="W115" s="10">
        <v>72.989997863769531</v>
      </c>
      <c r="X115" s="11">
        <f t="shared" si="7"/>
        <v>361</v>
      </c>
      <c r="Y115" s="11">
        <f t="shared" si="8"/>
        <v>496</v>
      </c>
      <c r="Z115" t="str">
        <f t="shared" si="9"/>
        <v>復勢里</v>
      </c>
      <c r="AA115" s="5">
        <f t="shared" si="10"/>
        <v>1576</v>
      </c>
      <c r="AB115" s="5">
        <f t="shared" si="11"/>
        <v>1596</v>
      </c>
      <c r="AC115" s="5">
        <f t="shared" si="12"/>
        <v>3673</v>
      </c>
    </row>
    <row r="116" spans="1:29" s="5" customFormat="1" x14ac:dyDescent="0.25">
      <c r="A116" s="8" t="s">
        <v>26</v>
      </c>
      <c r="B116" s="8" t="s">
        <v>167</v>
      </c>
      <c r="C116" s="8" t="s">
        <v>169</v>
      </c>
      <c r="D116" s="9">
        <v>13</v>
      </c>
      <c r="E116" s="9">
        <v>50</v>
      </c>
      <c r="F116" s="9">
        <v>32</v>
      </c>
      <c r="G116" s="9">
        <v>78</v>
      </c>
      <c r="H116" s="9">
        <v>2</v>
      </c>
      <c r="I116" s="9">
        <v>33</v>
      </c>
      <c r="J116" s="9">
        <v>141</v>
      </c>
      <c r="K116" s="9">
        <v>30</v>
      </c>
      <c r="L116" s="9">
        <v>13</v>
      </c>
      <c r="M116" s="9">
        <v>99</v>
      </c>
      <c r="N116" s="9">
        <v>22</v>
      </c>
      <c r="O116" s="9">
        <v>47</v>
      </c>
      <c r="P116" s="9">
        <v>115</v>
      </c>
      <c r="Q116" s="9">
        <v>32</v>
      </c>
      <c r="R116" s="9">
        <v>69</v>
      </c>
      <c r="S116" s="9">
        <v>94</v>
      </c>
      <c r="T116" s="9">
        <v>14</v>
      </c>
      <c r="U116" s="9">
        <v>903</v>
      </c>
      <c r="V116" s="9">
        <v>1199</v>
      </c>
      <c r="W116" s="10">
        <v>75.30999755859375</v>
      </c>
      <c r="X116" s="11">
        <f t="shared" si="7"/>
        <v>392</v>
      </c>
      <c r="Y116" s="11">
        <f t="shared" si="8"/>
        <v>383</v>
      </c>
      <c r="Z116" t="str">
        <f t="shared" si="9"/>
        <v>復勢里</v>
      </c>
      <c r="AA116" s="5" t="str">
        <f t="shared" si="10"/>
        <v/>
      </c>
      <c r="AB116" s="5" t="str">
        <f t="shared" si="11"/>
        <v/>
      </c>
      <c r="AC116" s="5" t="str">
        <f t="shared" si="12"/>
        <v/>
      </c>
    </row>
    <row r="117" spans="1:29" s="5" customFormat="1" x14ac:dyDescent="0.25">
      <c r="A117" s="8" t="s">
        <v>26</v>
      </c>
      <c r="B117" s="8" t="s">
        <v>167</v>
      </c>
      <c r="C117" s="8" t="s">
        <v>170</v>
      </c>
      <c r="D117" s="9">
        <v>7</v>
      </c>
      <c r="E117" s="9">
        <v>48</v>
      </c>
      <c r="F117" s="9">
        <v>27</v>
      </c>
      <c r="G117" s="9">
        <v>59</v>
      </c>
      <c r="H117" s="9">
        <v>2</v>
      </c>
      <c r="I117" s="9">
        <v>43</v>
      </c>
      <c r="J117" s="9">
        <v>101</v>
      </c>
      <c r="K117" s="9">
        <v>37</v>
      </c>
      <c r="L117" s="9">
        <v>24</v>
      </c>
      <c r="M117" s="9">
        <v>94</v>
      </c>
      <c r="N117" s="9">
        <v>12</v>
      </c>
      <c r="O117" s="9">
        <v>59</v>
      </c>
      <c r="P117" s="9">
        <v>138</v>
      </c>
      <c r="Q117" s="9">
        <v>23</v>
      </c>
      <c r="R117" s="9">
        <v>61</v>
      </c>
      <c r="S117" s="9">
        <v>73</v>
      </c>
      <c r="T117" s="9">
        <v>27</v>
      </c>
      <c r="U117" s="9">
        <v>861</v>
      </c>
      <c r="V117" s="9">
        <v>1247</v>
      </c>
      <c r="W117" s="10">
        <v>69.050003051757813</v>
      </c>
      <c r="X117" s="11">
        <f t="shared" si="7"/>
        <v>372</v>
      </c>
      <c r="Y117" s="11">
        <f t="shared" si="8"/>
        <v>364</v>
      </c>
      <c r="Z117" t="str">
        <f t="shared" si="9"/>
        <v>復勢里</v>
      </c>
      <c r="AA117" s="5" t="str">
        <f t="shared" si="10"/>
        <v/>
      </c>
      <c r="AB117" s="5" t="str">
        <f t="shared" si="11"/>
        <v/>
      </c>
      <c r="AC117" s="5" t="str">
        <f t="shared" si="12"/>
        <v/>
      </c>
    </row>
    <row r="118" spans="1:29" s="5" customFormat="1" x14ac:dyDescent="0.25">
      <c r="A118" s="8" t="s">
        <v>26</v>
      </c>
      <c r="B118" s="8" t="s">
        <v>167</v>
      </c>
      <c r="C118" s="8" t="s">
        <v>171</v>
      </c>
      <c r="D118" s="9">
        <v>11</v>
      </c>
      <c r="E118" s="9">
        <v>58</v>
      </c>
      <c r="F118" s="9">
        <v>37</v>
      </c>
      <c r="G118" s="9">
        <v>68</v>
      </c>
      <c r="H118" s="9">
        <v>3</v>
      </c>
      <c r="I118" s="9">
        <v>46</v>
      </c>
      <c r="J118" s="9">
        <v>147</v>
      </c>
      <c r="K118" s="9">
        <v>29</v>
      </c>
      <c r="L118" s="9">
        <v>20</v>
      </c>
      <c r="M118" s="9">
        <v>112</v>
      </c>
      <c r="N118" s="9">
        <v>13</v>
      </c>
      <c r="O118" s="9">
        <v>63</v>
      </c>
      <c r="P118" s="9">
        <v>112</v>
      </c>
      <c r="Q118" s="9">
        <v>38</v>
      </c>
      <c r="R118" s="9">
        <v>48</v>
      </c>
      <c r="S118" s="9">
        <v>77</v>
      </c>
      <c r="T118" s="9">
        <v>22</v>
      </c>
      <c r="U118" s="9">
        <v>920</v>
      </c>
      <c r="V118" s="9">
        <v>1295</v>
      </c>
      <c r="W118" s="10">
        <v>71.040000915527344</v>
      </c>
      <c r="X118" s="11">
        <f t="shared" si="7"/>
        <v>451</v>
      </c>
      <c r="Y118" s="11">
        <f t="shared" si="8"/>
        <v>353</v>
      </c>
      <c r="Z118" t="str">
        <f t="shared" si="9"/>
        <v>復勢里</v>
      </c>
      <c r="AA118" s="5" t="str">
        <f t="shared" si="10"/>
        <v/>
      </c>
      <c r="AB118" s="5" t="str">
        <f t="shared" si="11"/>
        <v/>
      </c>
      <c r="AC118" s="5" t="str">
        <f t="shared" si="12"/>
        <v/>
      </c>
    </row>
    <row r="119" spans="1:29" s="5" customFormat="1" x14ac:dyDescent="0.25">
      <c r="A119" s="8" t="s">
        <v>26</v>
      </c>
      <c r="B119" s="8" t="s">
        <v>172</v>
      </c>
      <c r="C119" s="8" t="s">
        <v>173</v>
      </c>
      <c r="D119" s="9">
        <v>84</v>
      </c>
      <c r="E119" s="9">
        <v>75</v>
      </c>
      <c r="F119" s="9">
        <v>44</v>
      </c>
      <c r="G119" s="9">
        <v>74</v>
      </c>
      <c r="H119" s="9">
        <v>1</v>
      </c>
      <c r="I119" s="9">
        <v>43</v>
      </c>
      <c r="J119" s="9">
        <v>22</v>
      </c>
      <c r="K119" s="9">
        <v>32</v>
      </c>
      <c r="L119" s="9">
        <v>17</v>
      </c>
      <c r="M119" s="9">
        <v>126</v>
      </c>
      <c r="N119" s="9">
        <v>18</v>
      </c>
      <c r="O119" s="9">
        <v>66</v>
      </c>
      <c r="P119" s="9">
        <v>56</v>
      </c>
      <c r="Q119" s="9">
        <v>38</v>
      </c>
      <c r="R119" s="9">
        <v>54</v>
      </c>
      <c r="S119" s="9">
        <v>88</v>
      </c>
      <c r="T119" s="9">
        <v>16</v>
      </c>
      <c r="U119" s="9">
        <v>871</v>
      </c>
      <c r="V119" s="9">
        <v>1250</v>
      </c>
      <c r="W119" s="10">
        <v>69.680000305175781</v>
      </c>
      <c r="X119" s="11">
        <f t="shared" si="7"/>
        <v>420</v>
      </c>
      <c r="Y119" s="11">
        <f t="shared" si="8"/>
        <v>328</v>
      </c>
      <c r="Z119" t="str">
        <f t="shared" si="9"/>
        <v>福成里</v>
      </c>
      <c r="AA119" s="5">
        <f t="shared" si="10"/>
        <v>734</v>
      </c>
      <c r="AB119" s="5">
        <f t="shared" si="11"/>
        <v>603</v>
      </c>
      <c r="AC119" s="5">
        <f t="shared" si="12"/>
        <v>1574</v>
      </c>
    </row>
    <row r="120" spans="1:29" s="5" customFormat="1" x14ac:dyDescent="0.25">
      <c r="A120" s="8" t="s">
        <v>26</v>
      </c>
      <c r="B120" s="8" t="s">
        <v>172</v>
      </c>
      <c r="C120" s="8" t="s">
        <v>174</v>
      </c>
      <c r="D120" s="9">
        <v>53</v>
      </c>
      <c r="E120" s="9">
        <v>71</v>
      </c>
      <c r="F120" s="9">
        <v>33</v>
      </c>
      <c r="G120" s="9">
        <v>56</v>
      </c>
      <c r="H120" s="9">
        <v>0</v>
      </c>
      <c r="I120" s="9">
        <v>17</v>
      </c>
      <c r="J120" s="9">
        <v>33</v>
      </c>
      <c r="K120" s="9">
        <v>27</v>
      </c>
      <c r="L120" s="9">
        <v>16</v>
      </c>
      <c r="M120" s="9">
        <v>100</v>
      </c>
      <c r="N120" s="9">
        <v>14</v>
      </c>
      <c r="O120" s="9">
        <v>53</v>
      </c>
      <c r="P120" s="9">
        <v>52</v>
      </c>
      <c r="Q120" s="9">
        <v>24</v>
      </c>
      <c r="R120" s="9">
        <v>53</v>
      </c>
      <c r="S120" s="9">
        <v>76</v>
      </c>
      <c r="T120" s="9">
        <v>3</v>
      </c>
      <c r="U120" s="9">
        <v>703</v>
      </c>
      <c r="V120" s="9">
        <v>998</v>
      </c>
      <c r="W120" s="10">
        <v>70.44000244140625</v>
      </c>
      <c r="X120" s="11">
        <f t="shared" si="7"/>
        <v>314</v>
      </c>
      <c r="Y120" s="11">
        <f t="shared" si="8"/>
        <v>275</v>
      </c>
      <c r="Z120" t="str">
        <f t="shared" si="9"/>
        <v>福成里</v>
      </c>
      <c r="AA120" s="5" t="str">
        <f t="shared" si="10"/>
        <v/>
      </c>
      <c r="AB120" s="5" t="str">
        <f t="shared" si="11"/>
        <v/>
      </c>
      <c r="AC120" s="5" t="str">
        <f t="shared" si="12"/>
        <v/>
      </c>
    </row>
  </sheetData>
  <mergeCells count="24">
    <mergeCell ref="T2:T4"/>
    <mergeCell ref="N2:N4"/>
    <mergeCell ref="O2:O4"/>
    <mergeCell ref="P2:P4"/>
    <mergeCell ref="Q2:Q4"/>
    <mergeCell ref="R2:R4"/>
    <mergeCell ref="S2:S4"/>
    <mergeCell ref="H2:H4"/>
    <mergeCell ref="I2:I4"/>
    <mergeCell ref="J2:J4"/>
    <mergeCell ref="K2:K4"/>
    <mergeCell ref="L2:L4"/>
    <mergeCell ref="M2:M4"/>
    <mergeCell ref="U1:U4"/>
    <mergeCell ref="V1:V4"/>
    <mergeCell ref="W1:W4"/>
    <mergeCell ref="A1:A4"/>
    <mergeCell ref="B1:B4"/>
    <mergeCell ref="C1:C4"/>
    <mergeCell ref="D1:T1"/>
    <mergeCell ref="D2:D4"/>
    <mergeCell ref="E2:E4"/>
    <mergeCell ref="F2:F4"/>
    <mergeCell ref="G2:G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松山區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vincentpo</dc:creator>
  <cp:lastModifiedBy>vincentpo</cp:lastModifiedBy>
  <dcterms:created xsi:type="dcterms:W3CDTF">2016-07-19T06:51:13Z</dcterms:created>
  <dcterms:modified xsi:type="dcterms:W3CDTF">2016-07-19T07:27:49Z</dcterms:modified>
</cp:coreProperties>
</file>